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x64Bit\Downloads\"/>
    </mc:Choice>
  </mc:AlternateContent>
  <xr:revisionPtr revIDLastSave="0" documentId="8_{FD91C482-3C05-4FF8-9689-D83CEC25587D}" xr6:coauthVersionLast="45" xr6:coauthVersionMax="45" xr10:uidLastSave="{00000000-0000-0000-0000-000000000000}"/>
  <bookViews>
    <workbookView xWindow="33270" yWindow="1620" windowWidth="21600" windowHeight="15240" tabRatio="886" xr2:uid="{00000000-000D-0000-FFFF-FFFF00000000}"/>
  </bookViews>
  <sheets>
    <sheet name="เอกสารแนบ 1" sheetId="21" r:id="rId1"/>
    <sheet name="เอกสารแนบ 2" sheetId="22" state="hidden" r:id="rId2"/>
    <sheet name="สรุปภาพรวมระยะทาง" sheetId="23" r:id="rId3"/>
    <sheet name="สทล.1" sheetId="1" r:id="rId4"/>
    <sheet name="สทล.2" sheetId="2" r:id="rId5"/>
    <sheet name="สทล.3" sheetId="3" r:id="rId6"/>
    <sheet name="สทล.4" sheetId="4" r:id="rId7"/>
    <sheet name="สทล.5" sheetId="7" r:id="rId8"/>
    <sheet name="สทล.6" sheetId="6" r:id="rId9"/>
    <sheet name="สทล.7" sheetId="8" r:id="rId10"/>
    <sheet name="สทล.8" sheetId="9" r:id="rId11"/>
    <sheet name="สทล.9" sheetId="10" r:id="rId12"/>
    <sheet name="สทล.10" sheetId="11" r:id="rId13"/>
    <sheet name="สทล.11" sheetId="12" r:id="rId14"/>
    <sheet name="สทล.12" sheetId="13" r:id="rId15"/>
    <sheet name="สทล.13" sheetId="14" r:id="rId16"/>
    <sheet name="สทล.14" sheetId="15" r:id="rId17"/>
    <sheet name="สทล.15" sheetId="16" r:id="rId18"/>
    <sheet name="สทล.16" sheetId="17" r:id="rId19"/>
    <sheet name="สทล.17" sheetId="18" r:id="rId20"/>
    <sheet name="สทล.18" sheetId="19" r:id="rId21"/>
  </sheets>
  <definedNames>
    <definedName name="_xlnm._FilterDatabase" localSheetId="3" hidden="1">สทล.1!$B$3:$Q$166</definedName>
    <definedName name="_xlnm._FilterDatabase" localSheetId="12" hidden="1">สทล.10!$A$3:$R$3</definedName>
    <definedName name="_xlnm._FilterDatabase" localSheetId="13" hidden="1">สทล.11!$A$3:$NP$3</definedName>
    <definedName name="_xlnm._FilterDatabase" localSheetId="14" hidden="1">สทล.12!$A$3:$R$3</definedName>
    <definedName name="_xlnm._FilterDatabase" localSheetId="15" hidden="1">สทล.13!$A$3:$NQ$306</definedName>
    <definedName name="_xlnm._FilterDatabase" localSheetId="16" hidden="1">สทล.14!$A$3:$R$3</definedName>
    <definedName name="_xlnm._FilterDatabase" localSheetId="17" hidden="1">สทล.15!$A$3:$S$3</definedName>
    <definedName name="_xlnm._FilterDatabase" localSheetId="18" hidden="1">สทล.16!$A$3:$R$3</definedName>
    <definedName name="_xlnm._FilterDatabase" localSheetId="19" hidden="1">สทล.17!$A$3:$R$3</definedName>
    <definedName name="_xlnm._FilterDatabase" localSheetId="20" hidden="1">สทล.18!$A$3:$R$185</definedName>
    <definedName name="_xlnm._FilterDatabase" localSheetId="4" hidden="1">สทล.2!$A$3:$S$3</definedName>
    <definedName name="_xlnm._FilterDatabase" localSheetId="5" hidden="1">สทล.3!$A$3:$R$149</definedName>
    <definedName name="_xlnm._FilterDatabase" localSheetId="6" hidden="1">สทล.4!$A$3:$R$135</definedName>
    <definedName name="_xlnm._FilterDatabase" localSheetId="7" hidden="1">สทล.5!$A$3:$S$3</definedName>
    <definedName name="_xlnm._FilterDatabase" localSheetId="8" hidden="1">สทล.6!$A$3:$S$144</definedName>
    <definedName name="_xlnm._FilterDatabase" localSheetId="9" hidden="1">สทล.7!$A$3:$R$166</definedName>
    <definedName name="_xlnm._FilterDatabase" localSheetId="10" hidden="1">สทล.8!$A$3:$R$3</definedName>
    <definedName name="_xlnm._FilterDatabase" localSheetId="11" hidden="1">สทล.9!$A$3:$R$3</definedName>
    <definedName name="_xlnm._FilterDatabase" localSheetId="2" hidden="1">สรุปภาพรวมระยะทาง!$A$3:$N$200</definedName>
    <definedName name="_xlnm._FilterDatabase" localSheetId="0" hidden="1">'เอกสารแนบ 1'!$A$3:$Q$43</definedName>
    <definedName name="_xlnm._FilterDatabase" localSheetId="1" hidden="1">'เอกสารแนบ 2'!$A$3:$Q$43</definedName>
    <definedName name="_xlnm.Print_Area" localSheetId="3">สทล.1!$B$2:$P$166</definedName>
    <definedName name="_xlnm.Print_Area" localSheetId="0">'เอกสารแนบ 1'!$A$1:$Q$43</definedName>
    <definedName name="_xlnm.Print_Area" localSheetId="1">'เอกสารแนบ 2'!$A$1:$Q$43</definedName>
    <definedName name="_xlnm.Print_Titles" localSheetId="2">สรุปภาพรวมระยะทาง!$1:$3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8" i="23" l="1"/>
  <c r="E198" i="23"/>
  <c r="F197" i="23"/>
  <c r="E197" i="23"/>
  <c r="F196" i="23"/>
  <c r="E196" i="23"/>
  <c r="F195" i="23"/>
  <c r="E195" i="23"/>
  <c r="F194" i="23"/>
  <c r="E194" i="23"/>
  <c r="F193" i="23"/>
  <c r="E193" i="23"/>
  <c r="D192" i="23"/>
  <c r="C192" i="23"/>
  <c r="F189" i="23"/>
  <c r="E189" i="23"/>
  <c r="F188" i="23"/>
  <c r="E188" i="23"/>
  <c r="F186" i="23"/>
  <c r="E186" i="23"/>
  <c r="F185" i="23"/>
  <c r="E185" i="23"/>
  <c r="F183" i="23"/>
  <c r="E183" i="23"/>
  <c r="D182" i="23"/>
  <c r="C182" i="23"/>
  <c r="F181" i="23"/>
  <c r="E181" i="23"/>
  <c r="F179" i="23"/>
  <c r="E179" i="23"/>
  <c r="F178" i="23"/>
  <c r="E178" i="23"/>
  <c r="F177" i="23"/>
  <c r="E177" i="23"/>
  <c r="F174" i="23"/>
  <c r="E174" i="23"/>
  <c r="F173" i="23"/>
  <c r="E173" i="23"/>
  <c r="D172" i="23"/>
  <c r="C172" i="23"/>
  <c r="F171" i="23"/>
  <c r="E171" i="23"/>
  <c r="F168" i="23"/>
  <c r="E168" i="23"/>
  <c r="F165" i="23"/>
  <c r="E165" i="23"/>
  <c r="F162" i="23"/>
  <c r="E162" i="23"/>
  <c r="F161" i="23"/>
  <c r="E161" i="23"/>
  <c r="F160" i="23"/>
  <c r="E160" i="23"/>
  <c r="D159" i="23"/>
  <c r="C159" i="23"/>
  <c r="F158" i="23"/>
  <c r="E158" i="23"/>
  <c r="F157" i="23"/>
  <c r="E157" i="23"/>
  <c r="F156" i="23"/>
  <c r="E156" i="23"/>
  <c r="F155" i="23"/>
  <c r="E155" i="23"/>
  <c r="F154" i="23"/>
  <c r="E154" i="23"/>
  <c r="F151" i="23"/>
  <c r="E151" i="23"/>
  <c r="D150" i="23"/>
  <c r="C150" i="23"/>
  <c r="F148" i="23"/>
  <c r="E148" i="23"/>
  <c r="F143" i="23"/>
  <c r="E143" i="23"/>
  <c r="F141" i="23"/>
  <c r="E141" i="23"/>
  <c r="F138" i="23"/>
  <c r="E138" i="23"/>
  <c r="F136" i="23"/>
  <c r="E136" i="23"/>
  <c r="F135" i="23"/>
  <c r="E135" i="23"/>
  <c r="F131" i="23"/>
  <c r="E131" i="23"/>
  <c r="F128" i="23"/>
  <c r="E128" i="23"/>
  <c r="D127" i="23"/>
  <c r="C127" i="23"/>
  <c r="F126" i="23"/>
  <c r="E126" i="23"/>
  <c r="F125" i="23"/>
  <c r="E125" i="23"/>
  <c r="F122" i="23"/>
  <c r="E122" i="23"/>
  <c r="F120" i="23"/>
  <c r="E120" i="23"/>
  <c r="F117" i="23"/>
  <c r="E117" i="23"/>
  <c r="F116" i="23"/>
  <c r="E116" i="23"/>
  <c r="D115" i="23"/>
  <c r="C115" i="23"/>
  <c r="F112" i="23"/>
  <c r="E112" i="23"/>
  <c r="F111" i="23"/>
  <c r="E111" i="23"/>
  <c r="F109" i="23"/>
  <c r="E109" i="23"/>
  <c r="F106" i="23"/>
  <c r="E106" i="23"/>
  <c r="F104" i="23"/>
  <c r="E104" i="23"/>
  <c r="F102" i="23"/>
  <c r="E102" i="23"/>
  <c r="E101" i="23" s="1"/>
  <c r="D101" i="23"/>
  <c r="C101" i="23"/>
  <c r="F100" i="23"/>
  <c r="E100" i="23"/>
  <c r="F98" i="23"/>
  <c r="E98" i="23"/>
  <c r="F97" i="23"/>
  <c r="E97" i="23"/>
  <c r="F96" i="23"/>
  <c r="E96" i="23"/>
  <c r="F95" i="23"/>
  <c r="E95" i="23"/>
  <c r="F94" i="23"/>
  <c r="E94" i="23"/>
  <c r="D93" i="23"/>
  <c r="C93" i="23"/>
  <c r="F91" i="23"/>
  <c r="E91" i="23"/>
  <c r="F90" i="23"/>
  <c r="E90" i="23"/>
  <c r="F88" i="23"/>
  <c r="E88" i="23"/>
  <c r="F87" i="23"/>
  <c r="E87" i="23"/>
  <c r="F84" i="23"/>
  <c r="E84" i="23"/>
  <c r="F83" i="23"/>
  <c r="E83" i="23"/>
  <c r="D82" i="23"/>
  <c r="C82" i="23"/>
  <c r="F81" i="23"/>
  <c r="E81" i="23"/>
  <c r="F79" i="23"/>
  <c r="E79" i="23"/>
  <c r="F77" i="23"/>
  <c r="E77" i="23"/>
  <c r="F76" i="23"/>
  <c r="E76" i="23"/>
  <c r="D75" i="23"/>
  <c r="C75" i="23"/>
  <c r="F73" i="23"/>
  <c r="E73" i="23"/>
  <c r="F72" i="23"/>
  <c r="E72" i="23"/>
  <c r="F69" i="23"/>
  <c r="E69" i="23"/>
  <c r="F67" i="23"/>
  <c r="E67" i="23"/>
  <c r="F65" i="23"/>
  <c r="E65" i="23"/>
  <c r="F63" i="23"/>
  <c r="E63" i="23"/>
  <c r="D62" i="23"/>
  <c r="C62" i="23"/>
  <c r="F60" i="23"/>
  <c r="E60" i="23"/>
  <c r="F59" i="23"/>
  <c r="E59" i="23"/>
  <c r="F58" i="23"/>
  <c r="E58" i="23"/>
  <c r="F57" i="23"/>
  <c r="E57" i="23"/>
  <c r="F56" i="23"/>
  <c r="E56" i="23"/>
  <c r="D55" i="23"/>
  <c r="C55" i="23"/>
  <c r="F53" i="23"/>
  <c r="E53" i="23"/>
  <c r="F51" i="23"/>
  <c r="E51" i="23"/>
  <c r="F50" i="23"/>
  <c r="E50" i="23"/>
  <c r="F48" i="23"/>
  <c r="E48" i="23"/>
  <c r="F46" i="23"/>
  <c r="E46" i="23"/>
  <c r="D45" i="23"/>
  <c r="C45" i="23"/>
  <c r="F43" i="23"/>
  <c r="E43" i="23"/>
  <c r="F41" i="23"/>
  <c r="E41" i="23"/>
  <c r="F39" i="23"/>
  <c r="E39" i="23"/>
  <c r="F37" i="23"/>
  <c r="E37" i="23"/>
  <c r="D36" i="23"/>
  <c r="C36" i="23"/>
  <c r="F33" i="23"/>
  <c r="E33" i="23"/>
  <c r="F32" i="23"/>
  <c r="E32" i="23"/>
  <c r="F30" i="23"/>
  <c r="E30" i="23"/>
  <c r="F28" i="23"/>
  <c r="E28" i="23"/>
  <c r="F27" i="23"/>
  <c r="E27" i="23"/>
  <c r="F25" i="23"/>
  <c r="E25" i="23"/>
  <c r="D24" i="23"/>
  <c r="C24" i="23"/>
  <c r="F23" i="23"/>
  <c r="E23" i="23"/>
  <c r="F21" i="23"/>
  <c r="E21" i="23"/>
  <c r="F18" i="23"/>
  <c r="E18" i="23"/>
  <c r="F17" i="23"/>
  <c r="E17" i="23"/>
  <c r="F16" i="23"/>
  <c r="E16" i="23"/>
  <c r="F14" i="23"/>
  <c r="E14" i="23"/>
  <c r="D13" i="23"/>
  <c r="C13" i="23"/>
  <c r="F11" i="23"/>
  <c r="E11" i="23"/>
  <c r="F10" i="23"/>
  <c r="E10" i="23"/>
  <c r="F9" i="23"/>
  <c r="E9" i="23"/>
  <c r="F8" i="23"/>
  <c r="E8" i="23"/>
  <c r="F7" i="23"/>
  <c r="E7" i="23"/>
  <c r="F6" i="23"/>
  <c r="E6" i="23"/>
  <c r="F5" i="23"/>
  <c r="E5" i="23"/>
  <c r="D4" i="23"/>
  <c r="C4" i="23"/>
  <c r="B4" i="23"/>
  <c r="B200" i="23" s="1"/>
  <c r="N1" i="23"/>
  <c r="M1" i="23"/>
  <c r="L1" i="23"/>
  <c r="K1" i="23"/>
  <c r="J1" i="23"/>
  <c r="I1" i="23"/>
  <c r="I103" i="16"/>
  <c r="I104" i="16"/>
  <c r="I120" i="16"/>
  <c r="I121" i="16"/>
  <c r="I157" i="16"/>
  <c r="I176" i="16" s="1"/>
  <c r="F75" i="23" l="1"/>
  <c r="F115" i="23"/>
  <c r="E93" i="23"/>
  <c r="F127" i="23"/>
  <c r="F82" i="23"/>
  <c r="E45" i="23"/>
  <c r="E55" i="23"/>
  <c r="E75" i="23"/>
  <c r="F182" i="23"/>
  <c r="F150" i="23"/>
  <c r="F172" i="23"/>
  <c r="F192" i="23"/>
  <c r="E36" i="23"/>
  <c r="F93" i="23"/>
  <c r="E192" i="23"/>
  <c r="E13" i="23"/>
  <c r="E24" i="23"/>
  <c r="E62" i="23"/>
  <c r="F45" i="23"/>
  <c r="F13" i="23"/>
  <c r="F24" i="23"/>
  <c r="F36" i="23"/>
  <c r="F101" i="23"/>
  <c r="E4" i="23"/>
  <c r="F4" i="23"/>
  <c r="F55" i="23"/>
  <c r="E127" i="23"/>
  <c r="E172" i="23"/>
  <c r="D200" i="23"/>
  <c r="F62" i="23"/>
  <c r="E182" i="23"/>
  <c r="C200" i="23"/>
  <c r="E115" i="23"/>
  <c r="E150" i="23"/>
  <c r="E159" i="23"/>
  <c r="E82" i="23"/>
  <c r="F159" i="23"/>
  <c r="F200" i="23" l="1"/>
  <c r="E200" i="23"/>
  <c r="A185" i="19" l="1"/>
  <c r="A184" i="19"/>
  <c r="A183" i="19"/>
  <c r="A182" i="19"/>
  <c r="A181" i="19"/>
  <c r="A180" i="19"/>
  <c r="A179" i="19"/>
  <c r="A178" i="19"/>
  <c r="A177" i="19"/>
  <c r="A176" i="19"/>
  <c r="A175" i="19"/>
  <c r="A174" i="19"/>
  <c r="A173" i="19"/>
  <c r="A172" i="19"/>
  <c r="A171" i="19"/>
  <c r="A170" i="19"/>
  <c r="A169" i="19"/>
  <c r="A168" i="19"/>
  <c r="A167" i="19"/>
  <c r="A166" i="19"/>
  <c r="A165" i="19"/>
  <c r="A164" i="19"/>
  <c r="A163" i="19"/>
  <c r="A162" i="19"/>
  <c r="A161" i="19"/>
  <c r="A160" i="19"/>
  <c r="A159" i="19"/>
  <c r="A158" i="19"/>
  <c r="A157" i="19"/>
  <c r="A156" i="19"/>
  <c r="A155" i="19"/>
  <c r="A154" i="19"/>
  <c r="A153" i="19"/>
  <c r="A152" i="19"/>
  <c r="A151" i="19"/>
  <c r="A150" i="19"/>
  <c r="A149" i="19"/>
  <c r="A148" i="19"/>
  <c r="A147" i="19"/>
  <c r="A146" i="19"/>
  <c r="A145" i="19"/>
  <c r="A144" i="19"/>
  <c r="A143" i="19"/>
  <c r="A142" i="19"/>
  <c r="A141" i="19"/>
  <c r="A140" i="19"/>
  <c r="A139" i="19"/>
  <c r="A138" i="19"/>
  <c r="A137" i="19"/>
  <c r="A136" i="19"/>
  <c r="A135" i="19"/>
  <c r="A134" i="19"/>
  <c r="A133" i="19"/>
  <c r="A132" i="19"/>
  <c r="A131" i="19"/>
  <c r="A130" i="19"/>
  <c r="A129" i="19"/>
  <c r="A128" i="19"/>
  <c r="A127" i="19"/>
  <c r="A126" i="19"/>
  <c r="A125" i="19"/>
  <c r="A124" i="19"/>
  <c r="A123" i="19"/>
  <c r="A122" i="19"/>
  <c r="A121" i="19"/>
  <c r="A120" i="19"/>
  <c r="A119" i="19"/>
  <c r="A118" i="19"/>
  <c r="A117" i="19"/>
  <c r="A116" i="19"/>
  <c r="A115" i="19"/>
  <c r="A114" i="19"/>
  <c r="A113" i="19"/>
  <c r="A112" i="19"/>
  <c r="A111" i="19"/>
  <c r="A110" i="19"/>
  <c r="A109" i="19"/>
  <c r="A108" i="19"/>
  <c r="A107" i="19"/>
  <c r="A106" i="19"/>
  <c r="A105" i="19"/>
  <c r="A104" i="19"/>
  <c r="A103" i="19"/>
  <c r="A102" i="19"/>
  <c r="A101" i="19"/>
  <c r="A100" i="19"/>
  <c r="A99" i="19"/>
  <c r="A98" i="19"/>
  <c r="A97" i="19"/>
  <c r="A96" i="19"/>
  <c r="A95" i="19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203" i="17"/>
  <c r="A202" i="17"/>
  <c r="A201" i="17"/>
  <c r="A200" i="17"/>
  <c r="A199" i="17"/>
  <c r="A198" i="17"/>
  <c r="A197" i="17"/>
  <c r="A196" i="17"/>
  <c r="A195" i="17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A167" i="17"/>
  <c r="A166" i="17"/>
  <c r="A165" i="17"/>
  <c r="A164" i="17"/>
  <c r="A163" i="17"/>
  <c r="A162" i="17"/>
  <c r="A161" i="17"/>
  <c r="A160" i="17"/>
  <c r="A159" i="17"/>
  <c r="A158" i="17"/>
  <c r="A157" i="17"/>
  <c r="A156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39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9" i="15"/>
  <c r="A128" i="15"/>
  <c r="A127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I67" i="13" l="1"/>
  <c r="J67" i="13" s="1"/>
  <c r="J223" i="13" s="1"/>
  <c r="J227" i="13" s="1"/>
  <c r="J65" i="13"/>
  <c r="I65" i="13"/>
  <c r="I223" i="13" s="1"/>
  <c r="I227" i="13" s="1"/>
  <c r="I212" i="12"/>
  <c r="I211" i="12"/>
  <c r="J211" i="12" s="1"/>
  <c r="J212" i="12" s="1"/>
  <c r="I207" i="12"/>
  <c r="J207" i="12" s="1"/>
  <c r="I206" i="12"/>
  <c r="J206" i="12" s="1"/>
  <c r="I39" i="12"/>
  <c r="J39" i="12" s="1"/>
  <c r="I38" i="12"/>
  <c r="I37" i="12"/>
  <c r="J37" i="12" s="1"/>
  <c r="I178" i="11"/>
  <c r="I177" i="11"/>
  <c r="I161" i="11"/>
  <c r="I160" i="11"/>
  <c r="I159" i="11"/>
  <c r="I158" i="11"/>
  <c r="J158" i="11" s="1"/>
  <c r="I151" i="11"/>
  <c r="I150" i="11"/>
  <c r="I212" i="11" s="1"/>
  <c r="I220" i="11" s="1"/>
  <c r="I13" i="11"/>
  <c r="I12" i="11"/>
  <c r="J12" i="11" s="1"/>
  <c r="J212" i="11" s="1"/>
  <c r="J220" i="11" s="1"/>
  <c r="I218" i="12" l="1"/>
  <c r="I227" i="12" s="1"/>
  <c r="J38" i="12"/>
  <c r="J218" i="12" s="1"/>
  <c r="J227" i="12" s="1"/>
  <c r="I136" i="18" l="1"/>
  <c r="J136" i="18" s="1"/>
  <c r="I306" i="14"/>
  <c r="I165" i="8"/>
  <c r="J165" i="8" s="1"/>
  <c r="I140" i="6" l="1"/>
  <c r="I144" i="6" s="1"/>
  <c r="I165" i="1"/>
  <c r="J165" i="1" s="1"/>
  <c r="J135" i="18" l="1"/>
  <c r="J141" i="18" s="1"/>
  <c r="I135" i="18"/>
  <c r="I141" i="18" s="1"/>
  <c r="J176" i="10"/>
  <c r="J180" i="10" s="1"/>
  <c r="I176" i="10"/>
  <c r="I180" i="10" s="1"/>
  <c r="J111" i="9"/>
  <c r="J131" i="9" s="1"/>
  <c r="I111" i="9"/>
  <c r="I131" i="9" s="1"/>
  <c r="J140" i="6"/>
  <c r="J144" i="6" s="1"/>
  <c r="J149" i="7"/>
  <c r="J150" i="7" s="1"/>
  <c r="I149" i="7"/>
  <c r="I150" i="7" s="1"/>
  <c r="J124" i="4"/>
  <c r="J135" i="4" s="1"/>
  <c r="I124" i="4"/>
  <c r="I135" i="4" s="1"/>
  <c r="J164" i="1"/>
  <c r="J166" i="1" s="1"/>
  <c r="I164" i="1"/>
  <c r="I166" i="1" s="1"/>
  <c r="I104" i="19"/>
  <c r="J104" i="19" s="1"/>
  <c r="I103" i="19"/>
  <c r="J103" i="19" s="1"/>
  <c r="I34" i="19"/>
  <c r="J34" i="19" s="1"/>
  <c r="J33" i="19" s="1"/>
  <c r="I33" i="19"/>
  <c r="I74" i="17"/>
  <c r="J74" i="17" s="1"/>
  <c r="I73" i="17"/>
  <c r="J73" i="17" s="1"/>
  <c r="I70" i="17"/>
  <c r="J70" i="17" s="1"/>
  <c r="J69" i="17" s="1"/>
  <c r="I69" i="17"/>
  <c r="I204" i="17" s="1"/>
  <c r="I216" i="17" s="1"/>
  <c r="J120" i="16"/>
  <c r="J121" i="16" s="1"/>
  <c r="J104" i="16"/>
  <c r="J103" i="16" s="1"/>
  <c r="J98" i="16"/>
  <c r="J97" i="16"/>
  <c r="I88" i="15"/>
  <c r="J88" i="15" s="1"/>
  <c r="I87" i="15"/>
  <c r="J87" i="15" s="1"/>
  <c r="I76" i="15"/>
  <c r="J76" i="15" s="1"/>
  <c r="I75" i="15"/>
  <c r="J75" i="15" s="1"/>
  <c r="J277" i="14"/>
  <c r="J276" i="14"/>
  <c r="I218" i="14"/>
  <c r="I217" i="14"/>
  <c r="J217" i="14" s="1"/>
  <c r="J218" i="14" s="1"/>
  <c r="I207" i="14"/>
  <c r="J207" i="14" s="1"/>
  <c r="J206" i="14" s="1"/>
  <c r="I206" i="14"/>
  <c r="I157" i="14"/>
  <c r="J157" i="14" s="1"/>
  <c r="J156" i="14" s="1"/>
  <c r="I156" i="14"/>
  <c r="J148" i="14"/>
  <c r="J147" i="14"/>
  <c r="J143" i="14"/>
  <c r="I141" i="14"/>
  <c r="J141" i="14" s="1"/>
  <c r="I140" i="14"/>
  <c r="J140" i="14" s="1"/>
  <c r="I139" i="14"/>
  <c r="J139" i="14" s="1"/>
  <c r="I138" i="14"/>
  <c r="J138" i="14" s="1"/>
  <c r="I69" i="14"/>
  <c r="J69" i="14" s="1"/>
  <c r="I68" i="14"/>
  <c r="J68" i="14" s="1"/>
  <c r="I62" i="14"/>
  <c r="J62" i="14" s="1"/>
  <c r="I61" i="14"/>
  <c r="J61" i="14" s="1"/>
  <c r="I46" i="14"/>
  <c r="J46" i="14" s="1"/>
  <c r="I45" i="14"/>
  <c r="J45" i="14" s="1"/>
  <c r="I26" i="14"/>
  <c r="J26" i="14" s="1"/>
  <c r="I25" i="14"/>
  <c r="J25" i="14" s="1"/>
  <c r="I21" i="14"/>
  <c r="J21" i="14" s="1"/>
  <c r="I20" i="14"/>
  <c r="J20" i="14" s="1"/>
  <c r="I13" i="14"/>
  <c r="I12" i="14"/>
  <c r="J12" i="14" s="1"/>
  <c r="J13" i="14" s="1"/>
  <c r="I8" i="14"/>
  <c r="J8" i="14" s="1"/>
  <c r="I7" i="14"/>
  <c r="J7" i="14" s="1"/>
  <c r="J125" i="8"/>
  <c r="J124" i="8"/>
  <c r="I121" i="8"/>
  <c r="J121" i="8" s="1"/>
  <c r="J120" i="8"/>
  <c r="I108" i="8"/>
  <c r="J108" i="8" s="1"/>
  <c r="I107" i="8"/>
  <c r="J107" i="8" s="1"/>
  <c r="I106" i="8"/>
  <c r="J106" i="8" s="1"/>
  <c r="I105" i="8"/>
  <c r="J105" i="8" s="1"/>
  <c r="I78" i="8"/>
  <c r="J78" i="8" s="1"/>
  <c r="I77" i="8"/>
  <c r="J77" i="8" s="1"/>
  <c r="I115" i="3"/>
  <c r="J115" i="3" s="1"/>
  <c r="J114" i="3" s="1"/>
  <c r="I114" i="3"/>
  <c r="I65" i="3"/>
  <c r="I64" i="3"/>
  <c r="J64" i="3" s="1"/>
  <c r="J65" i="3" s="1"/>
  <c r="I62" i="3"/>
  <c r="I61" i="3"/>
  <c r="J61" i="3" s="1"/>
  <c r="I9" i="3"/>
  <c r="I8" i="3"/>
  <c r="J8" i="3" s="1"/>
  <c r="I181" i="2"/>
  <c r="J181" i="2" s="1"/>
  <c r="I180" i="2"/>
  <c r="J180" i="2" s="1"/>
  <c r="J123" i="2"/>
  <c r="I22" i="2"/>
  <c r="J22" i="2" s="1"/>
  <c r="I21" i="2"/>
  <c r="J21" i="2" s="1"/>
  <c r="I186" i="19" l="1"/>
  <c r="I188" i="19" s="1"/>
  <c r="I290" i="14"/>
  <c r="I308" i="14" s="1"/>
  <c r="I217" i="15"/>
  <c r="I224" i="15" s="1"/>
  <c r="I193" i="2"/>
  <c r="I195" i="2" s="1"/>
  <c r="I148" i="3"/>
  <c r="I149" i="3" s="1"/>
  <c r="J204" i="17"/>
  <c r="J216" i="17" s="1"/>
  <c r="I153" i="8"/>
  <c r="I166" i="8" s="1"/>
  <c r="J290" i="14"/>
  <c r="J308" i="14" s="1"/>
  <c r="J217" i="15"/>
  <c r="J224" i="15" s="1"/>
  <c r="J157" i="16"/>
  <c r="J176" i="16" s="1"/>
  <c r="J186" i="19"/>
  <c r="J188" i="19" s="1"/>
  <c r="J153" i="8"/>
  <c r="J166" i="8" s="1"/>
  <c r="J148" i="3"/>
  <c r="J149" i="3" s="1"/>
  <c r="J193" i="2"/>
  <c r="J195" i="2" s="1"/>
</calcChain>
</file>

<file path=xl/sharedStrings.xml><?xml version="1.0" encoding="utf-8"?>
<sst xmlns="http://schemas.openxmlformats.org/spreadsheetml/2006/main" count="28889" uniqueCount="9646">
  <si>
    <t>แขวงทางหลวง</t>
  </si>
  <si>
    <t>สทล.</t>
  </si>
  <si>
    <t>หมวดทางหลวง</t>
  </si>
  <si>
    <t>ชื่อทางหลวง</t>
  </si>
  <si>
    <t>จังหวัด</t>
  </si>
  <si>
    <t>ขท.เชียงใหม่ที่ 1</t>
  </si>
  <si>
    <t>สำนักงานทางหลวงที่ 1 (เชียงใหม่)</t>
  </si>
  <si>
    <t>หมวดทางหลวงสันป่าตอง</t>
  </si>
  <si>
    <t>0108 - 0101</t>
  </si>
  <si>
    <t>เชียงใหม่ - ปากทางท่าลี่</t>
  </si>
  <si>
    <t>เชียงใหม่</t>
  </si>
  <si>
    <t>หมวดทางหลวงจอมทอง</t>
  </si>
  <si>
    <t>0108 - 0102</t>
  </si>
  <si>
    <t>ปากทางท่าลี่ - สะพานแม่กลาง</t>
  </si>
  <si>
    <t>หมวดทางหลวงท่าข้าม</t>
  </si>
  <si>
    <t>0108 - 0103</t>
  </si>
  <si>
    <t>สะพานแม่กลาง - บ้านบ่อแก้ว</t>
  </si>
  <si>
    <t>หมวดทางหลวงบ่อสลี</t>
  </si>
  <si>
    <t>0108 - 0104</t>
  </si>
  <si>
    <t>บ้านบ่อแก้ว - สะพานแม่ริด</t>
  </si>
  <si>
    <t>0116 - 0200</t>
  </si>
  <si>
    <t>บ้านเรือน - ท่าวังพร้าว</t>
  </si>
  <si>
    <t>1009 - 0100</t>
  </si>
  <si>
    <t>จอมทอง - ดอยอินทนนท์</t>
  </si>
  <si>
    <t>1010 - 0100</t>
  </si>
  <si>
    <t>ปากทางท่าลี่ - ร้องธาร</t>
  </si>
  <si>
    <t>หมวดทางหลวงดอยเต่า</t>
  </si>
  <si>
    <t>1012 - 0100</t>
  </si>
  <si>
    <t>ฮอด - วังลุง</t>
  </si>
  <si>
    <t>1013 - 0100</t>
  </si>
  <si>
    <t>สันป่าตอง - บ้านกาด</t>
  </si>
  <si>
    <t>1015 - 0200</t>
  </si>
  <si>
    <t>สะพานศรีวิชัย - สันป่าตอง</t>
  </si>
  <si>
    <t>หมวดทางหลวงแม่แจ่ม</t>
  </si>
  <si>
    <t>1088 - 0101</t>
  </si>
  <si>
    <t>ออบหลวง - สะพานห้วยแม่เม็ง</t>
  </si>
  <si>
    <t>1088 - 0102</t>
  </si>
  <si>
    <t>สะพานห้วยแม่เม็ง - แม่ซา</t>
  </si>
  <si>
    <t>หมวดทางหลวงอมก๋อย</t>
  </si>
  <si>
    <t>1099 - 0100</t>
  </si>
  <si>
    <t>บ่อหลวง - แม่ตื่น</t>
  </si>
  <si>
    <t>1103 - 0200</t>
  </si>
  <si>
    <t>พระบาทตะเมาะ  - ฮอด</t>
  </si>
  <si>
    <t>1192 - 0100</t>
  </si>
  <si>
    <t>อินทนนท์ - แม่แจ่ม</t>
  </si>
  <si>
    <t>1263 - 0200</t>
  </si>
  <si>
    <t>ปางอุ๋ง - แม่นาจร</t>
  </si>
  <si>
    <t>1270 - 0100</t>
  </si>
  <si>
    <t>กองลอย - แม่แฮใต้</t>
  </si>
  <si>
    <t>29+500</t>
  </si>
  <si>
    <t>แม่ฮ่องสอน</t>
  </si>
  <si>
    <t>1362 - 0100</t>
  </si>
  <si>
    <t>นิคมดอยเต่า - ท่าน้ำ</t>
  </si>
  <si>
    <t>ขท.เชียงใหม่ที่ 2</t>
  </si>
  <si>
    <t>หมวดทางหลวงเชียงใหม่</t>
  </si>
  <si>
    <t>0011 - 0900</t>
  </si>
  <si>
    <t>อุโมงค์ - กองบิน 41</t>
  </si>
  <si>
    <t>หมวดทางหลวงแม่ริม</t>
  </si>
  <si>
    <t>0107 - 0100</t>
  </si>
  <si>
    <t>เชียงใหม่ - ขี้เหล็กหลวง</t>
  </si>
  <si>
    <t>หมวดทางหลวงดอยสะเก็ด</t>
  </si>
  <si>
    <t>0118 - 0100</t>
  </si>
  <si>
    <t>เชียงใหม่ - ดอยนางแก้ว</t>
  </si>
  <si>
    <t>หมวดทางหลวงสารภี</t>
  </si>
  <si>
    <t>0121 - 0101</t>
  </si>
  <si>
    <t>เหมืองกุง - ต้นเปา</t>
  </si>
  <si>
    <t>หมวดทางหลวงสันทราย</t>
  </si>
  <si>
    <t>0121 - 0102</t>
  </si>
  <si>
    <t>ต้นเปา - ดอนแก้ว</t>
  </si>
  <si>
    <t>0121 - 0103</t>
  </si>
  <si>
    <t>ดอนแก้ว - ต้นพยอม</t>
  </si>
  <si>
    <t>0121 - 0104</t>
  </si>
  <si>
    <t>ต้นพยอม - เหมืองกุง</t>
  </si>
  <si>
    <t>1001 - 0100</t>
  </si>
  <si>
    <t>เชียงใหม่ - บ้านโป่ง</t>
  </si>
  <si>
    <t>1004 - 0100</t>
  </si>
  <si>
    <t>ห้วยแก้ว - พระตำหนักภูพิงคราชนิเวศน์</t>
  </si>
  <si>
    <t>หมวดทางหลวงสันกำแพง</t>
  </si>
  <si>
    <t>1006 - 0100</t>
  </si>
  <si>
    <t>เชียงใหม่ - ออนหลวย</t>
  </si>
  <si>
    <t>1007 - 0100</t>
  </si>
  <si>
    <t>ทางเข้าดอยสะเก็ด</t>
  </si>
  <si>
    <t>1014 - 0101</t>
  </si>
  <si>
    <t>ดอยสะเก็ด - ป่าบง</t>
  </si>
  <si>
    <t>1014 - 0102</t>
  </si>
  <si>
    <t>ป่าบง - สันป่าคา</t>
  </si>
  <si>
    <t>1096 - 0100</t>
  </si>
  <si>
    <t>แม่ริม -ปางดะ</t>
  </si>
  <si>
    <t>1141 - 0100</t>
  </si>
  <si>
    <t>ดอนจั่น - เชียงใหม่</t>
  </si>
  <si>
    <t>1147 - 0200</t>
  </si>
  <si>
    <t>ห้วยไซ - สันกำแพง</t>
  </si>
  <si>
    <t>1189 - 0100</t>
  </si>
  <si>
    <t>ป่าแดด - ช่างเพี้ยน</t>
  </si>
  <si>
    <t>1229 - 0100</t>
  </si>
  <si>
    <t>บ้านใหม่ - เปาสามขา</t>
  </si>
  <si>
    <t>1230 - 0100</t>
  </si>
  <si>
    <t>บ้านใหม่ - ห้วยแก้ว</t>
  </si>
  <si>
    <t>1252 - 0100</t>
  </si>
  <si>
    <t>ปางแฟน - แม่ตอนหลวง</t>
  </si>
  <si>
    <t>1260 - 0100</t>
  </si>
  <si>
    <t>ศรีบุญเรือง - โรงพยาบาลสันทราย</t>
  </si>
  <si>
    <t>หมวดทางหลวงสะเมิง</t>
  </si>
  <si>
    <t>1269 - 0101</t>
  </si>
  <si>
    <t>สะเมิง - แม่ขนิน</t>
  </si>
  <si>
    <t>1269 - 0102</t>
  </si>
  <si>
    <t>แม่ขนิน - ต้นเกว๋น</t>
  </si>
  <si>
    <t>1317 - 0101</t>
  </si>
  <si>
    <t>ดอนจั่น - สันกลางใต้</t>
  </si>
  <si>
    <t>1317 - 0102</t>
  </si>
  <si>
    <t>สันกลางใต้ - ห้วยแก้ว</t>
  </si>
  <si>
    <t>1349 - 0100</t>
  </si>
  <si>
    <t>สะเมิง - วัดจันทร์</t>
  </si>
  <si>
    <t>1363 - 0100</t>
  </si>
  <si>
    <t>ทางเข้ากองพันสัตว์ต่าง</t>
  </si>
  <si>
    <t>1364 - 0100</t>
  </si>
  <si>
    <t>โรงเรียนนวมินทราชูทิศ - กองพันพัฒนาที่ 3</t>
  </si>
  <si>
    <t>1365 - 0100</t>
  </si>
  <si>
    <t>สนามกีฬาสมโภชเชียงใหม่ 700 ปี - ศาลจังหวัดเชียงใหม่</t>
  </si>
  <si>
    <t>1366 - 0100</t>
  </si>
  <si>
    <t>หนองฮ่อ - ศูนย์พัฒนาปิโตรเลียมภาคเหนือ</t>
  </si>
  <si>
    <t>1367 - 0100</t>
  </si>
  <si>
    <t>สันทรายน้อย - มหาวิทยาลัยแม่โจ้</t>
  </si>
  <si>
    <t>1396 - 0100</t>
  </si>
  <si>
    <t>สะเมิง - ดอยซาง</t>
  </si>
  <si>
    <t>1414 - 0100</t>
  </si>
  <si>
    <t>ดงป่าลัน - หนองมะจับ</t>
  </si>
  <si>
    <t>ขท.ลำปางที่ 1</t>
  </si>
  <si>
    <t>หมวดทางหลวงแม่พริก</t>
  </si>
  <si>
    <t>0001 - 1101</t>
  </si>
  <si>
    <t>แม่เชียงรายบน - ดอนไชย</t>
  </si>
  <si>
    <t>ลำปาง</t>
  </si>
  <si>
    <t>หมวดทางหลวงเถิน</t>
  </si>
  <si>
    <t>0001 - 1102</t>
  </si>
  <si>
    <t>ดอนไชย - สบปราบ</t>
  </si>
  <si>
    <t>หมวดทางหลวงสบปราบ</t>
  </si>
  <si>
    <t>0001 - 1103</t>
  </si>
  <si>
    <t>สบปราบ - เกาะคา</t>
  </si>
  <si>
    <t>หมวดทางหลวงชมพู</t>
  </si>
  <si>
    <t>0001 - 1104</t>
  </si>
  <si>
    <t>เกาะคา - สามัคคี</t>
  </si>
  <si>
    <t>หมวดทางหลวงพระบาท</t>
  </si>
  <si>
    <t>0011 - 0701</t>
  </si>
  <si>
    <t>ปางมะโอ - ป่าขาม</t>
  </si>
  <si>
    <t>หมวดทางหลวงห้างฉัตร</t>
  </si>
  <si>
    <t>0011 - 0702</t>
  </si>
  <si>
    <t>แยกภาคเหนือ - ขุนตาน</t>
  </si>
  <si>
    <t>0106 - 0100</t>
  </si>
  <si>
    <t>ดอนไชย - ห้วยหญ้าไทร</t>
  </si>
  <si>
    <t>0127 - 0100</t>
  </si>
  <si>
    <t>ทางเลี่ยงเมืองลำปาง</t>
  </si>
  <si>
    <t>1034 - 0100</t>
  </si>
  <si>
    <t>เกาะคา - ห้างฉัตร</t>
  </si>
  <si>
    <t>1036 - 0100</t>
  </si>
  <si>
    <t>บ้านฟ่อน - ศูนย์สร้างทางลำปาง</t>
  </si>
  <si>
    <t>1037 - 0100</t>
  </si>
  <si>
    <t>ศรีชุม - แม่ทะ</t>
  </si>
  <si>
    <t>1048 - 0100</t>
  </si>
  <si>
    <t>ดอนไชย - หอรบ</t>
  </si>
  <si>
    <t>1102 - 0100</t>
  </si>
  <si>
    <t>พระบาท - บ้านเหล่า</t>
  </si>
  <si>
    <t>1124 - 0100</t>
  </si>
  <si>
    <t>ท่าผา - ปางกุ่ม</t>
  </si>
  <si>
    <t>1264 - 0100</t>
  </si>
  <si>
    <t>แม่พริก - ห้วยขี้นก</t>
  </si>
  <si>
    <t>1274 - 0201</t>
  </si>
  <si>
    <t>แม่บอน - สบเสริม</t>
  </si>
  <si>
    <t>1274 - 0202</t>
  </si>
  <si>
    <t>นาบอน - นาแก้ว</t>
  </si>
  <si>
    <t>1348 - 0100</t>
  </si>
  <si>
    <t>ทางเข้าโรงไฟฟ้าแม่เมาะ</t>
  </si>
  <si>
    <t>1352 - 0100</t>
  </si>
  <si>
    <t>ทางเข้าดอนไชย</t>
  </si>
  <si>
    <t>1391 - 0100</t>
  </si>
  <si>
    <t>แม่ทะ - สถานีรถไฟแม่ทะ</t>
  </si>
  <si>
    <t>1393 - 0100</t>
  </si>
  <si>
    <t>บ้านจว๊าก - แม่ทะ</t>
  </si>
  <si>
    <t>ขท.ลำพูน</t>
  </si>
  <si>
    <t>ลำพูน</t>
  </si>
  <si>
    <t>หมวดทางหลวงแม่ทา</t>
  </si>
  <si>
    <t>0011 - 0800</t>
  </si>
  <si>
    <t>ขุนตาน - อุโมงค์</t>
  </si>
  <si>
    <t>หมวดทางหลวงลี้</t>
  </si>
  <si>
    <t>0106 - 0201</t>
  </si>
  <si>
    <t>ห้วยหญ้าไซ - ลี้</t>
  </si>
  <si>
    <t>หมวดทางหลวงศรีวิชัย</t>
  </si>
  <si>
    <t>0106 - 0202</t>
  </si>
  <si>
    <t>ลี้ - ม่วงโตน</t>
  </si>
  <si>
    <t>หมวดทางหลวงบ้านโฮ่ง</t>
  </si>
  <si>
    <t>0106 - 0203</t>
  </si>
  <si>
    <t>ม่วงโตน - ท่าจักร</t>
  </si>
  <si>
    <t>หมวดทางหลวงลำพูน</t>
  </si>
  <si>
    <t>0106 - 0204</t>
  </si>
  <si>
    <t>ท่าจักร - อุโมงค์</t>
  </si>
  <si>
    <t>0114 - 0100</t>
  </si>
  <si>
    <t>ดอยติ - ลำพูน</t>
  </si>
  <si>
    <t>0116 - 0101</t>
  </si>
  <si>
    <t>ป่าสัก - สะปุ๋ง</t>
  </si>
  <si>
    <t>0116 - 0102</t>
  </si>
  <si>
    <t>สะปุ๋ง - บ้านเรือน</t>
  </si>
  <si>
    <t>1010 - 0200</t>
  </si>
  <si>
    <t>ร้องธาร - ม่วงโตน</t>
  </si>
  <si>
    <t>1015 - 0100</t>
  </si>
  <si>
    <t>ลำพูน - สะพานศรีวิชัย</t>
  </si>
  <si>
    <t>1030 - 0100</t>
  </si>
  <si>
    <t>ป่าเห็ว - ริมปิง</t>
  </si>
  <si>
    <t>1033 - 0100</t>
  </si>
  <si>
    <t>แม่ทา - ท่าจักร</t>
  </si>
  <si>
    <t>1087 - 0100</t>
  </si>
  <si>
    <t>ลี้ - ก้อทุ่ง</t>
  </si>
  <si>
    <t>1103 - 0100</t>
  </si>
  <si>
    <t>ลี้ - พระบาทตะเมาะ</t>
  </si>
  <si>
    <t>1136 - 0100</t>
  </si>
  <si>
    <t>เหมืองง่า - ลำพูน</t>
  </si>
  <si>
    <t>1147 - 0100</t>
  </si>
  <si>
    <t>สันป่าฝ้าย - ห้วยไซ</t>
  </si>
  <si>
    <t>1156 - 0100</t>
  </si>
  <si>
    <t>สบทา - ท่าลี่</t>
  </si>
  <si>
    <t>หมวดทางหลวงทุ่งหัวช้าง</t>
  </si>
  <si>
    <t>1184 - 0100</t>
  </si>
  <si>
    <t>แม่อาว - ดอนมูล</t>
  </si>
  <si>
    <t>1189 - 0200</t>
  </si>
  <si>
    <t>ช่างเพี้ยน - บ้านธิ</t>
  </si>
  <si>
    <t>1219 - 0100</t>
  </si>
  <si>
    <t>แม่เทย - ทุ่งหัวช้าง</t>
  </si>
  <si>
    <t>1274 - 0100</t>
  </si>
  <si>
    <t>ลี้ - แม่บอน</t>
  </si>
  <si>
    <t>ขท.แม่ฮ่องสอน</t>
  </si>
  <si>
    <t>หมวดทางหลวงแม่สะเรียง</t>
  </si>
  <si>
    <t>0105 - 0200</t>
  </si>
  <si>
    <t>แม่เงา - แม่สะเรียง</t>
  </si>
  <si>
    <t>ตาก</t>
  </si>
  <si>
    <t>190+363</t>
  </si>
  <si>
    <t>สะพาน</t>
  </si>
  <si>
    <t>0108 - 0201</t>
  </si>
  <si>
    <t>สะพานแม่ริด - ห้วยงู</t>
  </si>
  <si>
    <t>หมวดทางหลวงแม่ลาน้อย</t>
  </si>
  <si>
    <t>0108 - 0202</t>
  </si>
  <si>
    <t>ห้วยงู - หนองแห้ง</t>
  </si>
  <si>
    <t>หมวดทางหลวงขุนยวม</t>
  </si>
  <si>
    <t>0108 - 0203</t>
  </si>
  <si>
    <t>หนองแห้ง - แม่สุริน</t>
  </si>
  <si>
    <t>หมวดทางหลวงแม่ฮ่องสอน</t>
  </si>
  <si>
    <t>0108 - 0204</t>
  </si>
  <si>
    <t>แม่สุริน - ปางหมู</t>
  </si>
  <si>
    <t>0128 - 0100</t>
  </si>
  <si>
    <t>ทางเลี่ยงเมืองแม่ฮ่องสอน</t>
  </si>
  <si>
    <t>หมวดทางหลวงปาย</t>
  </si>
  <si>
    <t>1095 - 0201</t>
  </si>
  <si>
    <t>กิ่วคอหมา - แม่นะ</t>
  </si>
  <si>
    <t>หมวดทางหลวงปางมะผ้า</t>
  </si>
  <si>
    <t>1095 - 0202</t>
  </si>
  <si>
    <t>แม่นะ - ท่าไคร้</t>
  </si>
  <si>
    <t>1095 - 0203</t>
  </si>
  <si>
    <t>ท่าไคร้ - แม่ฮ่องสอน</t>
  </si>
  <si>
    <t>1194 - 0100</t>
  </si>
  <si>
    <t>แม่สะเรียง - แม่สามแลบ</t>
  </si>
  <si>
    <t>1226 - 0100</t>
  </si>
  <si>
    <t>จ่าโบ่ -  ปางคาม</t>
  </si>
  <si>
    <t>1250 - 0100</t>
  </si>
  <si>
    <t>ไม้แงะ - ท่าโป่งแดง</t>
  </si>
  <si>
    <t>1263 - 0100</t>
  </si>
  <si>
    <t>ขุนยวม - ปางอุ๋ง</t>
  </si>
  <si>
    <t>1265 - 0100</t>
  </si>
  <si>
    <t>ปาย - วัดจันทร์</t>
  </si>
  <si>
    <t>36+000</t>
  </si>
  <si>
    <t>1266 - 0100</t>
  </si>
  <si>
    <t>แม่ลาน้อย - ละอุบ</t>
  </si>
  <si>
    <t>1285 - 0100</t>
  </si>
  <si>
    <t>ทุ่งมะส้าน - ห้วยผึ้ง</t>
  </si>
  <si>
    <t>1337 - 0100</t>
  </si>
  <si>
    <t>หางปอน - ประตูเมือง</t>
  </si>
  <si>
    <t>1340 - 0100</t>
  </si>
  <si>
    <t>ทางเข้าแม่ละนา</t>
  </si>
  <si>
    <t>1395 - 0100</t>
  </si>
  <si>
    <t>ทางเข้าปาย</t>
  </si>
  <si>
    <t>1399 - 0100</t>
  </si>
  <si>
    <t>ทางเข้าผาบ่อง</t>
  </si>
  <si>
    <t>ขท.เชียงใหม่ที่ 3</t>
  </si>
  <si>
    <t>หมวดทางหลวงแม่แตง</t>
  </si>
  <si>
    <t>0107 - 0201</t>
  </si>
  <si>
    <t>ขี้เหล็กหลวง - แม่ทะลาย</t>
  </si>
  <si>
    <t>หมวดทางหลวงเชียงดาว(ปิงโค้ง)</t>
  </si>
  <si>
    <t>0107 - 0202</t>
  </si>
  <si>
    <t>แม่ทะลาย - หัวโท</t>
  </si>
  <si>
    <t>หมวดทางหลวงไชยปราการ</t>
  </si>
  <si>
    <t>0107 - 0203</t>
  </si>
  <si>
    <t>หัวโท - ล้องอ้อ</t>
  </si>
  <si>
    <t>หมวดทางหลวงฝาง</t>
  </si>
  <si>
    <t>0107 - 0204</t>
  </si>
  <si>
    <t>ล้องอ้อ - เมืองงาม</t>
  </si>
  <si>
    <t>0109 - 0200</t>
  </si>
  <si>
    <t>ห้วยป่าไร่ - ฝาง</t>
  </si>
  <si>
    <t>หมวดทางหลวงพร้าว</t>
  </si>
  <si>
    <t>1001 - 0200</t>
  </si>
  <si>
    <t>บ้านโป่ง - พร้าว</t>
  </si>
  <si>
    <t>1095 - 0100</t>
  </si>
  <si>
    <t>หนองโค้ง - กิ่วคอหมา</t>
  </si>
  <si>
    <t>1150 - 0101</t>
  </si>
  <si>
    <t>ปิงโค้ง - กิ่วไฮ</t>
  </si>
  <si>
    <t>1150 - 0102</t>
  </si>
  <si>
    <t>กิ่วไฮ - ขุนแจ๋</t>
  </si>
  <si>
    <t>1178 - 0101</t>
  </si>
  <si>
    <t>แม่ข้อน - นาหวาย</t>
  </si>
  <si>
    <t>หมวดทางหลวงเวียงแหง</t>
  </si>
  <si>
    <t>1178 - 0102</t>
  </si>
  <si>
    <t>นาหวาย - สินไชย</t>
  </si>
  <si>
    <t>1178 - 0103</t>
  </si>
  <si>
    <t>สินไชย - บ้านหลวง</t>
  </si>
  <si>
    <t>1249 - 0100</t>
  </si>
  <si>
    <t>แม่งอน - หนองเต่า</t>
  </si>
  <si>
    <t>1314 - 0100</t>
  </si>
  <si>
    <t>ท่าตอน - แม่แหลง</t>
  </si>
  <si>
    <t>1322 - 0100</t>
  </si>
  <si>
    <t>แม่จา - รินหลวง</t>
  </si>
  <si>
    <t>1346 - 0101</t>
  </si>
  <si>
    <t>พร้าว - แดนดิน</t>
  </si>
  <si>
    <t>1346 - 0102</t>
  </si>
  <si>
    <t>แดนดิน - ไชยปราการ</t>
  </si>
  <si>
    <t>1358 - 0100</t>
  </si>
  <si>
    <t>ทางเข้าดอยอ่างขาง</t>
  </si>
  <si>
    <t>1359 - 0100</t>
  </si>
  <si>
    <t>ทางเข้าเชียงดาว</t>
  </si>
  <si>
    <t>1360 - 0100</t>
  </si>
  <si>
    <t>ทางเข้าเวียงฝาง</t>
  </si>
  <si>
    <t>1394 - 0100</t>
  </si>
  <si>
    <t>ทางเข้าตลาดแม่มาลัย</t>
  </si>
  <si>
    <t>ขท.ลำปางที่ 2</t>
  </si>
  <si>
    <t>หมวดทางหลวงบ้านเสด็จ</t>
  </si>
  <si>
    <t>0001 - 1201</t>
  </si>
  <si>
    <t>สามัคคี - บ้านหวด</t>
  </si>
  <si>
    <t>หมวดทางหลวงงาว</t>
  </si>
  <si>
    <t>0001 - 1202</t>
  </si>
  <si>
    <t>บ้านหวด - แม่กา</t>
  </si>
  <si>
    <t>0103 - 0200</t>
  </si>
  <si>
    <t>แม่ตีบ - งาว</t>
  </si>
  <si>
    <t>หมวดทางหลวงวังเหนือ</t>
  </si>
  <si>
    <t>0120 - 0200</t>
  </si>
  <si>
    <t>ปากบอก - แม่เฮียว</t>
  </si>
  <si>
    <t>หมวดทางหลวงบ้านเอื้อม</t>
  </si>
  <si>
    <t>1035 - 0101</t>
  </si>
  <si>
    <t>วังหม้อพัฒนา - สำเภาทอง</t>
  </si>
  <si>
    <t>หมวดทางหลวงแจ้ห่ม</t>
  </si>
  <si>
    <t>1035 - 0102</t>
  </si>
  <si>
    <t>สำเภาทอง -  สันติสุข</t>
  </si>
  <si>
    <t>1035 - 0103</t>
  </si>
  <si>
    <t>สันติสุข  - วังเหนือ</t>
  </si>
  <si>
    <t>1039 - 0100</t>
  </si>
  <si>
    <t>ดงสันเงิน - ขามแดง</t>
  </si>
  <si>
    <t>1154 - 0200</t>
  </si>
  <si>
    <t>แก่งเสือเต้น - ดอนไชย</t>
  </si>
  <si>
    <t>1157 - 0100</t>
  </si>
  <si>
    <t>ท่าล้อ - เมืองปาน</t>
  </si>
  <si>
    <t>1252 - 0200</t>
  </si>
  <si>
    <t>แม่ตอนหลวง  - ข่วงกอม</t>
  </si>
  <si>
    <t>1287 - 0100</t>
  </si>
  <si>
    <t>สันมะเกลือ - เมืองปาน</t>
  </si>
  <si>
    <t>1329 - 0100</t>
  </si>
  <si>
    <t>นาป้อใต้ - บ้านเอื้อม</t>
  </si>
  <si>
    <t>1335 - 0101</t>
  </si>
  <si>
    <t>ห้วยเดื่อ - หัวทุ่ง</t>
  </si>
  <si>
    <t>1335 - 0102</t>
  </si>
  <si>
    <t>หัวทุ่ง - แจ้ห่ม</t>
  </si>
  <si>
    <t>1361 - 0100</t>
  </si>
  <si>
    <t>สวนดอกคำ - ม่วงงาม</t>
  </si>
  <si>
    <t>1398 - 0100</t>
  </si>
  <si>
    <t>สบมาย - เขื่อนกิ่วลม</t>
  </si>
  <si>
    <t>ขท.เชียงรายที่ 1</t>
  </si>
  <si>
    <t>สำนักงานทางหลวงที่ 2 (แพร่)</t>
  </si>
  <si>
    <t>หมวดทางหลวงแม่ลาว</t>
  </si>
  <si>
    <t>0001 - 1401</t>
  </si>
  <si>
    <t>พาน - ร่องขุ่น</t>
  </si>
  <si>
    <t>เชียงราย</t>
  </si>
  <si>
    <t>หมวดทางหลวงห้วยสัก</t>
  </si>
  <si>
    <t>0001 - 1402</t>
  </si>
  <si>
    <t>ร่องขุ่น - แยกแม่กรณ์</t>
  </si>
  <si>
    <t>หมวดทางหลวงเชียงราย</t>
  </si>
  <si>
    <t>0001 - 1403</t>
  </si>
  <si>
    <t>แยกแม่กรณ์ - ห้วยพลู</t>
  </si>
  <si>
    <t>หมวดทางหลวงแม่จัน</t>
  </si>
  <si>
    <t>0001 - 1404</t>
  </si>
  <si>
    <t>ห้วยพลู - แม่คำ</t>
  </si>
  <si>
    <t>หมวดทางหลวงแม่สาย</t>
  </si>
  <si>
    <t>0001 - 1405</t>
  </si>
  <si>
    <t>แม่คำ - กลางสะพานแม่น้ำสาย(เขตแดนไทย/พม่า)</t>
  </si>
  <si>
    <t>0107 - 0300</t>
  </si>
  <si>
    <t>เมืองงาม - แม่จัน</t>
  </si>
  <si>
    <t>0109 - 0100</t>
  </si>
  <si>
    <t>แม่สรวย - ห้วยป่าไร่</t>
  </si>
  <si>
    <t>หมวดทางหลวงแม่สรวย</t>
  </si>
  <si>
    <t>0118 - 0201</t>
  </si>
  <si>
    <t>ดอยนางแก้ว - แม่สรวย</t>
  </si>
  <si>
    <t>0118 - 0202</t>
  </si>
  <si>
    <t>แม่สรวย - ดงมะดะ</t>
  </si>
  <si>
    <t>0120 - 0300</t>
  </si>
  <si>
    <t>แม่เฮียว - แม่ขะจาน</t>
  </si>
  <si>
    <t>0123 - 0100</t>
  </si>
  <si>
    <t>ทางเลี่ยงเมืองแม่สาย</t>
  </si>
  <si>
    <t>0131 - 0100</t>
  </si>
  <si>
    <t>ทางเลี่ยงเมืองเชียงราย</t>
  </si>
  <si>
    <t>1016 - 0100</t>
  </si>
  <si>
    <t>แม่จัน - กิ่วพร้าว</t>
  </si>
  <si>
    <t>1020 - 0100</t>
  </si>
  <si>
    <t>เชียงราย - โป่งเกลือ</t>
  </si>
  <si>
    <t>1089 - 0100</t>
  </si>
  <si>
    <t>ผาเดื่อ - ห้วยหินฝน</t>
  </si>
  <si>
    <t>1130 - 0100</t>
  </si>
  <si>
    <t>ป่าซาง - กิ่วสะไต</t>
  </si>
  <si>
    <t>1149 - 0100</t>
  </si>
  <si>
    <t>ห้วยไคร้ - ห้วยน้ำริน</t>
  </si>
  <si>
    <t>1150 - 0200</t>
  </si>
  <si>
    <t>ขุนแจ๋ - เวียงป่าเป้า</t>
  </si>
  <si>
    <t>53+900</t>
  </si>
  <si>
    <t>1152 - 0100</t>
  </si>
  <si>
    <t>หัวดอย - บ้านดอน</t>
  </si>
  <si>
    <t>1181 - 0100</t>
  </si>
  <si>
    <t>แม่แก้วเหนือ - ใหม่ใน</t>
  </si>
  <si>
    <t>1190 - 0100</t>
  </si>
  <si>
    <t>จำบอน - เหมืองง่า</t>
  </si>
  <si>
    <t>1208 - 0100</t>
  </si>
  <si>
    <t>ร่องขุ่น - สวนดอก</t>
  </si>
  <si>
    <t>1209 - 0100</t>
  </si>
  <si>
    <t>บ้านเด่น - ท่าข้าวเปลือก</t>
  </si>
  <si>
    <t>1211 - 0101</t>
  </si>
  <si>
    <t>หนองเหียง - สวนดอก</t>
  </si>
  <si>
    <t>1211 - 0102</t>
  </si>
  <si>
    <t>สวนดอก - ดงมะดะ</t>
  </si>
  <si>
    <t>1232 - 0100</t>
  </si>
  <si>
    <t>อนุสาวรีย์พ่อขุนเม็งราย - เวียงชัย</t>
  </si>
  <si>
    <t>1233 - 0100</t>
  </si>
  <si>
    <t>ศรีทรายมูล - บ้านด้าย</t>
  </si>
  <si>
    <t>1234 - 0100</t>
  </si>
  <si>
    <t>ทางเข้าพระบรมธาตุเจดีย์ศรีนครินทร์ฯ</t>
  </si>
  <si>
    <t>1306 - 0100</t>
  </si>
  <si>
    <t>ห้วยสัก - บ้านดอน</t>
  </si>
  <si>
    <t>1334 - 0100</t>
  </si>
  <si>
    <t>ผาบือ - ดอยช้างมูบ</t>
  </si>
  <si>
    <t>1338 - 0100</t>
  </si>
  <si>
    <t>ขาแหย่ง - ป่าเมี่ยง</t>
  </si>
  <si>
    <t>1354 - 0100</t>
  </si>
  <si>
    <t>ทางเข้าพาน</t>
  </si>
  <si>
    <t>1378 - 0100</t>
  </si>
  <si>
    <t>สามัคคีใหม่ - ห้วยปู</t>
  </si>
  <si>
    <t>1384 - 0100</t>
  </si>
  <si>
    <t>บ้านใหม่ - น้ำตกขุนกรณ์</t>
  </si>
  <si>
    <t>1387 - 0100</t>
  </si>
  <si>
    <t>ห้วยไคร้ - ห้วยน้ำขุ่น</t>
  </si>
  <si>
    <t>1388 - 0100</t>
  </si>
  <si>
    <t>ห้วยน้ำขุ่น - พระตำหนักดอยตุง</t>
  </si>
  <si>
    <t>1389 - 0100</t>
  </si>
  <si>
    <t>สถานีเพาะเลี้ยงสัตว์ป่าดอยตุง - วัดพระธาตุดอยตุง</t>
  </si>
  <si>
    <t>1390 - 0100</t>
  </si>
  <si>
    <t>ทางเข้าพระธาตุดอยตุง</t>
  </si>
  <si>
    <t>1417 - 0100</t>
  </si>
  <si>
    <t>ทางเข้าห้วยค้อนก้อม</t>
  </si>
  <si>
    <t>1418 - 0100</t>
  </si>
  <si>
    <t>ทางเข้าท่าอากาศยานแม่ฟ้าหลวง เชียงราย</t>
  </si>
  <si>
    <t>ขท.พะเยา</t>
  </si>
  <si>
    <t>พะเยา</t>
  </si>
  <si>
    <t>หมวดทางหลวงพะเยา</t>
  </si>
  <si>
    <t>0001 - 1301</t>
  </si>
  <si>
    <t>แม่กา - แยกประตูชัย</t>
  </si>
  <si>
    <t>หมวดทางหลวงแม่ใจ</t>
  </si>
  <si>
    <t>0001 - 1302</t>
  </si>
  <si>
    <t>แยกประตูชัย - พาน</t>
  </si>
  <si>
    <t>870+850</t>
  </si>
  <si>
    <t>0120 - 0100</t>
  </si>
  <si>
    <t>พะเยา - ปากบอก</t>
  </si>
  <si>
    <t>หมวดทางหลวงดอกคำใต้</t>
  </si>
  <si>
    <t>1021 - 0101</t>
  </si>
  <si>
    <t>แม่ต๋ำ - บ้านใหม่</t>
  </si>
  <si>
    <t>หมวดทางหลวงจุน</t>
  </si>
  <si>
    <t>1021 - 0102</t>
  </si>
  <si>
    <t>บ้านใหม่ - น้ำแวน</t>
  </si>
  <si>
    <t>หมวดทางหลวงเชียงคำ</t>
  </si>
  <si>
    <t>1021 - 0103</t>
  </si>
  <si>
    <t>น้ำแวน - สะแล่ง</t>
  </si>
  <si>
    <t>1091 - 0101</t>
  </si>
  <si>
    <t>จุน - ห้วยคอกหมู</t>
  </si>
  <si>
    <t>หมวดทางหลวงปง</t>
  </si>
  <si>
    <t>1091 - 0102</t>
  </si>
  <si>
    <t>ห้วยคอกหมู - ป่าแดง</t>
  </si>
  <si>
    <t>หมวดทางหลวงเชียงม่วน</t>
  </si>
  <si>
    <t>1091 - 0103</t>
  </si>
  <si>
    <t>ป่าแดง - ปงสนุก</t>
  </si>
  <si>
    <t>1092 - 0100</t>
  </si>
  <si>
    <t>ปง - ปัวดอย</t>
  </si>
  <si>
    <t>1093 - 0100</t>
  </si>
  <si>
    <t>สบบง - ขุนห้วยไคร้</t>
  </si>
  <si>
    <t>1120 - 0200</t>
  </si>
  <si>
    <t>แม่เต้น - เชียงม่วน</t>
  </si>
  <si>
    <t>แพร่</t>
  </si>
  <si>
    <t>38+490</t>
  </si>
  <si>
    <t>1126 - 0200</t>
  </si>
  <si>
    <t>บ้านวัง - ห้วยงิ้ว</t>
  </si>
  <si>
    <t>1148 - 0200</t>
  </si>
  <si>
    <t>สบทุ - บ้านหย่วน</t>
  </si>
  <si>
    <t>1179 - 0100</t>
  </si>
  <si>
    <t>ฝายกวาง - ดอนเงิน</t>
  </si>
  <si>
    <t>1186 - 0100</t>
  </si>
  <si>
    <t>น้ำแวน - ทุ่งหล่ม</t>
  </si>
  <si>
    <t>1188 - 0100</t>
  </si>
  <si>
    <t>ปง - ห้วยกอก</t>
  </si>
  <si>
    <t>1193 - 0100</t>
  </si>
  <si>
    <t>แม่ต๋ำ - แม่ใจ</t>
  </si>
  <si>
    <t>1202 - 0100</t>
  </si>
  <si>
    <t>พะเยา - สันต้นแหน</t>
  </si>
  <si>
    <t>1210 - 0100</t>
  </si>
  <si>
    <t>สบสา - ก๊อหลวง</t>
  </si>
  <si>
    <t>1251 - 0101</t>
  </si>
  <si>
    <t>ดอกคำใต้ - บ้านถ้ำ</t>
  </si>
  <si>
    <t>1251 - 0102</t>
  </si>
  <si>
    <t>บ้านถ้ำ - เชียงม่วน</t>
  </si>
  <si>
    <t>1292 - 0100</t>
  </si>
  <si>
    <t>ห้วยข้าวก่ำ - น้ำจุน</t>
  </si>
  <si>
    <t>1298 - 0100</t>
  </si>
  <si>
    <t>บ้านใหม่ - หนองลาว</t>
  </si>
  <si>
    <t>1345 - 0100</t>
  </si>
  <si>
    <t>ทุ่งบานเย็น - ผาแดงบน</t>
  </si>
  <si>
    <t>1353 - 0100</t>
  </si>
  <si>
    <t>ทางเข้าแม่ใจ</t>
  </si>
  <si>
    <t>ขท.น่านที่ 1</t>
  </si>
  <si>
    <t>หมวดทางหลวงเวียงสา</t>
  </si>
  <si>
    <t>0101 - 0500</t>
  </si>
  <si>
    <t>สวนป่า - สะพานพญาวัด</t>
  </si>
  <si>
    <t>310+735</t>
  </si>
  <si>
    <t>น่าน</t>
  </si>
  <si>
    <t>1026 - 0101</t>
  </si>
  <si>
    <t>เวียงสา - ดอนไชย</t>
  </si>
  <si>
    <t>หมวดทางหลวงน้ำมวบ</t>
  </si>
  <si>
    <t>1026 - 0102</t>
  </si>
  <si>
    <t>ดอนไชย - ผาเวียง</t>
  </si>
  <si>
    <t>หมวดทางหลวงนาน้อย</t>
  </si>
  <si>
    <t>1026 - 0103</t>
  </si>
  <si>
    <t>ผาเวียง - ปากนาย</t>
  </si>
  <si>
    <t>หมวดทางหลวงสันติสุข</t>
  </si>
  <si>
    <t>1081 - 0200</t>
  </si>
  <si>
    <t>ดอนมูล - หลักลาย</t>
  </si>
  <si>
    <t>1083 - 0200</t>
  </si>
  <si>
    <t>เด่นชาติ - นาน้อย</t>
  </si>
  <si>
    <t>หมวดทางหลวงน่าน</t>
  </si>
  <si>
    <t>1091 - 0200</t>
  </si>
  <si>
    <t>ปงสนุก - น่าน</t>
  </si>
  <si>
    <t>78+527</t>
  </si>
  <si>
    <t>1162 - 0100</t>
  </si>
  <si>
    <t>ไผ่งาม - น้ำมวบ</t>
  </si>
  <si>
    <t>1168 - 0101</t>
  </si>
  <si>
    <t>น่าน - น้ำใส</t>
  </si>
  <si>
    <t>หมวดทางหลวงแม่จริม</t>
  </si>
  <si>
    <t>1168 - 0102</t>
  </si>
  <si>
    <t>น้ำใส - น้ำตวง</t>
  </si>
  <si>
    <t>1169 - 0101</t>
  </si>
  <si>
    <t>ท่าล้อ - เมืองหลวง</t>
  </si>
  <si>
    <t>1169 - 0102</t>
  </si>
  <si>
    <t>เมืองหลวง - น้ำยาว</t>
  </si>
  <si>
    <t>1216 - 0200</t>
  </si>
  <si>
    <t>ขุนสถาน - บ้านส้าน</t>
  </si>
  <si>
    <t>1225 - 0101</t>
  </si>
  <si>
    <t>ภูแยง - ปางช้าง</t>
  </si>
  <si>
    <t>1225 - 0102</t>
  </si>
  <si>
    <t>ปางช้าง - นาบัว</t>
  </si>
  <si>
    <t>1243 - 0201</t>
  </si>
  <si>
    <t>ห้วยไผ่ - หาดไร่</t>
  </si>
  <si>
    <t>1243 - 0202</t>
  </si>
  <si>
    <t>หาดไร่ - นาเซีย</t>
  </si>
  <si>
    <t>1257 - 0100</t>
  </si>
  <si>
    <t>ศรีบุญเรือง - หลักลาย</t>
  </si>
  <si>
    <t>ขท.เชียงรายที่ 2</t>
  </si>
  <si>
    <t>หมวดทางหลวงเชียงแสน</t>
  </si>
  <si>
    <t>1016 - 0200</t>
  </si>
  <si>
    <t>กิ่วพร้าว - เชียงแสน</t>
  </si>
  <si>
    <t>หมวดทางหลวงป่าแดด</t>
  </si>
  <si>
    <t>1020 - 0201</t>
  </si>
  <si>
    <t>โป่งเกลือ - บ้านปล้อง</t>
  </si>
  <si>
    <t>หมวดทางหลวงเทิง</t>
  </si>
  <si>
    <t>1020 - 0202</t>
  </si>
  <si>
    <t>บ้านปล้อง - ชมภู</t>
  </si>
  <si>
    <t>หมวดทางหลวงเชียงของ</t>
  </si>
  <si>
    <t>1020 - 0203</t>
  </si>
  <si>
    <t>ชมภู - เชียงของ</t>
  </si>
  <si>
    <t>1021 - 0200</t>
  </si>
  <si>
    <t>สะแล่ง - เทิง</t>
  </si>
  <si>
    <t>หมวดทางหลวงเวียงแก่น</t>
  </si>
  <si>
    <t>1093 - 0200</t>
  </si>
  <si>
    <t>ขุนห้วยไคร้ - ผาตั้ง</t>
  </si>
  <si>
    <t>1098 - 0101</t>
  </si>
  <si>
    <t>กิ่วพร้าว - ท่าข้าวเปลือก</t>
  </si>
  <si>
    <t>หมวดทางหลวงเวียงเชียงรุ้ง</t>
  </si>
  <si>
    <t>1098 - 0102</t>
  </si>
  <si>
    <t>ท่าข้าวเปลือก - แก่นใต้</t>
  </si>
  <si>
    <t>1126 - 0100</t>
  </si>
  <si>
    <t>พาน - บ้านวัง</t>
  </si>
  <si>
    <t>1128 - 0100</t>
  </si>
  <si>
    <t>เชียงเคี่ยน - ป่าแงะ</t>
  </si>
  <si>
    <t>1129 - 0100</t>
  </si>
  <si>
    <t>ทางเข้าเชียงแสน</t>
  </si>
  <si>
    <t>1152 - 0201</t>
  </si>
  <si>
    <t>บ้านดอน - พญาเม็งราย</t>
  </si>
  <si>
    <t>1152 - 0202</t>
  </si>
  <si>
    <t>พญาเม็งราย - ต้าตลาด</t>
  </si>
  <si>
    <t>1155 - 0101</t>
  </si>
  <si>
    <t>บ้านปี้ - ทรายกาด</t>
  </si>
  <si>
    <t>1155 - 0102</t>
  </si>
  <si>
    <t>ทรายกาด - บ้านลุง</t>
  </si>
  <si>
    <t>1173 - 0100</t>
  </si>
  <si>
    <t>ศรีเวียง - แม่เลียบ</t>
  </si>
  <si>
    <t>1174 - 0101</t>
  </si>
  <si>
    <t>ป่ามื่น - แม่ต๋ำน้อย</t>
  </si>
  <si>
    <t>1174 - 0102</t>
  </si>
  <si>
    <t>แม่ต๋ำน้อย - ทุ่งงิ้ว</t>
  </si>
  <si>
    <t>1202 - 0200</t>
  </si>
  <si>
    <t>สันต้นแหน - ป่าแดด</t>
  </si>
  <si>
    <t>1222 - 0100</t>
  </si>
  <si>
    <t>บ้านหงาว - บ้านเหล่า</t>
  </si>
  <si>
    <t>1271 - 0100</t>
  </si>
  <si>
    <t>ปงน้อย - สันทราย</t>
  </si>
  <si>
    <t>1290 - 0101</t>
  </si>
  <si>
    <t>แม่สาย - กิ่วกาญน์</t>
  </si>
  <si>
    <t>1290 - 0102</t>
  </si>
  <si>
    <t>กิ่วกาญน์ - เชียงของ</t>
  </si>
  <si>
    <t>1292 - 0200</t>
  </si>
  <si>
    <t>พวงพยอม - แม่ลอยไร่</t>
  </si>
  <si>
    <t>29+114</t>
  </si>
  <si>
    <t>1299 - 0100</t>
  </si>
  <si>
    <t>เวียงชัย - บ้านปง</t>
  </si>
  <si>
    <t>1326 - 0100</t>
  </si>
  <si>
    <t>ร่องบัวทอง - สบเปา</t>
  </si>
  <si>
    <t>1356 - 0100</t>
  </si>
  <si>
    <t>ทางเข้าสะพานข้ามแม่น้ำโขงที่เชียงของ</t>
  </si>
  <si>
    <t>ด่านสะพานมิตรภาพแห่งที่ 4</t>
  </si>
  <si>
    <t xml:space="preserve">ทางเข้าสะพานข้ามแม่น้ำโขงที่เชียงของ </t>
  </si>
  <si>
    <t>1385 - 0100</t>
  </si>
  <si>
    <t>แม่ต๋ำน้อย -ชมภู</t>
  </si>
  <si>
    <t>1409 - 0100</t>
  </si>
  <si>
    <t>ทางเข้าสะพานมิตรภาพแม่สายแห่งที่ 2 (ไทย/พม่า)</t>
  </si>
  <si>
    <t>1410 - 0100</t>
  </si>
  <si>
    <t>ไชยเจริญ - บ้านด้าย</t>
  </si>
  <si>
    <t>ขท.น่านที่ 2</t>
  </si>
  <si>
    <t>หมวดทางหลวงท่าวังผา</t>
  </si>
  <si>
    <t>0101 - 0601</t>
  </si>
  <si>
    <t>สี่แยกช้างเผือก - ปัว</t>
  </si>
  <si>
    <t>หมวดทางหลวงเชียงกลาง</t>
  </si>
  <si>
    <t>0101 - 0602</t>
  </si>
  <si>
    <t>ปัว - ปางหก</t>
  </si>
  <si>
    <t>หมวดทางหลวงเฉลิมพระเกียรติ (น่าน)</t>
  </si>
  <si>
    <t>0101 - 0603</t>
  </si>
  <si>
    <t>ปางหก - จุดผ่านแดนถาวรห้วยโก๋น/น้ำเงิน (เขตแดนไทย/ลาว)</t>
  </si>
  <si>
    <t>1081 - 0101</t>
  </si>
  <si>
    <t>ปัว - ดอนมูล</t>
  </si>
  <si>
    <t>หมวดทางหลวงบ่อเกลือ</t>
  </si>
  <si>
    <t>1081 - 0102</t>
  </si>
  <si>
    <t>หลักลาย - บ่อเกลือ</t>
  </si>
  <si>
    <t>1081 - 0103</t>
  </si>
  <si>
    <t>บ่อเกลือ - เฉลิมพระเกียรติ</t>
  </si>
  <si>
    <t>หมวดทางหลวงผาช้างน้อย</t>
  </si>
  <si>
    <t>1092 - 0200</t>
  </si>
  <si>
    <t>ปัวดอย - สิบสองพัฒนา</t>
  </si>
  <si>
    <t>หมวดทางหลวงสองแคว</t>
  </si>
  <si>
    <t>1097 - 0100</t>
  </si>
  <si>
    <t>เชียงกลาง - หางทุ่ง</t>
  </si>
  <si>
    <t>1148 - 0101</t>
  </si>
  <si>
    <t>ท่าวังผา - ผาหลัก</t>
  </si>
  <si>
    <t>1148 - 0102</t>
  </si>
  <si>
    <t>ผาหลัก - สะเกิน</t>
  </si>
  <si>
    <t>65+177</t>
  </si>
  <si>
    <t>1148 - 0103</t>
  </si>
  <si>
    <t>สะเกิน - สบทุ</t>
  </si>
  <si>
    <t>1170 - 0100</t>
  </si>
  <si>
    <t>ท่าวังผา - ดอนมูล</t>
  </si>
  <si>
    <t>1188 - 0200</t>
  </si>
  <si>
    <t>ห้วยกอก - ห้วยอ่วม</t>
  </si>
  <si>
    <t>1256 - 0101</t>
  </si>
  <si>
    <t>ปัว - อุทยานแห่งชาติดอยภูคา</t>
  </si>
  <si>
    <t>1256 - 0102</t>
  </si>
  <si>
    <t>อุทยานแห่งชาติดอยภูคา - บ่อเกลือ</t>
  </si>
  <si>
    <t>1333 - 0100</t>
  </si>
  <si>
    <t>แม่สะนาน - ผักเฮือก</t>
  </si>
  <si>
    <t>1350 - 0100</t>
  </si>
  <si>
    <t>ทางเข้าโครงการพระราชดำริศูนย์ภูฟ้าพัฒนา</t>
  </si>
  <si>
    <t>1371 - 0100</t>
  </si>
  <si>
    <t>ตีนตก - บ้านมอน</t>
  </si>
  <si>
    <t>1397 - 0100</t>
  </si>
  <si>
    <t>ทางเข้าโรงเรียนปริยัติธรรม</t>
  </si>
  <si>
    <t>ขท.แพร่</t>
  </si>
  <si>
    <t>หมวดทางหลวงเด่นชัย</t>
  </si>
  <si>
    <t>0011 - 0601</t>
  </si>
  <si>
    <t>หนองน้ำเขียว - ปางเคาะ</t>
  </si>
  <si>
    <t>หมวดทางหลวงลอง</t>
  </si>
  <si>
    <t>0011 - 0602</t>
  </si>
  <si>
    <t>ปางเคาะ - ปางมะโอ</t>
  </si>
  <si>
    <t>หมวดทางหลวงวังชิ้น</t>
  </si>
  <si>
    <t>0101 - 0401</t>
  </si>
  <si>
    <t>แม่สิน - ปางเคาะ</t>
  </si>
  <si>
    <t>0101 - 0402</t>
  </si>
  <si>
    <t>แยกปากจั๊วะ - แยกเจริญราษฎร์</t>
  </si>
  <si>
    <t>หมวดทางหลวงแพร่</t>
  </si>
  <si>
    <t>0101 - 0403</t>
  </si>
  <si>
    <t>แยกนาแหลม - หนองห้า</t>
  </si>
  <si>
    <t>หมวดทางหลวงร้องกวาง</t>
  </si>
  <si>
    <t>0101 - 0404</t>
  </si>
  <si>
    <t>หนองห้า - สวนป่า</t>
  </si>
  <si>
    <t>0103 - 0101</t>
  </si>
  <si>
    <t>ร้องกวาง - แม่ยางฮ่อ</t>
  </si>
  <si>
    <t>หมวดทางหลวงสอง</t>
  </si>
  <si>
    <t>0103 - 0102</t>
  </si>
  <si>
    <t>แม่ยางฮ่อ - แม่ตีบ</t>
  </si>
  <si>
    <t>0129 - 0101</t>
  </si>
  <si>
    <t>ทางเลี่ยงเมืองแพร่</t>
  </si>
  <si>
    <t>0129 - 0102</t>
  </si>
  <si>
    <t>1022 - 0101</t>
  </si>
  <si>
    <t>แยกสนามบิน - แยกนาจักร</t>
  </si>
  <si>
    <t>1022 - 0102</t>
  </si>
  <si>
    <t>แยกนาจักร - น้ำกาย</t>
  </si>
  <si>
    <t>1023 - 0101</t>
  </si>
  <si>
    <t>แพร่ - แยกแม่แขม</t>
  </si>
  <si>
    <t>1023 - 0102</t>
  </si>
  <si>
    <t>แยกแม่แขม - วังชิ้น</t>
  </si>
  <si>
    <t>1024 - 0100</t>
  </si>
  <si>
    <t>สวนเขื่อน - ปากห้วยอ้อย</t>
  </si>
  <si>
    <t>1100 - 0100</t>
  </si>
  <si>
    <t>ทางเข้าดอยกิ่วฤาษี</t>
  </si>
  <si>
    <t>1101 - 0100</t>
  </si>
  <si>
    <t>ทุ่งโฮ้ง - ป่าแดง</t>
  </si>
  <si>
    <t>1120 - 0100</t>
  </si>
  <si>
    <t>สอง - แม่เต้น</t>
  </si>
  <si>
    <t>1124 - 0200</t>
  </si>
  <si>
    <t>ปางกุ่ม - วังชิ้น</t>
  </si>
  <si>
    <t>1125 - 0100</t>
  </si>
  <si>
    <t>นาปลากั้ง - วังชิ้น</t>
  </si>
  <si>
    <t>1134 - 0101</t>
  </si>
  <si>
    <t>โจโก้ - บ้านเวียง</t>
  </si>
  <si>
    <t>1134 - 0102</t>
  </si>
  <si>
    <t>บ้านเวียง - ร้องเข็ม</t>
  </si>
  <si>
    <t>1154 - 0100</t>
  </si>
  <si>
    <t>สอง - แก่งเสือเต้น</t>
  </si>
  <si>
    <t>1216 - 0100</t>
  </si>
  <si>
    <t>ห้วยแก๊ต - ขุนสถาน</t>
  </si>
  <si>
    <t>14+500</t>
  </si>
  <si>
    <t>1217 - 0100</t>
  </si>
  <si>
    <t>ปากห้วยอ้อย - วังปึ้ง</t>
  </si>
  <si>
    <t>1342 - 0100</t>
  </si>
  <si>
    <t>ห้วยขึม - ปากห้วยอ้อย</t>
  </si>
  <si>
    <t>1343 - 0100</t>
  </si>
  <si>
    <t>บุญเริง - ต้นหนุน</t>
  </si>
  <si>
    <t>1379 - 0100</t>
  </si>
  <si>
    <t>ทางเข้าสถานีรถไฟเด่นชัย</t>
  </si>
  <si>
    <t>1405 - 0100</t>
  </si>
  <si>
    <t>ทางเลี่ยงสนามบินแพร่</t>
  </si>
  <si>
    <t>1419 - 0100</t>
  </si>
  <si>
    <t>ทางเข้าเด่นชัย</t>
  </si>
  <si>
    <t>1420 - 0100</t>
  </si>
  <si>
    <t>ทางเข้าเมืองแพร่</t>
  </si>
  <si>
    <t>1422 - 0100</t>
  </si>
  <si>
    <t>ทางเข้าแม่หล่าย</t>
  </si>
  <si>
    <t>1424 - 0100</t>
  </si>
  <si>
    <t>ทางเข้าหัวสนามบิน</t>
  </si>
  <si>
    <t>ขท.สกลนครที่ 1</t>
  </si>
  <si>
    <t>สำนักงานทางหลวงที่ 3 (สกลนคร)</t>
  </si>
  <si>
    <t>หมวดทางหลวงห้วยผึ้ง</t>
  </si>
  <si>
    <t>0012 - 1000</t>
  </si>
  <si>
    <t>สี่แยกสมเด็จ - คำพอก</t>
  </si>
  <si>
    <t>กาฬสินธุ์</t>
  </si>
  <si>
    <t>หมวดทางหลวงดงมะไฟ</t>
  </si>
  <si>
    <t>0022 - 0401</t>
  </si>
  <si>
    <t>สูงเนิน - ท่าแร่</t>
  </si>
  <si>
    <t>สกลนคร</t>
  </si>
  <si>
    <t>หมวดทางหลวงกุสุมาลย์</t>
  </si>
  <si>
    <t>0022 - 0402</t>
  </si>
  <si>
    <t>ท่าแร่ - โชคอำนวย</t>
  </si>
  <si>
    <t>หมวดทางหลวงสร้างค้อ</t>
  </si>
  <si>
    <t>0213 - 0301</t>
  </si>
  <si>
    <t>สมเด็จ - สร้างค้อ</t>
  </si>
  <si>
    <t>108+650</t>
  </si>
  <si>
    <t>หมวดทางหลวงคำหอม</t>
  </si>
  <si>
    <t>0213 - 0302</t>
  </si>
  <si>
    <t>สร้างค้อ - สกลนคร</t>
  </si>
  <si>
    <t>0213 - 0303</t>
  </si>
  <si>
    <t>ทางเข้าพระตำหนักภูพานราชนิเวศน์</t>
  </si>
  <si>
    <t>0213 - 0304</t>
  </si>
  <si>
    <t>ทางเข้ากองมหาดเล็กรักษาพระองค์</t>
  </si>
  <si>
    <t>0213 - 0305</t>
  </si>
  <si>
    <t>ทางเข้าตำหนักฟ้าชาย , ตำหนักปีกไม้</t>
  </si>
  <si>
    <t>0213 - 0306</t>
  </si>
  <si>
    <t>ทางเข้าสนามเฮลิคอปเตอร์</t>
  </si>
  <si>
    <t>0213 - 0307</t>
  </si>
  <si>
    <t>ทางเข้าอ่างเก็บน้ำตาดโตน</t>
  </si>
  <si>
    <t>0213 - 0308</t>
  </si>
  <si>
    <t>ทางเข้าสำนักสงฆ์</t>
  </si>
  <si>
    <t>0213 - 0309</t>
  </si>
  <si>
    <t>ทางรอบสนามเฮลิคอปเตอร์</t>
  </si>
  <si>
    <t>หมวดทางหลวงโคกศรีสุพรรณ</t>
  </si>
  <si>
    <t>0223 - 0100</t>
  </si>
  <si>
    <t>สกลนคร - นาแก</t>
  </si>
  <si>
    <t>28+517</t>
  </si>
  <si>
    <t>นครพนม</t>
  </si>
  <si>
    <t>0241 - 0100</t>
  </si>
  <si>
    <t>ทางเลี่ยงเมืองสกลนคร</t>
  </si>
  <si>
    <t>2028 - 0100</t>
  </si>
  <si>
    <t>กุสุมาลย์ - โพนจาน</t>
  </si>
  <si>
    <t>2046 - 0200</t>
  </si>
  <si>
    <t>ลำน้ำยัง - กุฉินารายณ์</t>
  </si>
  <si>
    <t>2101 - 0101</t>
  </si>
  <si>
    <t>ห้วยผึ้ง - น้ำปุ้น</t>
  </si>
  <si>
    <t>2101 - 0102</t>
  </si>
  <si>
    <t>น้ำปุ้น - นาคู</t>
  </si>
  <si>
    <t>2132 - 0100</t>
  </si>
  <si>
    <t>ท่าแร่ - นาเพียง</t>
  </si>
  <si>
    <t>2287 - 0200</t>
  </si>
  <si>
    <t>สานแว้ - กุดปลาค้าว</t>
  </si>
  <si>
    <t>2291 - 0101</t>
  </si>
  <si>
    <t>กุฉินารายณ์ - นาคู</t>
  </si>
  <si>
    <t>2291 - 0102</t>
  </si>
  <si>
    <t>นาคู - สร้างค้อ</t>
  </si>
  <si>
    <t>43+125</t>
  </si>
  <si>
    <t>2330 - 0100</t>
  </si>
  <si>
    <t>สร้างค้อ - ห้วยหวด</t>
  </si>
  <si>
    <t>2339 - 0100</t>
  </si>
  <si>
    <t>ศรีวิชา - กวนบุ่น</t>
  </si>
  <si>
    <t>2346 - 0100</t>
  </si>
  <si>
    <t>ดอนเชียงบาน - นาหว้า</t>
  </si>
  <si>
    <t>17+212</t>
  </si>
  <si>
    <t>2347 - 0100</t>
  </si>
  <si>
    <t>ธาตุนาเวง - สกลนคร</t>
  </si>
  <si>
    <t>2358 - 0100</t>
  </si>
  <si>
    <t>โนนหอม - เต่างอย</t>
  </si>
  <si>
    <t>2427 - 0100</t>
  </si>
  <si>
    <t>ทางเข้าสนามบินสกลนคร</t>
  </si>
  <si>
    <t>ขท.สกลนครที่ 2 (สว่างแดนดิน)</t>
  </si>
  <si>
    <t>หมวดทางหลวงสว่างแดนดิน</t>
  </si>
  <si>
    <t>0022 - 0301</t>
  </si>
  <si>
    <t>บ้านยา - สว่างแดนดิน</t>
  </si>
  <si>
    <t>56+050</t>
  </si>
  <si>
    <t>ท่อระบายน้ำ</t>
  </si>
  <si>
    <t>อุดรธานี</t>
  </si>
  <si>
    <t>หมวดทางหลวงพังโคน</t>
  </si>
  <si>
    <t>0022 - 0302</t>
  </si>
  <si>
    <t>สว่างแดนดิน-สูงเนิน</t>
  </si>
  <si>
    <t>0222 - 0101</t>
  </si>
  <si>
    <t>พังโคน - เดื่อศรีคันไชย</t>
  </si>
  <si>
    <t>หมวดทางหลวงวานรนิวาส</t>
  </si>
  <si>
    <t>0222 - 0102</t>
  </si>
  <si>
    <t>เดื่อศรีคันไชย - หนองแวง</t>
  </si>
  <si>
    <t>หมวดทางหลวงกุดบาก</t>
  </si>
  <si>
    <t>0227 - 0301</t>
  </si>
  <si>
    <t>บ้านผาสุก - วาริชภูมิ</t>
  </si>
  <si>
    <t>120+850</t>
  </si>
  <si>
    <t>ถนน</t>
  </si>
  <si>
    <t>0227 - 0302</t>
  </si>
  <si>
    <t>วาริชภูมิ - พังโคน</t>
  </si>
  <si>
    <t>2091 - 0101</t>
  </si>
  <si>
    <t>สว่างแดนดิน - โคกสี</t>
  </si>
  <si>
    <t>2091 - 0102</t>
  </si>
  <si>
    <t>โคกสี - หนองแวง</t>
  </si>
  <si>
    <t>2094 - 0101</t>
  </si>
  <si>
    <t>พรรณานิคม - ผาอินทร์</t>
  </si>
  <si>
    <t>หมวดทางหลวงอากาศอำนวย</t>
  </si>
  <si>
    <t>2094 - 0102</t>
  </si>
  <si>
    <t>ผาอินทร์ - ท่าก้อน</t>
  </si>
  <si>
    <t>63+644</t>
  </si>
  <si>
    <t>บึงกาฬ</t>
  </si>
  <si>
    <t>2177 - 0200</t>
  </si>
  <si>
    <t>นาน้อย - อากาศอำนวย</t>
  </si>
  <si>
    <t>26+250</t>
  </si>
  <si>
    <t>2185 - 0100</t>
  </si>
  <si>
    <t>บ้านเซือม - โคกสะอาด</t>
  </si>
  <si>
    <t>7+563</t>
  </si>
  <si>
    <t>2218 - 0100</t>
  </si>
  <si>
    <t>คำเพิ่ม - ห้วยบาง</t>
  </si>
  <si>
    <t>2270 - 0200</t>
  </si>
  <si>
    <t>ลำน้ำสงคราม - หนามแท่ง</t>
  </si>
  <si>
    <t>2280 - 0101</t>
  </si>
  <si>
    <t>สนามชัย - เจริญศิลป์</t>
  </si>
  <si>
    <t>2280 - 0102</t>
  </si>
  <si>
    <t>เจริญศิลป์ - นาบัว</t>
  </si>
  <si>
    <t>2281 - 0100</t>
  </si>
  <si>
    <t>โคกคอน - ชัยยานนท์</t>
  </si>
  <si>
    <t>2307 - 0100</t>
  </si>
  <si>
    <t>วานรนิวาส - บ้านเซือม</t>
  </si>
  <si>
    <t>2308 - 0100</t>
  </si>
  <si>
    <t>บ้านขาม - บ้านเซือม</t>
  </si>
  <si>
    <t>2342 - 0100</t>
  </si>
  <si>
    <t>สว่างแดนดิน - ส่องดาว</t>
  </si>
  <si>
    <t>2355 - 0100</t>
  </si>
  <si>
    <t>สูงเนิน - สี่แยก</t>
  </si>
  <si>
    <t>2379 - 0100</t>
  </si>
  <si>
    <t>เจริญศิลป์ - กุดนาขาม</t>
  </si>
  <si>
    <t>ขท.บึงกาฬ</t>
  </si>
  <si>
    <t>หมวดทางหลวงบึงกาฬ</t>
  </si>
  <si>
    <t>0212 - 0201</t>
  </si>
  <si>
    <t>ห้วยก้านเหลือง - ดงบัง</t>
  </si>
  <si>
    <t>หมวดทางหลวงเซกา</t>
  </si>
  <si>
    <t>0212 - 0202</t>
  </si>
  <si>
    <t>ดงบัง - นาพระชัย</t>
  </si>
  <si>
    <t>กม.213+076</t>
  </si>
  <si>
    <t>หมวดทางหลวงบ้านม่วง</t>
  </si>
  <si>
    <t>0222 - 0201</t>
  </si>
  <si>
    <t>หนองแวง - ท่ากกแดง</t>
  </si>
  <si>
    <t>หมวดทางหลวงศรีวิไล</t>
  </si>
  <si>
    <t>0222 - 0202</t>
  </si>
  <si>
    <t>ท่ากกแดง - บึงกาฬ</t>
  </si>
  <si>
    <t xml:space="preserve">กม.58+816 </t>
  </si>
  <si>
    <t>2026 - 0100</t>
  </si>
  <si>
    <t>หนองหิ้ง - เหล่าหลวง</t>
  </si>
  <si>
    <t>2087 - 0100</t>
  </si>
  <si>
    <t>เหล่าผักใส - ท่าห้วยหลัว</t>
  </si>
  <si>
    <t>2088 - 0100</t>
  </si>
  <si>
    <t>ทางเข้าบ้านมาย</t>
  </si>
  <si>
    <t>2092 - 0200</t>
  </si>
  <si>
    <t>ท่าห้วยหลัว - กุดเรือคำ</t>
  </si>
  <si>
    <t>2094 - 0200</t>
  </si>
  <si>
    <t>ท่าก้อน - เซกา</t>
  </si>
  <si>
    <t>2095 - 0100</t>
  </si>
  <si>
    <t>พรเจริญ - โซ่พิสัย</t>
  </si>
  <si>
    <t>2096 - 0200</t>
  </si>
  <si>
    <t>หนองกา - คำตากล้า</t>
  </si>
  <si>
    <t>2142 - 0100</t>
  </si>
  <si>
    <t>บ้านโพธิ์ - โคกโขง</t>
  </si>
  <si>
    <t>2145 - 0100</t>
  </si>
  <si>
    <t>หนองยาง - บ้านซาง</t>
  </si>
  <si>
    <t>2229 - 0100</t>
  </si>
  <si>
    <t>กุดเรือคำ - บ้านม่วง</t>
  </si>
  <si>
    <t>2281 - 0200</t>
  </si>
  <si>
    <t>ชัยยานนท์ - ท่าห้วยหลัว</t>
  </si>
  <si>
    <t>ขท.นครพนม</t>
  </si>
  <si>
    <t>หมวดทางหลวงปลาปาก</t>
  </si>
  <si>
    <t>0022 - 0501</t>
  </si>
  <si>
    <t>โชคอำนวย-กุรุคุ</t>
  </si>
  <si>
    <t>198+490</t>
  </si>
  <si>
    <t>หมวดทางหลวงนครพนม</t>
  </si>
  <si>
    <t>0022 - 0502</t>
  </si>
  <si>
    <t>กุรุคุ - นครพนม</t>
  </si>
  <si>
    <t>-</t>
  </si>
  <si>
    <t>หมวดทางหลวงท่าอุเทน</t>
  </si>
  <si>
    <t>0212 - 0301</t>
  </si>
  <si>
    <t>นาพระชัย - ท่าอุเทน</t>
  </si>
  <si>
    <t>0212 - 0302</t>
  </si>
  <si>
    <t>ท่าอุเทน - ท่าควาย</t>
  </si>
  <si>
    <t>0212 - 0303</t>
  </si>
  <si>
    <t>ท่าควาย - กลางน้อย</t>
  </si>
  <si>
    <t>หมวดทางหลวงนาแก</t>
  </si>
  <si>
    <t>0212 - 0304</t>
  </si>
  <si>
    <t>กลางน้อย - ย้อมพัฒนา</t>
  </si>
  <si>
    <t>389+416</t>
  </si>
  <si>
    <t>0223 - 0200</t>
  </si>
  <si>
    <t>นาแก - บ้านต้อง</t>
  </si>
  <si>
    <t>0240 - 0100</t>
  </si>
  <si>
    <t>ทางเลี่ยงเมืองนครพนม</t>
  </si>
  <si>
    <t>0295 - 0100</t>
  </si>
  <si>
    <t>ทางเข้าสะพานแม่น้ำโขงที่นครพนม</t>
  </si>
  <si>
    <t>2027 - 0100</t>
  </si>
  <si>
    <t>ทางเข้าท่าอุเทน</t>
  </si>
  <si>
    <t>2028 - 0200</t>
  </si>
  <si>
    <t>โพนจาน - โนนศิวิลัย</t>
  </si>
  <si>
    <t>14+000</t>
  </si>
  <si>
    <t>2030 - 0100</t>
  </si>
  <si>
    <t>ทางเลี่ยงองค์พระธาตุ</t>
  </si>
  <si>
    <t>2031 - 0100</t>
  </si>
  <si>
    <t>ธาตุน้อย - นาเหนือ</t>
  </si>
  <si>
    <t>2032 - 0101</t>
  </si>
  <si>
    <t>ท่าดอกแก้ว - ปฏิรูป</t>
  </si>
  <si>
    <t>หมวดทางหลวงศรีสงคราม</t>
  </si>
  <si>
    <t>2032 - 0102</t>
  </si>
  <si>
    <t>ปฏิรูป - ศรีสงคราม</t>
  </si>
  <si>
    <t>2033 - 0101</t>
  </si>
  <si>
    <t>นาแก - นาเหนือ</t>
  </si>
  <si>
    <t>2033 - 0102</t>
  </si>
  <si>
    <t>นาเหนือ - คำพอก</t>
  </si>
  <si>
    <t>2033 - 0103</t>
  </si>
  <si>
    <t>คำพอก - หนองญาติ</t>
  </si>
  <si>
    <t>2104 - 0101</t>
  </si>
  <si>
    <t>จอมมณี - ดอนพัฒนา</t>
  </si>
  <si>
    <t>8+950</t>
  </si>
  <si>
    <t>2104 - 0102</t>
  </si>
  <si>
    <t>โสกแมว - ดอนสวรรค์</t>
  </si>
  <si>
    <t>26+152</t>
  </si>
  <si>
    <t>2132 - 0200</t>
  </si>
  <si>
    <t>นาเพียง - ศรีสงคราม</t>
  </si>
  <si>
    <t>20+212</t>
  </si>
  <si>
    <t>2177 - 0100</t>
  </si>
  <si>
    <t>ศรีสงคราม - นาน้อย</t>
  </si>
  <si>
    <t>2185 - 0200</t>
  </si>
  <si>
    <t>โคกสะอาด - นาหว้า</t>
  </si>
  <si>
    <t>2276 - 0100</t>
  </si>
  <si>
    <t>กุรุคุ - เรณูนคร</t>
  </si>
  <si>
    <t>2346 - 0200</t>
  </si>
  <si>
    <t>นาหว้า - ดงขวาง</t>
  </si>
  <si>
    <t>2390 - 0100</t>
  </si>
  <si>
    <t>โนนสมบูรณ์ - ปฏิรูป</t>
  </si>
  <si>
    <t>2417 - 0100</t>
  </si>
  <si>
    <t>นาพระชัย -  เซกา</t>
  </si>
  <si>
    <t>39+828</t>
  </si>
  <si>
    <t>2425 - 0100</t>
  </si>
  <si>
    <t>โคกศรีทอง - ต้นแหน</t>
  </si>
  <si>
    <t>ขท.หนองคาย</t>
  </si>
  <si>
    <t>หนองคาย</t>
  </si>
  <si>
    <t>หมวดทางหลวงหนองคาย</t>
  </si>
  <si>
    <t>0002 - 0700</t>
  </si>
  <si>
    <t>น้ำสวย - สะพานมิตรภาพที่หนองคาย(เขตแดนไทย/ลาว)</t>
  </si>
  <si>
    <t>หมวดทางหลวงพระธาตุบังพวน</t>
  </si>
  <si>
    <t>0211 - 0101</t>
  </si>
  <si>
    <t>หนองสองห้อง - ศรีเชียงใหม่</t>
  </si>
  <si>
    <t>หมวดทางหลวงสังคม</t>
  </si>
  <si>
    <t>0211 - 0102</t>
  </si>
  <si>
    <t>ศรีเชียงใหม่ - ห้วยเชียงดา</t>
  </si>
  <si>
    <t>0212 - 0101</t>
  </si>
  <si>
    <t>หนองคาย - ปากสวย</t>
  </si>
  <si>
    <t>หมวดทางหลวงโพนพิสัย</t>
  </si>
  <si>
    <t>0212 - 0102</t>
  </si>
  <si>
    <t>ปากสวย - น้ำเป</t>
  </si>
  <si>
    <t>หมวดทางหลวงรัตนวาปี</t>
  </si>
  <si>
    <t>0212 - 0103</t>
  </si>
  <si>
    <t>น้ำเป - ห้วยก้านเหลือง</t>
  </si>
  <si>
    <t>87+462</t>
  </si>
  <si>
    <t>0233 - 0100</t>
  </si>
  <si>
    <t>การเคหะแห่งชาติ - หนองคาย</t>
  </si>
  <si>
    <t>0242 - 0101</t>
  </si>
  <si>
    <t>หนองคาย - หนองบัว</t>
  </si>
  <si>
    <t>0242 - 0102</t>
  </si>
  <si>
    <t>หนองบัว - ท่าบ่อ</t>
  </si>
  <si>
    <t>0243 - 0100</t>
  </si>
  <si>
    <t>หนองคาย - ด่านพรมแดนสะพานมิตรภาพไทย/ลาว</t>
  </si>
  <si>
    <t>2020 - 0100</t>
  </si>
  <si>
    <t>ท่าบ่อ - บ้านว่าน</t>
  </si>
  <si>
    <t>2095 - 0200</t>
  </si>
  <si>
    <t>โซ่พิสัย - ปากคาด</t>
  </si>
  <si>
    <t>33+500</t>
  </si>
  <si>
    <t>2230 - 0200</t>
  </si>
  <si>
    <t>บ้านปัก - เฝ้าไร่</t>
  </si>
  <si>
    <t>2264 - 0100</t>
  </si>
  <si>
    <t>ทางเข้าหนองปลาปาก</t>
  </si>
  <si>
    <t>2266 - 0100</t>
  </si>
  <si>
    <t>ศรีเชียงใหม่ - ห้วยทอน</t>
  </si>
  <si>
    <t>2267 - 0101</t>
  </si>
  <si>
    <t>โพนพิสัย - โนนต้อง</t>
  </si>
  <si>
    <t>2267 - 0102</t>
  </si>
  <si>
    <t>โนนต้อง -โซ่พิสัย</t>
  </si>
  <si>
    <t>37+763</t>
  </si>
  <si>
    <t>สะพานห้วยทราย</t>
  </si>
  <si>
    <t>2376 - 0200</t>
  </si>
  <si>
    <t>โสกกล้า - สังคม</t>
  </si>
  <si>
    <t>ขท.มุกดาหาร</t>
  </si>
  <si>
    <t>มุกดาหาร</t>
  </si>
  <si>
    <t>หมวดทางหลวงหนองสูง</t>
  </si>
  <si>
    <t>0012 - 1100</t>
  </si>
  <si>
    <t>คำพอก - มุกดาหาร</t>
  </si>
  <si>
    <t>หมวดทางหลวงมุกดาหาร</t>
  </si>
  <si>
    <t>0212 - 0401</t>
  </si>
  <si>
    <t>ย้อมพัฒนา - นาโพธิ์</t>
  </si>
  <si>
    <t>455+651</t>
  </si>
  <si>
    <t>หมวดทางหลวงเลิงนกทา</t>
  </si>
  <si>
    <t>0212 - 0402</t>
  </si>
  <si>
    <t>นาโพธิ์ - ห้วยสะแบก</t>
  </si>
  <si>
    <t>ยโสธร</t>
  </si>
  <si>
    <t>0238 - 0100</t>
  </si>
  <si>
    <t>ทางเลี่ยงเมืองมุกดาหาร</t>
  </si>
  <si>
    <t>0239 - 0100</t>
  </si>
  <si>
    <t>ทางเข้าสะพานข้ามแม่น้ำโขงที่มุกดาหาร</t>
  </si>
  <si>
    <t>2034 - 0101</t>
  </si>
  <si>
    <t>มุกดาหาร - นาสีนวน</t>
  </si>
  <si>
    <t>หมวดทางหลวงดอนตาล</t>
  </si>
  <si>
    <t>2034 - 0102</t>
  </si>
  <si>
    <t>นาสีนวน - บุ่งเขียว</t>
  </si>
  <si>
    <t>38+384</t>
  </si>
  <si>
    <t>อำนาจเจริญ</t>
  </si>
  <si>
    <t>2047 - 0100</t>
  </si>
  <si>
    <t>กุดโจด - กุดแห่</t>
  </si>
  <si>
    <t>หมวดทางหลวงดงหลวง</t>
  </si>
  <si>
    <t>2104 - 0200</t>
  </si>
  <si>
    <t>ดอนพัฒนา - โสกแมว</t>
  </si>
  <si>
    <t>2116 - 0401</t>
  </si>
  <si>
    <t>ห้วยคล้อ - เลิงนกทา</t>
  </si>
  <si>
    <t>2116 - 0402</t>
  </si>
  <si>
    <t>เลิงนกทา - ดอนตาล</t>
  </si>
  <si>
    <t>155+500</t>
  </si>
  <si>
    <t>2169 - 0200</t>
  </si>
  <si>
    <t>กุดชุม - เลิงนกทา</t>
  </si>
  <si>
    <t>2287 - 0100</t>
  </si>
  <si>
    <t>ดงหลวง - สานแว้</t>
  </si>
  <si>
    <t>2292 - 0101</t>
  </si>
  <si>
    <t>ก้านเหลืองดง - สงเปือย</t>
  </si>
  <si>
    <t>2292 - 0102</t>
  </si>
  <si>
    <t>สงเปือย - โนนตูม</t>
  </si>
  <si>
    <t>2339 - 0200</t>
  </si>
  <si>
    <t>กวนบุ่น - สามแยกกวนบุ่น</t>
  </si>
  <si>
    <t>36+975</t>
  </si>
  <si>
    <t>2370 - 0100</t>
  </si>
  <si>
    <t>นิคมคำสร้อย - หนองสูง</t>
  </si>
  <si>
    <t>ขท.ตากที่ 1</t>
  </si>
  <si>
    <t>สำนักงานทางหลวงที่ 4 (ตาก)</t>
  </si>
  <si>
    <t>หมวดทางหลวงหนองบัวใต้</t>
  </si>
  <si>
    <t>0001 - 1001</t>
  </si>
  <si>
    <t>วังเจ้า - ตาก</t>
  </si>
  <si>
    <t>หมวดทางหลวงวังประจบ</t>
  </si>
  <si>
    <t>0001 - 1002</t>
  </si>
  <si>
    <t>ตาก - วังม่วง</t>
  </si>
  <si>
    <t>หมวดทางหลวงแม่สลิด</t>
  </si>
  <si>
    <t>0001 - 1003</t>
  </si>
  <si>
    <t>วังม่วง - แม่เชียงรายบน</t>
  </si>
  <si>
    <t>หมวดทางหลวงแม่ท้อ</t>
  </si>
  <si>
    <t>0012 - 0201</t>
  </si>
  <si>
    <t>แม่ละเมา - ตาก</t>
  </si>
  <si>
    <t>0012 - 0202</t>
  </si>
  <si>
    <t>ตาก - หนองเสือ</t>
  </si>
  <si>
    <t>หมวดทางหลวงบ้านด่านลานหอย</t>
  </si>
  <si>
    <t>0012 - 0203</t>
  </si>
  <si>
    <t>หนองเสือ - วังวน</t>
  </si>
  <si>
    <t>สุโขทัย</t>
  </si>
  <si>
    <t>หมวดทางหลวงพรานกระต่าย</t>
  </si>
  <si>
    <t>0101 - 0200</t>
  </si>
  <si>
    <t>น้ำดิบ - คุยประดู่</t>
  </si>
  <si>
    <t>กำแพงเพชร</t>
  </si>
  <si>
    <t>0104 - 0100</t>
  </si>
  <si>
    <t>ตาก - สะพานวุฒิกุล</t>
  </si>
  <si>
    <t>1107 - 0101</t>
  </si>
  <si>
    <t>เชิงสะพานกิตติขจร - หนองบัวเหนือ</t>
  </si>
  <si>
    <t>หมวดทางหลวงท้องฟ้า</t>
  </si>
  <si>
    <t>1107 - 0102</t>
  </si>
  <si>
    <t>หนองบัวเหนือ - ท่าปุย</t>
  </si>
  <si>
    <t>1108 - 0100</t>
  </si>
  <si>
    <t>ค่ายพระเจ้าตาก - นาโบสถ์</t>
  </si>
  <si>
    <t>1110 - 0100</t>
  </si>
  <si>
    <t>ประดาง - วังเจ้า</t>
  </si>
  <si>
    <t>1111 - 0100</t>
  </si>
  <si>
    <t>ลานมะคร้อ - โป่งแดง</t>
  </si>
  <si>
    <t>1132 - 0101</t>
  </si>
  <si>
    <t>วังประจบ - ลานทอง</t>
  </si>
  <si>
    <t>1132 - 0102</t>
  </si>
  <si>
    <t>ลานทอง - พรานกระต่าย</t>
  </si>
  <si>
    <t>1175 - 0200</t>
  </si>
  <si>
    <t>ห้วยส้มป่อย - เจดีย์ยุทธหัตถี</t>
  </si>
  <si>
    <t>1327 - 0100</t>
  </si>
  <si>
    <t>บ้านด่านลานหอย - ทุ่งเสลี่ยม</t>
  </si>
  <si>
    <t>1331 - 0100</t>
  </si>
  <si>
    <t>พรานกระต่าย - ลานไผ่</t>
  </si>
  <si>
    <t>1351 - 0100</t>
  </si>
  <si>
    <t>หนองบัวใต้ - เชิงสะพานกิตติขจร</t>
  </si>
  <si>
    <t>1357 - 0100</t>
  </si>
  <si>
    <t>ทางเข้าเขื่อนภูมิพล</t>
  </si>
  <si>
    <t>1400 - 0100</t>
  </si>
  <si>
    <t>แยกทางหลวง - ป่ามะม่วง</t>
  </si>
  <si>
    <t>ขท.ตากที่ 2 (แม่สอด)</t>
  </si>
  <si>
    <t>หมวดทางหลวงแม่สอด</t>
  </si>
  <si>
    <t>0012 - 0100</t>
  </si>
  <si>
    <t>กลางสะพานมิตรภาพที่แม่สอด(เขตแดน ไทย / พม่า) - แม่ละเมา</t>
  </si>
  <si>
    <t>0105 - 0101</t>
  </si>
  <si>
    <t>แม่สอด - ห้วยบง</t>
  </si>
  <si>
    <t>หมวดทางหลวงแม่ระมาด</t>
  </si>
  <si>
    <t>0105 - 0102</t>
  </si>
  <si>
    <t>ห้วยบง - แม่สลิดหลวง</t>
  </si>
  <si>
    <t>หมวดทางหลวงท่าสองยาง</t>
  </si>
  <si>
    <t>0105 - 0103</t>
  </si>
  <si>
    <t>แม่สลิดหลวง - แม่เงา</t>
  </si>
  <si>
    <t>0130 - 0100</t>
  </si>
  <si>
    <t>ทางเข้าสะพานข้ามแม่น้ำเมยแห่งที่ 2 ที่แม่สอด</t>
  </si>
  <si>
    <t>หมวดทางหลวงช่องแคบ</t>
  </si>
  <si>
    <t>1090 - 0101</t>
  </si>
  <si>
    <t>แม่สอด - ห้วยน้ำริน</t>
  </si>
  <si>
    <t>หมวดทางหลวงคีรีราษฎร์</t>
  </si>
  <si>
    <t>1090 - 0102</t>
  </si>
  <si>
    <t>ห้วยน้ำริน - อุ้มผาง</t>
  </si>
  <si>
    <t>หมวดทางหลวงอุ้มผาง</t>
  </si>
  <si>
    <t>1090 - 0103</t>
  </si>
  <si>
    <t>อุ้มผาง - กะแง่คี</t>
  </si>
  <si>
    <t>1167 - 0100</t>
  </si>
  <si>
    <t>แม่กลองใหม่ - เขตแดนไทย/พม่า</t>
  </si>
  <si>
    <t>1175 - 0100</t>
  </si>
  <si>
    <t>แม่ระมาด - ห้วยส้มป่อย</t>
  </si>
  <si>
    <t>1206 - 0100</t>
  </si>
  <si>
    <t>ซอโอ - วะเล่ย์</t>
  </si>
  <si>
    <t>1215 - 0100</t>
  </si>
  <si>
    <t>ห้วยบง - วังผา</t>
  </si>
  <si>
    <t>1267 - 0100</t>
  </si>
  <si>
    <t>แม่สลิดหลวง - แม่ระเมิง</t>
  </si>
  <si>
    <t>1288 - 0100</t>
  </si>
  <si>
    <t>หนองหลวง - เปิ่งเคลิ่ง</t>
  </si>
  <si>
    <t>1355 - 0101</t>
  </si>
  <si>
    <t>ทางเข้าแม่สอด</t>
  </si>
  <si>
    <t>1355 - 0102</t>
  </si>
  <si>
    <t>ทางวงเวียนเข้าแม่สอด</t>
  </si>
  <si>
    <t>1401 - 0100</t>
  </si>
  <si>
    <t>ทางเข้าพบพระ</t>
  </si>
  <si>
    <t>1402 - 0100</t>
  </si>
  <si>
    <t>ทางเดิมม่อนหินเหล็กไฟ</t>
  </si>
  <si>
    <t>ขท.กำแพงเพชร</t>
  </si>
  <si>
    <t>หมวดทางหลวงคลองขลุง</t>
  </si>
  <si>
    <t>0001 - 0901</t>
  </si>
  <si>
    <t>โนนปอแดง - ปากดง</t>
  </si>
  <si>
    <t>หมวดทางหลวงนครชุม</t>
  </si>
  <si>
    <t>0001 - 0902</t>
  </si>
  <si>
    <t>ปากดง - นครชุม</t>
  </si>
  <si>
    <t>หมวดทางหลวงโกสัมพีนคร</t>
  </si>
  <si>
    <t>0001 - 0903</t>
  </si>
  <si>
    <t>นครชุม - วังเจ้า</t>
  </si>
  <si>
    <t>กม.492+631</t>
  </si>
  <si>
    <t>สะพาน (จุดแบ่งเขตจังหวัดอยู่กึ่งกลางสะพาน)</t>
  </si>
  <si>
    <t>0101 - 0100</t>
  </si>
  <si>
    <t>นครชุม-น้ำดิบ</t>
  </si>
  <si>
    <t>หมวดทางหลวงบ่อทอง</t>
  </si>
  <si>
    <t>0112 - 0100</t>
  </si>
  <si>
    <t>ทางเลี่ยงเมืองกำแพงเพชร</t>
  </si>
  <si>
    <t>0115 - 0100</t>
  </si>
  <si>
    <t>กำแพงเพชร - แก้วสุวรรณ</t>
  </si>
  <si>
    <t>หมวดทางหลวงปากคลองลาน</t>
  </si>
  <si>
    <t>1072 - 0201</t>
  </si>
  <si>
    <t>เขาชนกัน - มอตะแบก</t>
  </si>
  <si>
    <t>หมวดทางหลวงคลองลานพัฒนา</t>
  </si>
  <si>
    <t>1072 - 0202</t>
  </si>
  <si>
    <t>มอตะแบก - คลองลาน</t>
  </si>
  <si>
    <t>หมวดทางหลวงคณฑี</t>
  </si>
  <si>
    <t>1074 - 0101</t>
  </si>
  <si>
    <t>สลกบาตร - ทุ่งสนุ่น</t>
  </si>
  <si>
    <t>1074 - 0102</t>
  </si>
  <si>
    <t>ทุ่งสนุ่น - บึงบ้าน</t>
  </si>
  <si>
    <t>1084 - 0200</t>
  </si>
  <si>
    <t>หาดชะอม - กำแพงเพชร</t>
  </si>
  <si>
    <t>1109 - 0100</t>
  </si>
  <si>
    <t>วังเจ้า - โละโคะ</t>
  </si>
  <si>
    <t>1112 - 0101</t>
  </si>
  <si>
    <t>สลกบาตร - บ่อถ้ำ</t>
  </si>
  <si>
    <t>1112 - 0102</t>
  </si>
  <si>
    <t>บ่อถ้ำ - วังปลาอ้าว</t>
  </si>
  <si>
    <t>1116 - 0101</t>
  </si>
  <si>
    <t>นครชุม - มอเจริญ</t>
  </si>
  <si>
    <t>1116 - 0102</t>
  </si>
  <si>
    <t>มอเจริญ - หนองแดน</t>
  </si>
  <si>
    <t>1117 - 0100</t>
  </si>
  <si>
    <t>คลองแม่ลาย - อุ้มผาง</t>
  </si>
  <si>
    <t>93+000</t>
  </si>
  <si>
    <t>1242 - 0100</t>
  </si>
  <si>
    <t>โค้งวิไล - เขาน้ำอุ่น</t>
  </si>
  <si>
    <t>1280 - 0100</t>
  </si>
  <si>
    <t>ทุ่งมหาชัย-ระหาน</t>
  </si>
  <si>
    <t>1375 - 0100</t>
  </si>
  <si>
    <t>หนองกระทุ่ม - ดงเย็น</t>
  </si>
  <si>
    <t>ขท.สุโขทัย</t>
  </si>
  <si>
    <t>หมวดทางหลวงคีรีมาศ</t>
  </si>
  <si>
    <t>0012 - 0301</t>
  </si>
  <si>
    <t>วังวน - เมืองเก่า</t>
  </si>
  <si>
    <t>153+480</t>
  </si>
  <si>
    <t>0012 - 0302</t>
  </si>
  <si>
    <t>เมืองเก่า - สุโขทัย</t>
  </si>
  <si>
    <t>หมวดทางหลวงสุโขทัย</t>
  </si>
  <si>
    <t>0012 - 0303</t>
  </si>
  <si>
    <t>สุโขทัย - บ้านกร่าง</t>
  </si>
  <si>
    <t>194+769</t>
  </si>
  <si>
    <t>0101 - 0301</t>
  </si>
  <si>
    <t>คุยประดู่ - คลองโพธิ์</t>
  </si>
  <si>
    <t>41+451</t>
  </si>
  <si>
    <t>0101 - 0302</t>
  </si>
  <si>
    <t>คลองโพธิ์ - ท่าช้าง</t>
  </si>
  <si>
    <t>หมวดทางหลวงศรีสำโรง</t>
  </si>
  <si>
    <t>0101 - 0303</t>
  </si>
  <si>
    <t>ท่าช้าง - สวรรคโลก</t>
  </si>
  <si>
    <t>หมวดทางหลวงสวรรคโลก</t>
  </si>
  <si>
    <t>0101 - 0304</t>
  </si>
  <si>
    <t>สวรรคโลก - ศรีสัชนาลัย</t>
  </si>
  <si>
    <t>หมวดทางหลวงแม่สิน</t>
  </si>
  <si>
    <t>0101 - 0305</t>
  </si>
  <si>
    <t>ศรีสัชนาลัย - แม่สิน</t>
  </si>
  <si>
    <t>190+947</t>
  </si>
  <si>
    <t>0102 - 0200</t>
  </si>
  <si>
    <t>ห้วยช้าง - ศรีสัชนาลัย</t>
  </si>
  <si>
    <t>22+214</t>
  </si>
  <si>
    <t>หมวดทางหลวงทุ่งเสลี่ยม</t>
  </si>
  <si>
    <t>0125 - 0101</t>
  </si>
  <si>
    <t>วังวน - แจกัน</t>
  </si>
  <si>
    <t>0125 - 0102</t>
  </si>
  <si>
    <t>แจกัน - บ้านสวน</t>
  </si>
  <si>
    <t>0125 - 0103</t>
  </si>
  <si>
    <t>บ้านสวน - โค้งตานก</t>
  </si>
  <si>
    <t>1048 - 0200</t>
  </si>
  <si>
    <t>หอรบ - สวรรคโลก</t>
  </si>
  <si>
    <t>53+217</t>
  </si>
  <si>
    <t>1053 - 0100</t>
  </si>
  <si>
    <t>ทางเข้าบ้านหลุม</t>
  </si>
  <si>
    <t>1054 - 0101</t>
  </si>
  <si>
    <t>บ้านสวน - ตาลเตี้ย</t>
  </si>
  <si>
    <t>1054 - 0102</t>
  </si>
  <si>
    <t>ตาลเตี้ย - ศรีสำโรง</t>
  </si>
  <si>
    <t>1056 - 0101</t>
  </si>
  <si>
    <t>ศรีสำโรง - ดอนโก</t>
  </si>
  <si>
    <t>1056 - 0102</t>
  </si>
  <si>
    <t>ดอนโก - เขาดิน</t>
  </si>
  <si>
    <t>1113 - 0101</t>
  </si>
  <si>
    <t>เมืองเก่า - ดอนโก</t>
  </si>
  <si>
    <t>หมวดทางหลวงบ้านแก่ง</t>
  </si>
  <si>
    <t>1113 - 0102</t>
  </si>
  <si>
    <t>ดอนโก - ชะเลียง</t>
  </si>
  <si>
    <t>1177 - 0100</t>
  </si>
  <si>
    <t>ดอนระเบียง - ป่าไร่หลวง</t>
  </si>
  <si>
    <t>1180 - 0100</t>
  </si>
  <si>
    <t>สวรรคโลก - ปลายราง</t>
  </si>
  <si>
    <t>30+650</t>
  </si>
  <si>
    <t>1187 - 0100</t>
  </si>
  <si>
    <t>ศรีสัชนาลัย - ข้ามแม่น้ำยม</t>
  </si>
  <si>
    <t>1195 - 0101</t>
  </si>
  <si>
    <t>สุโขทัย - เตว็ดใน</t>
  </si>
  <si>
    <t>1195 - 0102</t>
  </si>
  <si>
    <t>เตว็ดใน - วังไม้ขอน</t>
  </si>
  <si>
    <t>1201 - 0100</t>
  </si>
  <si>
    <t>สวรรคโลก - ป่ากล้วย</t>
  </si>
  <si>
    <t>1255 - 0200</t>
  </si>
  <si>
    <t>คลองกล้วย - ศรีนคร</t>
  </si>
  <si>
    <t>6+640</t>
  </si>
  <si>
    <t>1272 - 0100</t>
  </si>
  <si>
    <t>คีรีมาศ - สามแยกแจกัน</t>
  </si>
  <si>
    <t>1293 - 0100</t>
  </si>
  <si>
    <t>สุโขทัย - ท่าฉนวน</t>
  </si>
  <si>
    <t>25+025</t>
  </si>
  <si>
    <t>1294 - 0100</t>
  </si>
  <si>
    <t>เมืองเก่า - อุทยานแห่งชาติศรีสัชนาลัย</t>
  </si>
  <si>
    <t>1305 - 0100</t>
  </si>
  <si>
    <t>หนองอ้อ - สารจิตร</t>
  </si>
  <si>
    <t>1308 - 0100</t>
  </si>
  <si>
    <t>เตว็ดใน - วังทองแดง</t>
  </si>
  <si>
    <t>1311 - 0100</t>
  </si>
  <si>
    <t>คีรีมาศ - หนองบัว</t>
  </si>
  <si>
    <t>1318 - 0101</t>
  </si>
  <si>
    <t>ศรีสำโรง - ปากน้ำ</t>
  </si>
  <si>
    <t>1318 - 0102</t>
  </si>
  <si>
    <t>ปากน้ำ - ศรีนคร</t>
  </si>
  <si>
    <t>1319 - 0100</t>
  </si>
  <si>
    <t>คีรีมาศ - อุทยานแห่งชาติรามคำแหง</t>
  </si>
  <si>
    <t>1324 - 0100</t>
  </si>
  <si>
    <t>ศรีสำโรง - ทุ่งป่ากระถิน</t>
  </si>
  <si>
    <t>3+000</t>
  </si>
  <si>
    <t>1330 - 0101</t>
  </si>
  <si>
    <t>หัวฝาย - แม่ทุเลา</t>
  </si>
  <si>
    <t>1330 - 0102</t>
  </si>
  <si>
    <t>แม่ทุเลา - ท่าแพ</t>
  </si>
  <si>
    <t>1332 - 0100</t>
  </si>
  <si>
    <t>นาไผ่ล้อม - ถ้ำแม่ย่า</t>
  </si>
  <si>
    <t>1347 - 0100</t>
  </si>
  <si>
    <t>วัดโคก - สระบัว</t>
  </si>
  <si>
    <t>1368 - 0100</t>
  </si>
  <si>
    <t>บ้านกล้วย - คลองยาง</t>
  </si>
  <si>
    <t>1369 - 0100</t>
  </si>
  <si>
    <t>ชุมชนแม่ย่า - หรรษา</t>
  </si>
  <si>
    <t>1370 - 0100</t>
  </si>
  <si>
    <t>ทางเข้าสวรรคโลก</t>
  </si>
  <si>
    <t>1373 - 0100</t>
  </si>
  <si>
    <t>คลองยาง - บ้านเหมือง</t>
  </si>
  <si>
    <t>1404 - 0100</t>
  </si>
  <si>
    <t>หนองช้าง - ศรีสัชนาลัย</t>
  </si>
  <si>
    <t>1408 - 0100</t>
  </si>
  <si>
    <t>ทางเข้านิคมสหกรณ์สวรรคโลก</t>
  </si>
  <si>
    <t>1413 - 0100</t>
  </si>
  <si>
    <t>ทางเข้าสุโขทัย</t>
  </si>
  <si>
    <t>1415 - 0100</t>
  </si>
  <si>
    <t>ทางเข้าทุ่งเสลี่ยม</t>
  </si>
  <si>
    <t>ขท.อุตรดิตถ์ที่ 1</t>
  </si>
  <si>
    <t>สำนักงานทางหลวงที่ 5 (พิษณุโลก)</t>
  </si>
  <si>
    <t>หมวดทางหลวงพิชัย</t>
  </si>
  <si>
    <t>0011 - 0501</t>
  </si>
  <si>
    <t>นาอิน - ชัยมงคล</t>
  </si>
  <si>
    <t>อุตรดิตถ์</t>
  </si>
  <si>
    <t>หมวดทางหลวงทองแสนขัน</t>
  </si>
  <si>
    <t>0011 - 0502</t>
  </si>
  <si>
    <t>ชัยมงคล- บึงหลัก</t>
  </si>
  <si>
    <t>หมวดทางหลวงลับแล</t>
  </si>
  <si>
    <t>0011 - 0503</t>
  </si>
  <si>
    <t>บึงหลัก - หนองน้ำเขียว</t>
  </si>
  <si>
    <t>หมวดทางหลวงตรอน</t>
  </si>
  <si>
    <t>0102 - 0101</t>
  </si>
  <si>
    <t>อุตรดิตถ์ - ห้วยไผ่</t>
  </si>
  <si>
    <t>0102 - 0102</t>
  </si>
  <si>
    <t>ห้วยไผ่ - ห้วยช้าง</t>
  </si>
  <si>
    <t>0117 - 0401</t>
  </si>
  <si>
    <t>พญาแมน - ไร่อ้อย</t>
  </si>
  <si>
    <t>0117 - 0402</t>
  </si>
  <si>
    <t>ไร่อ้อย - อุตรดิตถ์</t>
  </si>
  <si>
    <t>0117 - 0403</t>
  </si>
  <si>
    <t>ป่าขนุน - วังผาชัน</t>
  </si>
  <si>
    <t>1040 - 0100</t>
  </si>
  <si>
    <t>ท่าทอง - หาดกรวด</t>
  </si>
  <si>
    <t>1041 - 0100</t>
  </si>
  <si>
    <t>พระแท่น - อุตรดิตถ์</t>
  </si>
  <si>
    <t>1045 - 0100</t>
  </si>
  <si>
    <t>อุตรดิตถ์ - วังสีสูบ</t>
  </si>
  <si>
    <t>1046 - 0100</t>
  </si>
  <si>
    <t>ทุ่งยั้ง - ดงสระแก้ว</t>
  </si>
  <si>
    <t>1104 - 0100</t>
  </si>
  <si>
    <t>ทางเข้าวังกะพี้</t>
  </si>
  <si>
    <t>1143 - 0200</t>
  </si>
  <si>
    <t>ปางหมิ่น - บ้านแพะ</t>
  </si>
  <si>
    <t>พิษณุโลก</t>
  </si>
  <si>
    <t>73+233</t>
  </si>
  <si>
    <t>1166 - 0100</t>
  </si>
  <si>
    <t>วังโป่ง - ดารา</t>
  </si>
  <si>
    <t>1180 - 0200</t>
  </si>
  <si>
    <t>ทางเข้าปลายราง</t>
  </si>
  <si>
    <t>1196 - 0100</t>
  </si>
  <si>
    <t>วังโป่ง - ด่านแม่คำมัน</t>
  </si>
  <si>
    <t>1204 - 0101</t>
  </si>
  <si>
    <t>บึงหลัก - ฟากคลองตรอน</t>
  </si>
  <si>
    <t>1204 - 0102</t>
  </si>
  <si>
    <t>ฟากคลองตรอน - พิชัย</t>
  </si>
  <si>
    <t>1214 - 0101</t>
  </si>
  <si>
    <t>บ้านแก่ง - น้ำอ่าง</t>
  </si>
  <si>
    <t>1214 - 0102</t>
  </si>
  <si>
    <t>น้ำอ่าง - วังผาชัน</t>
  </si>
  <si>
    <t>1244 - 0100</t>
  </si>
  <si>
    <t>น้ำอ่าง - น้ำพี้</t>
  </si>
  <si>
    <t>1246 - 0100</t>
  </si>
  <si>
    <t>หนองกวาง - แสนขัน</t>
  </si>
  <si>
    <t>1254 - 0100</t>
  </si>
  <si>
    <t>ทางเข้าดารา</t>
  </si>
  <si>
    <t>1255 - 0100</t>
  </si>
  <si>
    <t>ฟ้าเรือง - คลองกล้วย</t>
  </si>
  <si>
    <t>1324 - 0200</t>
  </si>
  <si>
    <t>ทุ่งป่ากระถิน - พญาแมน</t>
  </si>
  <si>
    <t>1382 - 0100</t>
  </si>
  <si>
    <t>ทางเข้าหน้าพระธาตุ</t>
  </si>
  <si>
    <t>1383 - 0100</t>
  </si>
  <si>
    <t>ทางเข้าบึงหลัก</t>
  </si>
  <si>
    <t>1403 - 0100</t>
  </si>
  <si>
    <t>ทางเข้าน้ำอ่าง</t>
  </si>
  <si>
    <t>ขท.อุตรดิตถ์ที่ 2</t>
  </si>
  <si>
    <t>หมวดทางหลวงท่าปลา</t>
  </si>
  <si>
    <t>0117 - 0501</t>
  </si>
  <si>
    <t>วังผาชัน - น้ำปาด</t>
  </si>
  <si>
    <t>หมวดทางหลวงน้ำปาด</t>
  </si>
  <si>
    <t>0117 - 0502</t>
  </si>
  <si>
    <t>น้ำปาด - นาไพร</t>
  </si>
  <si>
    <t>หมวดทางหลวงม่วงเจ็ดต้น</t>
  </si>
  <si>
    <t>0117 - 0503</t>
  </si>
  <si>
    <t>นาไพร - ม่วงเจ็ดต้น</t>
  </si>
  <si>
    <t>หมวดทางหลวงอุตรดิตถ์</t>
  </si>
  <si>
    <t>1045 - 0201</t>
  </si>
  <si>
    <t>วังสีสูบ - เขื่อนสิริกิติ์</t>
  </si>
  <si>
    <t>1045 - 0202</t>
  </si>
  <si>
    <t>เขื่อนสิริกิติ์ - ห้วยหูด</t>
  </si>
  <si>
    <t>1083 - 0100</t>
  </si>
  <si>
    <t>ห้วยน้อยกา - เด่นชาติ</t>
  </si>
  <si>
    <t>1105 - 0100</t>
  </si>
  <si>
    <t>ไฮ้ฮ้า - งิ้วงาม</t>
  </si>
  <si>
    <t>1106 - 0100</t>
  </si>
  <si>
    <t>วังสีสูบ - ผาเลือด</t>
  </si>
  <si>
    <t>1123 - 0100</t>
  </si>
  <si>
    <t>ทางเข้าบ่อเบี้ย</t>
  </si>
  <si>
    <t>1163 - 0100</t>
  </si>
  <si>
    <t>ร่วมจิต - น้ำพร้า</t>
  </si>
  <si>
    <t>1176 - 0100</t>
  </si>
  <si>
    <t>ท่าโพธิ์ - บ้านสวน</t>
  </si>
  <si>
    <t>1243 - 0100</t>
  </si>
  <si>
    <t>ปางไฮ - ห้วยไผ่</t>
  </si>
  <si>
    <t>หมวดทางหลวงบ้านโคก</t>
  </si>
  <si>
    <t>1268 - 0200</t>
  </si>
  <si>
    <t>นาเจริญ - ปางไฮ</t>
  </si>
  <si>
    <t>61+000</t>
  </si>
  <si>
    <t>1339 - 0101</t>
  </si>
  <si>
    <t>ห้วยมุ่น - น้ำปาด</t>
  </si>
  <si>
    <t>1339 - 0102</t>
  </si>
  <si>
    <t>น้ำปาด - ปากนาย</t>
  </si>
  <si>
    <t>97+085</t>
  </si>
  <si>
    <t>1341 - 0100</t>
  </si>
  <si>
    <t>ทางเข้าเขื่อนดิน</t>
  </si>
  <si>
    <t>1377 - 0100</t>
  </si>
  <si>
    <t>ทางเข้าสองคอน</t>
  </si>
  <si>
    <t>ขท.พิษณุโลกที่ 1</t>
  </si>
  <si>
    <t>หมวดทางหลวงไผ่ขอดอน</t>
  </si>
  <si>
    <t>0012 - 0401</t>
  </si>
  <si>
    <t>บ้านกร่าง - พิษณุโลก</t>
  </si>
  <si>
    <t>หมวดทางหลวงพิษณุโลก</t>
  </si>
  <si>
    <t>0012 - 0402</t>
  </si>
  <si>
    <t>พิษณุโลก - ร้องโพธิ์</t>
  </si>
  <si>
    <t>หมวดทางหลวงลานกระบือ</t>
  </si>
  <si>
    <t>0115 - 0200</t>
  </si>
  <si>
    <t>แก้วสุวรรณ - บึงบัว</t>
  </si>
  <si>
    <t>หมวดทางหลวงบางระกำ</t>
  </si>
  <si>
    <t>0117 - 0301</t>
  </si>
  <si>
    <t>หนองนา - พิษณุโลก</t>
  </si>
  <si>
    <t>0117 - 0302</t>
  </si>
  <si>
    <t>คลองเมม - พญาแมน</t>
  </si>
  <si>
    <t>0126 - 0101</t>
  </si>
  <si>
    <t>ถนนวงแหวนรอบเมืองพิษณุโลกด้านทิศเหนือ</t>
  </si>
  <si>
    <t>0126 - 0102</t>
  </si>
  <si>
    <t>0126 - 0103</t>
  </si>
  <si>
    <t>ถนนวงแหวนรอบเมืองพิษณุโลกด้านทิศใต้</t>
  </si>
  <si>
    <t>0126 - 0104</t>
  </si>
  <si>
    <t>1055 - 0100</t>
  </si>
  <si>
    <t>กงไกรลาศ - หนองตูม</t>
  </si>
  <si>
    <t>1057 - 0100</t>
  </si>
  <si>
    <t>กกแรต - คลองตะเข้</t>
  </si>
  <si>
    <t>1058 - 0100</t>
  </si>
  <si>
    <t>แยกต้นหว้า - พิษณุโลก</t>
  </si>
  <si>
    <t>1061 - 0100</t>
  </si>
  <si>
    <t>แยกเรือนแพ - พิษณุโลก</t>
  </si>
  <si>
    <t>1063 - 0100</t>
  </si>
  <si>
    <t>พิษณุโลก - บางกระทุ่ม</t>
  </si>
  <si>
    <t>1064 - 0100</t>
  </si>
  <si>
    <t>พิษณุโลก - บึงพระ</t>
  </si>
  <si>
    <t>1065 - 0101</t>
  </si>
  <si>
    <t>พรานกระต่าย - หนองกุลา</t>
  </si>
  <si>
    <t>1065 - 0102</t>
  </si>
  <si>
    <t>หนองกุลา - พิษณุโลก</t>
  </si>
  <si>
    <t>1086 - 0100</t>
  </si>
  <si>
    <t>พิษณุโลก - มะขามสูง</t>
  </si>
  <si>
    <t>1114 - 0100</t>
  </si>
  <si>
    <t>สันติบันเทิง - บางกระทุ่ม</t>
  </si>
  <si>
    <t>1221 - 0200</t>
  </si>
  <si>
    <t>ท่านา - ท่ามะขาม</t>
  </si>
  <si>
    <t>1275 - 0100</t>
  </si>
  <si>
    <t>มะขามสูง - พญาแมน</t>
  </si>
  <si>
    <t>1278 - 0100</t>
  </si>
  <si>
    <t>วังพิกุล - ลานกระบือ</t>
  </si>
  <si>
    <t>1281 - 0100</t>
  </si>
  <si>
    <t>บางระกำ - บ่อทอง</t>
  </si>
  <si>
    <t>1293 - 0200</t>
  </si>
  <si>
    <t>ท่าฉนวน - บางระกำ</t>
  </si>
  <si>
    <t>1303 - 0100</t>
  </si>
  <si>
    <t>ปลายนา - หนองตูม</t>
  </si>
  <si>
    <t>1312 - 0200</t>
  </si>
  <si>
    <t>กำแพงดิน - สามแยกกำแพงดิน</t>
  </si>
  <si>
    <t>1372 - 0100</t>
  </si>
  <si>
    <t>หนองบัว - ไร่สีทอง</t>
  </si>
  <si>
    <t>1386 - 0100</t>
  </si>
  <si>
    <t>ทางเข้าท่าอากาศยานพิษณุโลก</t>
  </si>
  <si>
    <t>ขท.พิษณุโลกที่ 2 (วังทอง)</t>
  </si>
  <si>
    <t>หมวดทางหลวงบางกระทุ่ม</t>
  </si>
  <si>
    <t>0011 - 0401</t>
  </si>
  <si>
    <t>สากเหล็ก - กกไม้แดง</t>
  </si>
  <si>
    <t>หมวดทางหลวงวังทอง</t>
  </si>
  <si>
    <t>0011 - 0402</t>
  </si>
  <si>
    <t>กกไม้แดง - บ้านป่า</t>
  </si>
  <si>
    <t>หมวดทางหลวงบ้านป่า</t>
  </si>
  <si>
    <t>0011 - 0403</t>
  </si>
  <si>
    <t>บ้านป่า - นาอิน</t>
  </si>
  <si>
    <t>0012 - 0501</t>
  </si>
  <si>
    <t>ร้องโพธิ์ - วังทอง</t>
  </si>
  <si>
    <t>หมวดทางหลวงแก่งโสภา</t>
  </si>
  <si>
    <t>0012 - 0502</t>
  </si>
  <si>
    <t>วังทอง - เข็กน้อย</t>
  </si>
  <si>
    <t>0126 - 0201</t>
  </si>
  <si>
    <t>0126 - 0202</t>
  </si>
  <si>
    <t>1086 - 0200</t>
  </si>
  <si>
    <t>มะขามสูง - วัดโบสถ์</t>
  </si>
  <si>
    <t>1115 - 0200</t>
  </si>
  <si>
    <t>น้อยซุ้มขี้เหล็ก - บ้านมุง</t>
  </si>
  <si>
    <t>1121 - 0100</t>
  </si>
  <si>
    <t>วัดโบสถ์ - แม่น้ำแควน้อย</t>
  </si>
  <si>
    <t>หมวดทางหลวงนครไทย</t>
  </si>
  <si>
    <t>1143 - 0101</t>
  </si>
  <si>
    <t>นครไทย - น้ำคลาด</t>
  </si>
  <si>
    <t>หมวดทางหลวงชาติตระการ</t>
  </si>
  <si>
    <t>1143 - 0102</t>
  </si>
  <si>
    <t>น้ำคลาด - ปางหมิ่น</t>
  </si>
  <si>
    <t>1237 - 0100</t>
  </si>
  <si>
    <t>ชาติตระการ - ชำนาญจุ้ย</t>
  </si>
  <si>
    <t>1295 - 0100</t>
  </si>
  <si>
    <t>กกไม้แดง - เนินมะปราง</t>
  </si>
  <si>
    <t>1296 - 0100</t>
  </si>
  <si>
    <t>ท่างาม - โป่งแค</t>
  </si>
  <si>
    <t>1309 - 0100</t>
  </si>
  <si>
    <t>ป่าแดง - หนองตม</t>
  </si>
  <si>
    <t>1310 - 0100</t>
  </si>
  <si>
    <t>ทับยายเชียง - พรหมพิราม</t>
  </si>
  <si>
    <t>1344 - 0100</t>
  </si>
  <si>
    <t>น้อยซุ้มขี้เหล็ก - คลองตาลัด</t>
  </si>
  <si>
    <t>2013 - 0101</t>
  </si>
  <si>
    <t>บ้านแยง - น้ำเทิน</t>
  </si>
  <si>
    <t>2013 - 0102</t>
  </si>
  <si>
    <t>น้ำเทิน - บ่อโพธิ์</t>
  </si>
  <si>
    <t>2331 - 0200</t>
  </si>
  <si>
    <t>อุทยานแห่งชาติภูหินร่องกล้า - นครไทย</t>
  </si>
  <si>
    <t>2467 - 0100</t>
  </si>
  <si>
    <t>ทางเข้านครไทย</t>
  </si>
  <si>
    <t>2475 - 0100</t>
  </si>
  <si>
    <t>ทางเข้าร่องกล้า</t>
  </si>
  <si>
    <t>ขท.พิจิตร</t>
  </si>
  <si>
    <t>พิจิตร</t>
  </si>
  <si>
    <t>หมวดทางหลวงเขาทราย</t>
  </si>
  <si>
    <t>0011 - 0301</t>
  </si>
  <si>
    <t>หนองกลับ - เขาทราย</t>
  </si>
  <si>
    <t>หมวดทางหลวงเขาเจ็ดลูก</t>
  </si>
  <si>
    <t>0011 - 0302</t>
  </si>
  <si>
    <t>เขาทราย - สากเหล็ก</t>
  </si>
  <si>
    <t>หมวดทางหลวงพิจิตร</t>
  </si>
  <si>
    <t>0111 - 0100</t>
  </si>
  <si>
    <t>ทางเลี่ยงเมืองพิจิตร</t>
  </si>
  <si>
    <t>0113 - 0201</t>
  </si>
  <si>
    <t>ดงขุย - เขาทราย</t>
  </si>
  <si>
    <t>หมวดทางหลวงตะพานหิน</t>
  </si>
  <si>
    <t>0113 - 0202</t>
  </si>
  <si>
    <t>เขาทราย - ฆะมัง</t>
  </si>
  <si>
    <t>0113 - 0203</t>
  </si>
  <si>
    <t>ฆะมัง - พิจิตร</t>
  </si>
  <si>
    <t>หมวดทางหลวงวชิรบารมี</t>
  </si>
  <si>
    <t>0115 - 0301</t>
  </si>
  <si>
    <t>บึงบัว - คลองโนน</t>
  </si>
  <si>
    <t>0115 - 0302</t>
  </si>
  <si>
    <t>คลองโนน - เนินสมอ</t>
  </si>
  <si>
    <t>0115 - 0303</t>
  </si>
  <si>
    <t>เนินสมอ - สี่แยกสากเหล็ก</t>
  </si>
  <si>
    <t>หมวดทางหลวงบึงนาราง</t>
  </si>
  <si>
    <t>0117 - 0201</t>
  </si>
  <si>
    <t>คลองพลังด้านใต้ - เนินสว่าง</t>
  </si>
  <si>
    <t>0117 - 0202</t>
  </si>
  <si>
    <t>เนินสว่าง - หนองนา</t>
  </si>
  <si>
    <t>1067 - 0101</t>
  </si>
  <si>
    <t>บางมูลนาก - หอไกร</t>
  </si>
  <si>
    <t>1067 - 0102</t>
  </si>
  <si>
    <t>หอไกร - สี่แยกโพธิ์ไทรงาม</t>
  </si>
  <si>
    <t>1068 - 0101</t>
  </si>
  <si>
    <t>คลองคะเชนทร์ - โพธิ์ประทับช้าง</t>
  </si>
  <si>
    <t>1068 - 0102</t>
  </si>
  <si>
    <t>โพธิ์ประทับช้าง - ไผ่ท่าโพ</t>
  </si>
  <si>
    <t>1069 - 0100</t>
  </si>
  <si>
    <t>บางมูลนาก - ตลิ่งชัน</t>
  </si>
  <si>
    <t>1070 - 0101</t>
  </si>
  <si>
    <t>ตะพานหิน -  ไผ่ท่าโพ</t>
  </si>
  <si>
    <t>1070 - 0102</t>
  </si>
  <si>
    <t>ไผ่ท่าโพ - ดงเสือเหลือง</t>
  </si>
  <si>
    <t>1073 - 0200</t>
  </si>
  <si>
    <t>คลองชะแวด - สี่แยกโพธิ์ไทรงาม</t>
  </si>
  <si>
    <t>1074 - 0200</t>
  </si>
  <si>
    <t>บึงบ้าน - สี่แยกหนองหัวปลวก</t>
  </si>
  <si>
    <t>1115 - 0100</t>
  </si>
  <si>
    <t>สากเหล็ก - น้อยซุ้มขี้เหล็ก</t>
  </si>
  <si>
    <t>1118 - 0200</t>
  </si>
  <si>
    <t>เนินมะกอก - บางมูลนาก</t>
  </si>
  <si>
    <t>1191 - 0100</t>
  </si>
  <si>
    <t>หนองขนาก - ท้ายดง</t>
  </si>
  <si>
    <t>1221 - 0100</t>
  </si>
  <si>
    <t>พิจิตร -ท่านา</t>
  </si>
  <si>
    <t>1276 - 0100</t>
  </si>
  <si>
    <t>สี่แยกหนองหัวปลวก - วังจิก</t>
  </si>
  <si>
    <t>1286 - 0100</t>
  </si>
  <si>
    <t>ตลิ่งชัน - เขาแม่แก่</t>
  </si>
  <si>
    <t>1289 - 0101</t>
  </si>
  <si>
    <t>วังสำโรง - บางลาย</t>
  </si>
  <si>
    <t>1289 - 0102</t>
  </si>
  <si>
    <t>บางลาย - บึงนาราง</t>
  </si>
  <si>
    <t>1300 - 0100</t>
  </si>
  <si>
    <t>ฆะมัง - โพธิ์ประทับช้าง</t>
  </si>
  <si>
    <t>1301 - 0100</t>
  </si>
  <si>
    <t>หนองขนาก - หนองระมาน</t>
  </si>
  <si>
    <t>1304 - 0100</t>
  </si>
  <si>
    <t>หัวดง - ยางสามต้น</t>
  </si>
  <si>
    <t>1312 - 0100</t>
  </si>
  <si>
    <t>สามง่าม - กำแพงดิน</t>
  </si>
  <si>
    <t>1313 - 0101</t>
  </si>
  <si>
    <t>บางมูลนาก - บางไผ่</t>
  </si>
  <si>
    <t>1313 - 0102</t>
  </si>
  <si>
    <t>บางไผ่ - ตะพานหิน</t>
  </si>
  <si>
    <t>1374 - 0101</t>
  </si>
  <si>
    <t>ตะพานหิน - คลองคูณ</t>
  </si>
  <si>
    <t>1374 - 0102</t>
  </si>
  <si>
    <t>คลองคูณ - สี่แยกบางมูลนาก</t>
  </si>
  <si>
    <t>1376 - 0100</t>
  </si>
  <si>
    <t>ทางเข้าอนามัยทับหมัน</t>
  </si>
  <si>
    <t>1380 - 0100</t>
  </si>
  <si>
    <t>ทางเข้าหมวดการทางพิจิตร</t>
  </si>
  <si>
    <t>1381 - 0100</t>
  </si>
  <si>
    <t>ทางเข้าสถานีรถไฟตะพานหิน</t>
  </si>
  <si>
    <t>ขท.เพชรบูรณ์ที่ 1</t>
  </si>
  <si>
    <t>สำนักงานทางหลวงที่ 6 (เพชรบูรณ์)</t>
  </si>
  <si>
    <t>หมวดทางหลวงแคมป์สน</t>
  </si>
  <si>
    <t>0012 - 0601</t>
  </si>
  <si>
    <t>เข็กน้อย - แยกอาเซียน</t>
  </si>
  <si>
    <t>เพชรบูรณ์</t>
  </si>
  <si>
    <t>หมวดทางหลวงหล่มสัก</t>
  </si>
  <si>
    <t>0012 - 0602</t>
  </si>
  <si>
    <t>แยกอาเซียน - น้ำดุก</t>
  </si>
  <si>
    <t>หมวดทางหลวงปากช่อง</t>
  </si>
  <si>
    <t>0012 - 0603</t>
  </si>
  <si>
    <t>น้ำดุก - ห้วยซำมะคาว</t>
  </si>
  <si>
    <t>หมวดทางหลวงเพชรบูรณ์</t>
  </si>
  <si>
    <t>0021 - 0501</t>
  </si>
  <si>
    <t>วังชมภู - บ้านโตก</t>
  </si>
  <si>
    <t>หมวดทางหลวงนางั่ว</t>
  </si>
  <si>
    <t>0021 - 0502</t>
  </si>
  <si>
    <t>บ้านโตก - หัวนา</t>
  </si>
  <si>
    <t>0021 - 0503</t>
  </si>
  <si>
    <t>หัวนา - สักหลง</t>
  </si>
  <si>
    <t>หมวดทางหลวงหล่มเก่า</t>
  </si>
  <si>
    <t>0021 - 0504</t>
  </si>
  <si>
    <t>สักหลง - กกกะทอน</t>
  </si>
  <si>
    <t>หมวดทางหลวงตาดกลอย</t>
  </si>
  <si>
    <t>0021 - 0505</t>
  </si>
  <si>
    <t>กกกะทอน - ด่านดู่</t>
  </si>
  <si>
    <t>0234 - 0100</t>
  </si>
  <si>
    <t>ทางเลี่ยงเมืองเพชรบูรณ์</t>
  </si>
  <si>
    <t>2005 - 0100</t>
  </si>
  <si>
    <t>หล่มเก่า - วังบาล</t>
  </si>
  <si>
    <t>2007 - 0100</t>
  </si>
  <si>
    <t>นายม - ถ้ำน้ำบัง</t>
  </si>
  <si>
    <t>2008 - 0100</t>
  </si>
  <si>
    <t>หล่มสัก - น้ำก้อ</t>
  </si>
  <si>
    <t>2016 - 0200</t>
  </si>
  <si>
    <t>ตาวตาด - ตาดกลอย</t>
  </si>
  <si>
    <t>หมวดทางหลวงเขาค้อ</t>
  </si>
  <si>
    <t>2196 - 0101</t>
  </si>
  <si>
    <t>นางั่ว - ทุ่งสมอ</t>
  </si>
  <si>
    <t>2196 - 0102</t>
  </si>
  <si>
    <t>ทุ่งสมอ - แคมป์สน</t>
  </si>
  <si>
    <t>2215 - 0101</t>
  </si>
  <si>
    <t>บุ่งน้ำเต้า - บ้านกลาง</t>
  </si>
  <si>
    <t>2215 - 0102</t>
  </si>
  <si>
    <t>บ้านกลาง - โนนสว่าง</t>
  </si>
  <si>
    <t>2216 - 0201</t>
  </si>
  <si>
    <t>ห้วยสนามทราย - โคกมน</t>
  </si>
  <si>
    <t>2216 - 0202</t>
  </si>
  <si>
    <t>โคกมน - กกกะทอน</t>
  </si>
  <si>
    <t>2258 - 0100</t>
  </si>
  <si>
    <t>สะเดาะพง - เสลี่ยงแห้ง2</t>
  </si>
  <si>
    <t>2271 - 0100</t>
  </si>
  <si>
    <t>ปากน้ำ - เฉลียงลับ</t>
  </si>
  <si>
    <t>2275 - 0301</t>
  </si>
  <si>
    <t>ห้วยไร่ - ห้วยใหญ่</t>
  </si>
  <si>
    <t>2275 - 0302</t>
  </si>
  <si>
    <t>ห้วยใหญ่ - น้ำเดื่อ</t>
  </si>
  <si>
    <t>2275 - 0303</t>
  </si>
  <si>
    <t>น้ำเดื่อ - น้ำดุก</t>
  </si>
  <si>
    <t>2278 - 0100</t>
  </si>
  <si>
    <t>หัวนา - กกโอ</t>
  </si>
  <si>
    <t>2302 - 0100</t>
  </si>
  <si>
    <t>กอไผ่ - บุ่งน้ำเต้า</t>
  </si>
  <si>
    <t>2306 - 0100</t>
  </si>
  <si>
    <t>ห้วยมะเขือ - โจ๊ะโหวะ</t>
  </si>
  <si>
    <t>2323 - 0100</t>
  </si>
  <si>
    <t>ทางเข้าอนุสรณ์ผู้เสียสละเขาค้อ</t>
  </si>
  <si>
    <t>2325 - 0100</t>
  </si>
  <si>
    <t>เขาค้อ - หนองแม่นา</t>
  </si>
  <si>
    <t>2326 - 0100</t>
  </si>
  <si>
    <t>เพชรบูรณ์ - ห้วยใหญ่</t>
  </si>
  <si>
    <t>2331 - 0100</t>
  </si>
  <si>
    <t>โจ๊ะโหวะ - อุทยานแห่งชาติภูหินร่องกล้า</t>
  </si>
  <si>
    <t>2343 - 0100</t>
  </si>
  <si>
    <t>สักหลง - วังมล</t>
  </si>
  <si>
    <t>2372 - 0101</t>
  </si>
  <si>
    <t>วังบาล - ห้วยแล้ง</t>
  </si>
  <si>
    <t>2372 - 0102</t>
  </si>
  <si>
    <t>ห้วยแล้ง - น้ำชุน</t>
  </si>
  <si>
    <t>2385 - 0100</t>
  </si>
  <si>
    <t>นายม - เพชรบูรณ์</t>
  </si>
  <si>
    <t>2402 - 0100</t>
  </si>
  <si>
    <t>จางวาง - ดงมูลเหล็ก</t>
  </si>
  <si>
    <t>2466 - 0101</t>
  </si>
  <si>
    <t>โคกหนองม่วง - หล่มสัก</t>
  </si>
  <si>
    <t>2466 - 0102</t>
  </si>
  <si>
    <t>หล่มสัก - สักหลง</t>
  </si>
  <si>
    <t>2471 - 0100</t>
  </si>
  <si>
    <t>สะเดาะพง - เล่ากี่</t>
  </si>
  <si>
    <t>2472 - 0100</t>
  </si>
  <si>
    <t>ทางเข้าพระตำหนักเขาค้อ</t>
  </si>
  <si>
    <t>2474 - 0100</t>
  </si>
  <si>
    <t>ดงขวาง - ห้วยลาน</t>
  </si>
  <si>
    <t>2478 - 0100</t>
  </si>
  <si>
    <t>ปากน้ำ - น้ำร้อน</t>
  </si>
  <si>
    <t>ขท.เลยที่ 1</t>
  </si>
  <si>
    <t>หมวดทางหลวงเลย</t>
  </si>
  <si>
    <t>0021 - 0700</t>
  </si>
  <si>
    <t>ภูสวรรค์ - เลย</t>
  </si>
  <si>
    <t>เลย</t>
  </si>
  <si>
    <t>หมวดทางหลวงภูกระดึง</t>
  </si>
  <si>
    <t>0201 - 0401</t>
  </si>
  <si>
    <t>ผานกเค้า - หลักร้อยหกสิบ</t>
  </si>
  <si>
    <t>266+500</t>
  </si>
  <si>
    <t>หมวดทางหลวงหนองหิน</t>
  </si>
  <si>
    <t>0201 - 0402</t>
  </si>
  <si>
    <t>หลักร้อยหกสิบ - โนนสว่าง</t>
  </si>
  <si>
    <t>หมวดทางหลวงวังสะพุง</t>
  </si>
  <si>
    <t>0201 - 0403</t>
  </si>
  <si>
    <t>โนนสว่าง - ปากปวน</t>
  </si>
  <si>
    <t>0201 - 0404</t>
  </si>
  <si>
    <t>ปากปวน - ปากภู</t>
  </si>
  <si>
    <t>หมวดทางหลวงเชียงคาน</t>
  </si>
  <si>
    <t>0201 - 0405</t>
  </si>
  <si>
    <t>ปากภู - เชียงคาน</t>
  </si>
  <si>
    <t>0210 - 0300</t>
  </si>
  <si>
    <t>วังสำราญ - วังสะพุง</t>
  </si>
  <si>
    <t>94+048</t>
  </si>
  <si>
    <t>หมวดทางหลวงปากชม</t>
  </si>
  <si>
    <t>0211 - 0201</t>
  </si>
  <si>
    <t>ห้วยเชียงดา - ปากชม</t>
  </si>
  <si>
    <t>112+000</t>
  </si>
  <si>
    <t>0211 - 0202</t>
  </si>
  <si>
    <t>ปากชม - เชียงคาน</t>
  </si>
  <si>
    <t>2016 - 0100</t>
  </si>
  <si>
    <t>วังสะพุง - ตาวตาด</t>
  </si>
  <si>
    <t>53+800</t>
  </si>
  <si>
    <t>2019 - 0100</t>
  </si>
  <si>
    <t>โป่งวัว - อุทยานแห่งชาติภูกระดึง</t>
  </si>
  <si>
    <t>2108 - 0101</t>
  </si>
  <si>
    <t>ธาตุจอมศรี - ชมเจริญ</t>
  </si>
  <si>
    <t>2108 - 0102</t>
  </si>
  <si>
    <t>ชมเจริญ - ปากชม</t>
  </si>
  <si>
    <t>2138 - 0100</t>
  </si>
  <si>
    <t>บ้านใหม่ - นาด้วง</t>
  </si>
  <si>
    <t>2140 - 0100</t>
  </si>
  <si>
    <t>วังสะพุง - นาหลวง</t>
  </si>
  <si>
    <t>2141 - 0100</t>
  </si>
  <si>
    <t>ตาดข่า - ภูป่าไผ่</t>
  </si>
  <si>
    <t>2249 - 0101</t>
  </si>
  <si>
    <t>ไร่ทาม - วังแคน</t>
  </si>
  <si>
    <t>2249 - 0102</t>
  </si>
  <si>
    <t>วังแคน - สงเปือย</t>
  </si>
  <si>
    <t>2250 - 0100</t>
  </si>
  <si>
    <t>ห้วยทรายคำ - หนองคัน</t>
  </si>
  <si>
    <t>2348 - 0200</t>
  </si>
  <si>
    <t>คีรีวงกต - ปากมั่ง</t>
  </si>
  <si>
    <t>86+500</t>
  </si>
  <si>
    <t>2400 - 0100</t>
  </si>
  <si>
    <t>หนองหิน - เอราวัณ</t>
  </si>
  <si>
    <t>2414 - 0200</t>
  </si>
  <si>
    <t>นาเมืองไทย - บ้านกลาง</t>
  </si>
  <si>
    <t>19+150</t>
  </si>
  <si>
    <t>2473 - 0100</t>
  </si>
  <si>
    <t>หนองอีเก้ง - โนนสว่าง</t>
  </si>
  <si>
    <t>2481 - 0100</t>
  </si>
  <si>
    <t>ศรีศักดิ์ดา - ซำบ่าง</t>
  </si>
  <si>
    <t>ขท.หนองบัวลำภู</t>
  </si>
  <si>
    <t>หนองบัวลำภู</t>
  </si>
  <si>
    <t>หมวดทางหลวงหนองบัวลำภู</t>
  </si>
  <si>
    <t>0210 - 0201</t>
  </si>
  <si>
    <t>นิคมเชียงพิณ - หนองบัวลำภู</t>
  </si>
  <si>
    <t>หมวดทางหลวงโนนสัง</t>
  </si>
  <si>
    <t>0210 - 0202</t>
  </si>
  <si>
    <t>หนองบัวลำภู - นาคำไฮ</t>
  </si>
  <si>
    <t>หมวดทางหลวงสุวรรณคูหา</t>
  </si>
  <si>
    <t>0210 - 0203</t>
  </si>
  <si>
    <t>นาคำไฮ - วังสำราญ</t>
  </si>
  <si>
    <t>หมวดทางหลวงหนองนาคำ</t>
  </si>
  <si>
    <t>0228 - 0201</t>
  </si>
  <si>
    <t>ห้วยสายหนัง - ศรีบุญเรือง</t>
  </si>
  <si>
    <t>0228 - 0202</t>
  </si>
  <si>
    <t>ศรีบุญเรือง - วังหมื่น</t>
  </si>
  <si>
    <t>0228 - 0203</t>
  </si>
  <si>
    <t>วังหมืน - หนองบัวลำภู</t>
  </si>
  <si>
    <t>2038 - 0200</t>
  </si>
  <si>
    <t>ห้วยน้ำเงิน - เมืองใหม่</t>
  </si>
  <si>
    <t>ขอนแก่น</t>
  </si>
  <si>
    <t>2097 - 0100</t>
  </si>
  <si>
    <t>นาคำไฮ - หนองแวง</t>
  </si>
  <si>
    <t>2133 - 0100</t>
  </si>
  <si>
    <t>ศรีบุญเรือง - ภูเวียง</t>
  </si>
  <si>
    <t>2146 - 0100</t>
  </si>
  <si>
    <t>หนองบัวลำภู - เขื่อนอุบลรัตน์</t>
  </si>
  <si>
    <t>2263 - 0201</t>
  </si>
  <si>
    <t>บ้านเพีย - ทุ่งตาลเลียน</t>
  </si>
  <si>
    <t>2263 - 0202</t>
  </si>
  <si>
    <t>ทุ่งตาลเลียน - หนองแวง</t>
  </si>
  <si>
    <t>2314 - 0100</t>
  </si>
  <si>
    <t>หนองวัวซอ - กุดจับ</t>
  </si>
  <si>
    <t>2315 - 0100</t>
  </si>
  <si>
    <t>หนองวัวซอ - อูบมุง</t>
  </si>
  <si>
    <t>2352 - 0100</t>
  </si>
  <si>
    <t>นาด่าน - สุวรรณคูหา</t>
  </si>
  <si>
    <t>2420 - 0100</t>
  </si>
  <si>
    <t>ศรีบุญเรือง - นากลาง</t>
  </si>
  <si>
    <t>2470 - 0100</t>
  </si>
  <si>
    <t>ทางเข้าโนนสัง</t>
  </si>
  <si>
    <t>ขท.เลยที่ 2 (ด่านซ้าย)</t>
  </si>
  <si>
    <t>หมวดทางหลวงโป่งชี</t>
  </si>
  <si>
    <t>0021 - 0601</t>
  </si>
  <si>
    <t>ด่านดู่ - โคกงาม</t>
  </si>
  <si>
    <t>หมวดทางหลวงโคกงาม</t>
  </si>
  <si>
    <t>0021 - 0602</t>
  </si>
  <si>
    <t>โคกงาม - หนองบง</t>
  </si>
  <si>
    <t>หมวดทางหลวงภูเรือ</t>
  </si>
  <si>
    <t>0021 - 0603</t>
  </si>
  <si>
    <t>หนองบง - ภูสวรรค์</t>
  </si>
  <si>
    <t>หมวดทางหลวงด่านซ้าย</t>
  </si>
  <si>
    <t>1268 - 0100</t>
  </si>
  <si>
    <t>เหมืองแพร่ - นาเจริญ</t>
  </si>
  <si>
    <t>1328 - 0100</t>
  </si>
  <si>
    <t>แสงภา - นาปอ</t>
  </si>
  <si>
    <t>2013 - 0200</t>
  </si>
  <si>
    <t>บ่อโพธิ์ - โคกงาม</t>
  </si>
  <si>
    <t>2014 - 0100</t>
  </si>
  <si>
    <t>โป่งชี - ด่านซ้าย</t>
  </si>
  <si>
    <t>2099 - 0100</t>
  </si>
  <si>
    <t>อาฮี - ท่าลี่</t>
  </si>
  <si>
    <t>2113 - 0100</t>
  </si>
  <si>
    <t>ด่านซ้าย - เหมืองแพร่</t>
  </si>
  <si>
    <t>2114 - 0100</t>
  </si>
  <si>
    <t>ด่านซ้าย - ปากหมัน</t>
  </si>
  <si>
    <t>หมวดทางหลวงปากภู</t>
  </si>
  <si>
    <t>2115 - 0101</t>
  </si>
  <si>
    <t>ปากภู - โคกใหญ่</t>
  </si>
  <si>
    <t>2115 - 0102</t>
  </si>
  <si>
    <t>โคกใหญ่ - ปากห้วย</t>
  </si>
  <si>
    <t>2195 - 0101</t>
  </si>
  <si>
    <t>เชียงคาน - ปากคาน</t>
  </si>
  <si>
    <t>2195 - 0102</t>
  </si>
  <si>
    <t>ปากคาน - อาฮี</t>
  </si>
  <si>
    <t>2195 - 0103</t>
  </si>
  <si>
    <t>อาฮี - เหมืองแพร่</t>
  </si>
  <si>
    <t>2294 - 0100</t>
  </si>
  <si>
    <t>แก่งไฮ - ห้วยติ้ว</t>
  </si>
  <si>
    <t>2399 - 0101</t>
  </si>
  <si>
    <t>สานตม - โคกใหญ่</t>
  </si>
  <si>
    <t>2399 - 0102</t>
  </si>
  <si>
    <t>โคกใหญ่ - วังยาว</t>
  </si>
  <si>
    <t>2476 - 0100</t>
  </si>
  <si>
    <t>วังขาม - ห้วยไคร้</t>
  </si>
  <si>
    <t>2479 - 0101</t>
  </si>
  <si>
    <t>นาจาน - น้ำแคม</t>
  </si>
  <si>
    <t>2479 - 0102</t>
  </si>
  <si>
    <t>น้ำแคม - ปากคาน</t>
  </si>
  <si>
    <t>2479 - 0103</t>
  </si>
  <si>
    <t>ปากคาน - หนองผือ</t>
  </si>
  <si>
    <t>2480 - 0100</t>
  </si>
  <si>
    <t>ทางเข้าสะพานข้ามแม่น้ำเหือง</t>
  </si>
  <si>
    <t>ขท.เพชรบูรณ์ที่ 2 (บึงสามพัน)</t>
  </si>
  <si>
    <t>หมวดทางหลวงศรีเทพ</t>
  </si>
  <si>
    <t>0021 - 0401</t>
  </si>
  <si>
    <t>คลองกระจัง - ศรีเทพ</t>
  </si>
  <si>
    <t>หมวดทางหลวงวิเชียรบุรี</t>
  </si>
  <si>
    <t>0021 - 0402</t>
  </si>
  <si>
    <t>ศรีเทพ - ซับสมอทอด</t>
  </si>
  <si>
    <t>หมวดทางหลวงบึงสามพัน</t>
  </si>
  <si>
    <t>0021 - 0403</t>
  </si>
  <si>
    <t>ซับสมอทอด - หนองไผ่</t>
  </si>
  <si>
    <t>หมวดทางหลวงหนองไผ่</t>
  </si>
  <si>
    <t>0021 - 0404</t>
  </si>
  <si>
    <t>หนองไผ่ - นาเฉลียง</t>
  </si>
  <si>
    <t>หมวดทางหลวงวังชมภู</t>
  </si>
  <si>
    <t>0021 - 0405</t>
  </si>
  <si>
    <t>นาเฉลียง - วังชมภู</t>
  </si>
  <si>
    <t>0113 - 0101</t>
  </si>
  <si>
    <t>สามแยกวังชมภู - ชนแดน</t>
  </si>
  <si>
    <t>หมวดทางหลวงชนแดน</t>
  </si>
  <si>
    <t>0113 - 0102</t>
  </si>
  <si>
    <t>ชนแดน - ดงขุย</t>
  </si>
  <si>
    <t>0225 - 0300</t>
  </si>
  <si>
    <t>ศรีมงคล - น้ำอ้อม</t>
  </si>
  <si>
    <t>1069 - 0200</t>
  </si>
  <si>
    <t>ตลิ่งชัน - ดงขุย</t>
  </si>
  <si>
    <t>1191 - 0200</t>
  </si>
  <si>
    <t>ท้ายดง - วังหิน</t>
  </si>
  <si>
    <t>1205 - 0100</t>
  </si>
  <si>
    <t>ชนแดน - วังโป่ง</t>
  </si>
  <si>
    <t>1301 - 0200</t>
  </si>
  <si>
    <t>หนองระมาน - วังโป่ง</t>
  </si>
  <si>
    <t>2012 - 0100</t>
  </si>
  <si>
    <t>บ้านสามแยก - วิเชียรบุรี</t>
  </si>
  <si>
    <t>2219 - 0300</t>
  </si>
  <si>
    <t>หนองมะค่า - ศรีเทพน้อย</t>
  </si>
  <si>
    <t>2244 - 0100</t>
  </si>
  <si>
    <t>มอดินแดง - ศรีเทพน้อย</t>
  </si>
  <si>
    <t>2245 - 0100</t>
  </si>
  <si>
    <t>นาตะกรุด - หนองบัวเริง</t>
  </si>
  <si>
    <t>2275 - 0201</t>
  </si>
  <si>
    <t>ซับลังกา - แยกศรีเทพ</t>
  </si>
  <si>
    <t>2275 - 0202</t>
  </si>
  <si>
    <t>แยกศรีเทพ - ซับบอน</t>
  </si>
  <si>
    <t>2275 - 0203</t>
  </si>
  <si>
    <t>หนองแดง - ห้วยไร่</t>
  </si>
  <si>
    <t>2320 - 0100</t>
  </si>
  <si>
    <t>เนินสง่า - น้ำร้อน</t>
  </si>
  <si>
    <t>2398 - 0101</t>
  </si>
  <si>
    <t>นาเฉลียง - ซับพุทรา</t>
  </si>
  <si>
    <t>2398 - 0102</t>
  </si>
  <si>
    <t>ซับพุทรา - ชนแดน</t>
  </si>
  <si>
    <t>2401 - 0100</t>
  </si>
  <si>
    <t>หนองไผ่ - ซับพุทรา</t>
  </si>
  <si>
    <t>2465 - 0100</t>
  </si>
  <si>
    <t>ทางเข้าวังชมภู</t>
  </si>
  <si>
    <t>3004 - 0300</t>
  </si>
  <si>
    <t>วังพิกุล - ซับสมอทอด</t>
  </si>
  <si>
    <t>ขท.อุดรธานีที่ 1</t>
  </si>
  <si>
    <t>สำนักงานทางหลวงที่ 7 (ขอนแก่น)</t>
  </si>
  <si>
    <t>หมวดทางหลวงชัยพร</t>
  </si>
  <si>
    <t>0002 - 0601</t>
  </si>
  <si>
    <t>โนนสะอาด - อุดรธานี</t>
  </si>
  <si>
    <t>หมวดทางหลวงเก่าน้อย</t>
  </si>
  <si>
    <t>0002 - 0602</t>
  </si>
  <si>
    <t>อุดรธานี - น้ำสวย</t>
  </si>
  <si>
    <t>486+306</t>
  </si>
  <si>
    <t>สะพานห้วยน้ำสวย</t>
  </si>
  <si>
    <t>0022 - 0100</t>
  </si>
  <si>
    <t>อุดรธานี - หนองขาม</t>
  </si>
  <si>
    <t>หมวดทางหลวงนิคมสงเคราะห์</t>
  </si>
  <si>
    <t>0210 - 0100</t>
  </si>
  <si>
    <t>อุดรธานี - นิคมเชียงพิณ</t>
  </si>
  <si>
    <t>0216 - 0101</t>
  </si>
  <si>
    <t>ถนนวงแหวนรอบเมืองอุดรธานีด้านทิศใต้</t>
  </si>
  <si>
    <t>0216 - 0102</t>
  </si>
  <si>
    <t>ถนนวงแหวนรอบเมืองอุดรธานีด้านทิศตะวันตก</t>
  </si>
  <si>
    <t>0216 - 0103</t>
  </si>
  <si>
    <t>ถนนวงแหวนรอบเมืองอุดรธานีด้านทิศตะวันออก</t>
  </si>
  <si>
    <t>หมวดทางหลวงบ้านผือ</t>
  </si>
  <si>
    <t>2020 - 0200</t>
  </si>
  <si>
    <t>บ้านว่าน - บ้านผือ</t>
  </si>
  <si>
    <t>2021 - 0101</t>
  </si>
  <si>
    <t>ดงไร่ - หนองหัวคู</t>
  </si>
  <si>
    <t>2021 - 0102</t>
  </si>
  <si>
    <t>หนองหัวคู - บ้านผือ</t>
  </si>
  <si>
    <t>2097 - 0200</t>
  </si>
  <si>
    <t>หนองแวง - ข้าวสาร</t>
  </si>
  <si>
    <t>2098 - 0100</t>
  </si>
  <si>
    <t>บ้านผือ - ข้าวสาร</t>
  </si>
  <si>
    <t>2263 - 0100</t>
  </si>
  <si>
    <t>อุดรธานี - บ้านเพีย</t>
  </si>
  <si>
    <t>2265 - 0100</t>
  </si>
  <si>
    <t>ทางเข้ากลางใหญ่</t>
  </si>
  <si>
    <t>2266 - 0200</t>
  </si>
  <si>
    <t>ห้วยทอน -  กลางใหญ่</t>
  </si>
  <si>
    <t>2313 - 0100</t>
  </si>
  <si>
    <t>ทางเข้าท่ายม</t>
  </si>
  <si>
    <t>2316 - 0101</t>
  </si>
  <si>
    <t>โคกผักหวาน - ท่ายม</t>
  </si>
  <si>
    <t>2316 - 0102</t>
  </si>
  <si>
    <t>ท่ายม - บ้านเหล่า</t>
  </si>
  <si>
    <t>2348 - 0101</t>
  </si>
  <si>
    <t>บ้านผือ - น้ำซึม</t>
  </si>
  <si>
    <t>หมวดทางหลวงน้ำโสม</t>
  </si>
  <si>
    <t>2348 - 0102</t>
  </si>
  <si>
    <t>น้ำซึม -   คีรีวงกต</t>
  </si>
  <si>
    <t>แบ่งเขต กม.บ้านคีรีวงกต</t>
  </si>
  <si>
    <t>2376 - 0100</t>
  </si>
  <si>
    <t>น้ำซึม - โสกกล้า</t>
  </si>
  <si>
    <t>26+825</t>
  </si>
  <si>
    <t>สะพานโสกกล้า</t>
  </si>
  <si>
    <t>2411 - 0100</t>
  </si>
  <si>
    <t>บ้านพลับ - หนองนกเขียน</t>
  </si>
  <si>
    <t>2414 - 0100</t>
  </si>
  <si>
    <t>โคกน้อย - นาเมืองไทย</t>
  </si>
  <si>
    <t>18+600</t>
  </si>
  <si>
    <t>2423 - 0100</t>
  </si>
  <si>
    <t>ทางเข้าสนามบินกองทัพอากาศ</t>
  </si>
  <si>
    <t>ขท.อุดรธานีที่ 2 (หนองหาน)</t>
  </si>
  <si>
    <t>หมวดทางหลวงหนองหาน</t>
  </si>
  <si>
    <t>0022 - 0201</t>
  </si>
  <si>
    <t>หนองขาม - หนองหาน</t>
  </si>
  <si>
    <t>หมวดทางหลวงบ้านดุง</t>
  </si>
  <si>
    <t>0022 - 0202</t>
  </si>
  <si>
    <t>หนองหาน - บ้านยา</t>
  </si>
  <si>
    <t>BOX CULVERT</t>
  </si>
  <si>
    <t>หมวดทางหลวงไชยวาน</t>
  </si>
  <si>
    <t>0227 - 0200</t>
  </si>
  <si>
    <t>ลำพันชาด - บ้านผาสุก</t>
  </si>
  <si>
    <t>หมวดทางหลวงเพ็ญ</t>
  </si>
  <si>
    <t>2022 - 0100</t>
  </si>
  <si>
    <t>นิคม - บ้านดุง</t>
  </si>
  <si>
    <t>2023 - 0101</t>
  </si>
  <si>
    <t>น้ำฆ้อง - ศรีธาตุ</t>
  </si>
  <si>
    <t>2023 - 0102</t>
  </si>
  <si>
    <t>ศรีธาตุ - วังสามหมอ</t>
  </si>
  <si>
    <t>2025 - 0100</t>
  </si>
  <si>
    <t>ห้วยเกิ้ง - กุมภวาปี</t>
  </si>
  <si>
    <t>2092 - 0100</t>
  </si>
  <si>
    <t>เหล่าอุดม  - ท่าห้วยหลัว</t>
  </si>
  <si>
    <t>9+450</t>
  </si>
  <si>
    <t>สะพานลำน้ำสงคราม</t>
  </si>
  <si>
    <t>2096 - 0101</t>
  </si>
  <si>
    <t>หนองเม็ก - บ้านดุง</t>
  </si>
  <si>
    <t>2096 - 0102</t>
  </si>
  <si>
    <t>บ้านดุง - หนองกา</t>
  </si>
  <si>
    <t>69+091</t>
  </si>
  <si>
    <t>2230 - 0100</t>
  </si>
  <si>
    <t>เหล่าอุดม - บ้านปัก</t>
  </si>
  <si>
    <t>3+144</t>
  </si>
  <si>
    <t>สามแยกแบ่งเขตจังหวัด</t>
  </si>
  <si>
    <t>2231 - 0100</t>
  </si>
  <si>
    <t>โนนสวรรค์  - ท่าไฮ</t>
  </si>
  <si>
    <t>4+425</t>
  </si>
  <si>
    <t>2239 - 0100</t>
  </si>
  <si>
    <t>บ้านต้อง - ศรีธาตุ</t>
  </si>
  <si>
    <t>2255 - 0100</t>
  </si>
  <si>
    <t>นาข่า - สุมเส้า</t>
  </si>
  <si>
    <t>2270 - 0100</t>
  </si>
  <si>
    <t>มีชัย - ลำน้ำสงคราม</t>
  </si>
  <si>
    <t>17+750</t>
  </si>
  <si>
    <t>2289 - 0200</t>
  </si>
  <si>
    <t>ลำพันชาด - วังสามหมอ</t>
  </si>
  <si>
    <t>16+700</t>
  </si>
  <si>
    <t>สะพานลำน้ำลำพันชาด</t>
  </si>
  <si>
    <t>2312 - 0100</t>
  </si>
  <si>
    <t>หนองหาน - สุมเส้า</t>
  </si>
  <si>
    <t>2318 - 0100</t>
  </si>
  <si>
    <t>ทุ่งใหญ่ - ทุ่งฝน</t>
  </si>
  <si>
    <t>2324 - 0100</t>
  </si>
  <si>
    <t>ทางเข้าหนองหาน</t>
  </si>
  <si>
    <t>2329 - 0100</t>
  </si>
  <si>
    <t>เพ็ญ - สร้างคอม</t>
  </si>
  <si>
    <t>2350 - 0100</t>
  </si>
  <si>
    <t>หนองหาน - กุมภวาปี</t>
  </si>
  <si>
    <t>2393 - 0101</t>
  </si>
  <si>
    <t>โนนเห็น - คำกุง</t>
  </si>
  <si>
    <t>2393 - 0102</t>
  </si>
  <si>
    <t>คำกุง - หนองกุงทับม้า</t>
  </si>
  <si>
    <t>2410 - 0100</t>
  </si>
  <si>
    <t>บ้านเหล่า - ดอนกลอย</t>
  </si>
  <si>
    <t>ขท.ชัยภูมิ</t>
  </si>
  <si>
    <t>ชัยภูมิ</t>
  </si>
  <si>
    <t>หมวดทางหลวงจัตุรัส</t>
  </si>
  <si>
    <t>0201 - 0201</t>
  </si>
  <si>
    <t>หนองบัวโคก - บ้านลี่</t>
  </si>
  <si>
    <t>หมวดทางหลวงละหาน</t>
  </si>
  <si>
    <t>0201 - 0202</t>
  </si>
  <si>
    <t>บ้านลี่ - สี่แยกโรงต้ม</t>
  </si>
  <si>
    <t>หมวดทางหลวงชัยภูมิ</t>
  </si>
  <si>
    <t>0201 - 0203</t>
  </si>
  <si>
    <t>สี่แยกโรงต้ม - ช่องสามหมอ</t>
  </si>
  <si>
    <t>0202 - 0101</t>
  </si>
  <si>
    <t>สี่แยกโรงต้ม - โพนทอง</t>
  </si>
  <si>
    <t>0202 - 0102</t>
  </si>
  <si>
    <t>โพนทอง - แก้งสนามนาง</t>
  </si>
  <si>
    <t>หมวดทางหลวงเทพสถิต</t>
  </si>
  <si>
    <t>0205 - 0301</t>
  </si>
  <si>
    <t>ช่องสำราญ - คำปิง</t>
  </si>
  <si>
    <t>0205 - 0302</t>
  </si>
  <si>
    <t>คำปิง - หนองบัวโคก</t>
  </si>
  <si>
    <t>หมวดทางหลวงโป่งนก</t>
  </si>
  <si>
    <t>0225 - 0401</t>
  </si>
  <si>
    <t>น้ำอ้อม - หนองบัวระเหว</t>
  </si>
  <si>
    <t>0225 - 0402</t>
  </si>
  <si>
    <t>หนองบัวระเหว - ชัยภูมิ</t>
  </si>
  <si>
    <t>หมวดทางหลวงหนองบัวแดง</t>
  </si>
  <si>
    <t>2051 - 0100</t>
  </si>
  <si>
    <t>ชัยภูมิ - ตาดโตน</t>
  </si>
  <si>
    <t>2054 - 0100</t>
  </si>
  <si>
    <t>ลาดใหญ่ - ช่องสามหมอ</t>
  </si>
  <si>
    <t>2065 - 0200</t>
  </si>
  <si>
    <t>ลำชี - คอนสวรรค์</t>
  </si>
  <si>
    <t>2069 - 0100</t>
  </si>
  <si>
    <t>บำเหน็จณรงค์ - ซับใหญ่</t>
  </si>
  <si>
    <t>2159 - 0100</t>
  </si>
  <si>
    <t>ชัยภูมิ - ห้วยยางดำ</t>
  </si>
  <si>
    <t>2170 - 0101</t>
  </si>
  <si>
    <t>สามแยกหนองบัวใหญ่ - วัดปทุมชาติ</t>
  </si>
  <si>
    <t>2170 - 0102</t>
  </si>
  <si>
    <t>วัดปทุมชาติ - หนองจาน</t>
  </si>
  <si>
    <t>2179 - 0100</t>
  </si>
  <si>
    <t>จัตุรัส - บำเหน็จณรงค์</t>
  </si>
  <si>
    <t>2217 - 0200</t>
  </si>
  <si>
    <t>หนองกราด - คำปิง</t>
  </si>
  <si>
    <t>2354 - 0101</t>
  </si>
  <si>
    <t>เทพสถิต - ซับใหญ่</t>
  </si>
  <si>
    <t>2354 - 0102</t>
  </si>
  <si>
    <t>ซับใหญ่ - หนองบัวระเหว</t>
  </si>
  <si>
    <t>2359 - 0101</t>
  </si>
  <si>
    <t>หนองบัวแดง - แหลมทอง</t>
  </si>
  <si>
    <t>2359 - 0102</t>
  </si>
  <si>
    <t>แหลมทอง - วังใหญ่</t>
  </si>
  <si>
    <t>2435 - 0100</t>
  </si>
  <si>
    <t>ทางเข้าเมืองชัยภูมิ</t>
  </si>
  <si>
    <t>ขท.ขอนแก่นที่ 2 (ชุมแพ)</t>
  </si>
  <si>
    <t>หมวดทางหลวงโนนหัน</t>
  </si>
  <si>
    <t>0012 - 0701</t>
  </si>
  <si>
    <t>ห้วยซำมะคาว - ร่องแซง</t>
  </si>
  <si>
    <t>420+380</t>
  </si>
  <si>
    <t>427+440</t>
  </si>
  <si>
    <t>428+387</t>
  </si>
  <si>
    <t>433+125</t>
  </si>
  <si>
    <t>สะพานลำน้ำเชิญ 1</t>
  </si>
  <si>
    <t>436+897</t>
  </si>
  <si>
    <t>457+565</t>
  </si>
  <si>
    <t>สะพานลำน้ำเชิญ 3</t>
  </si>
  <si>
    <t>0012 - 0702</t>
  </si>
  <si>
    <t>ร่องแซง - หนองแก</t>
  </si>
  <si>
    <t>หมวดทางหลวงหนองเรือ</t>
  </si>
  <si>
    <t>0012 - 0703</t>
  </si>
  <si>
    <t>หนองแก - บ้านฝาง</t>
  </si>
  <si>
    <t>หมวดทางหลวงแก้งคร้อ</t>
  </si>
  <si>
    <t>0201 - 0301</t>
  </si>
  <si>
    <t>ช่องสามหมอ - บ้านแข้</t>
  </si>
  <si>
    <t>หมวดทางหลวงเกษตรสมบูรณ์</t>
  </si>
  <si>
    <t>0201 - 0302</t>
  </si>
  <si>
    <t>บ้านแข้ - ท่าเดื่อ</t>
  </si>
  <si>
    <t>0201 - 0303</t>
  </si>
  <si>
    <t>ท่าเดื่อ - ชุมแพ</t>
  </si>
  <si>
    <t>0201 - 0304</t>
  </si>
  <si>
    <t>โนนหัน - ผานกเค้า</t>
  </si>
  <si>
    <t>266+555</t>
  </si>
  <si>
    <t>สะพานข้ามแม่น้ำพอง</t>
  </si>
  <si>
    <t>0228 - 0100</t>
  </si>
  <si>
    <t>ชุมแพ - ห้วยสายหนัง</t>
  </si>
  <si>
    <t>38+729</t>
  </si>
  <si>
    <t>0229 - 0200</t>
  </si>
  <si>
    <t>ห้วยสามหมอ - ช่องสามหมอ</t>
  </si>
  <si>
    <t>54+885</t>
  </si>
  <si>
    <t>2037 - 0100</t>
  </si>
  <si>
    <t>ภูเขียว - เกษตรสมบูรณ์</t>
  </si>
  <si>
    <t>2038 - 0100</t>
  </si>
  <si>
    <t>กุดฉิม - ห้วยน้ำเงิน</t>
  </si>
  <si>
    <t>2055 - 0100</t>
  </si>
  <si>
    <t>หนองสองห้อง - โคกสะอาด</t>
  </si>
  <si>
    <t>2159 - 0201</t>
  </si>
  <si>
    <t>ห้วยยางดำ - เกษตรสมบูรณ์</t>
  </si>
  <si>
    <t>2159 - 0202</t>
  </si>
  <si>
    <t>เกษตรสมบูรณ์ - หนองหล่ม</t>
  </si>
  <si>
    <t>2159 - 0203</t>
  </si>
  <si>
    <t>หนองหล่ม - คอนสาร</t>
  </si>
  <si>
    <t>2187 - 0101</t>
  </si>
  <si>
    <t>หนองเรือ -  นายม</t>
  </si>
  <si>
    <t>9+340</t>
  </si>
  <si>
    <t>2187 - 0102</t>
  </si>
  <si>
    <t>นายม -  หนองแวง</t>
  </si>
  <si>
    <t>2216 - 0100</t>
  </si>
  <si>
    <t>2361 - 0100</t>
  </si>
  <si>
    <t>หนองเขียด - ภูผาม่าน</t>
  </si>
  <si>
    <t>2366 - 0100</t>
  </si>
  <si>
    <t>ทางเข้าเขื่อนจุฬาภรณ์</t>
  </si>
  <si>
    <t>2389 - 0100</t>
  </si>
  <si>
    <t>แก้งคร้อ - สระพัง</t>
  </si>
  <si>
    <t>2484 - 0100</t>
  </si>
  <si>
    <t>ทางเลี่ยงเมืองภูเขียว</t>
  </si>
  <si>
    <t>ขท.ขอนแก่นที่ 3 (บ้านไผ่)</t>
  </si>
  <si>
    <t>หมวดทางหลวงพล</t>
  </si>
  <si>
    <t>0002 - 0401</t>
  </si>
  <si>
    <t>หนองแวงโสกพระ - พล</t>
  </si>
  <si>
    <t>นครราชสีมา</t>
  </si>
  <si>
    <t>251+408</t>
  </si>
  <si>
    <t>หมวดทางหลวงบ้านไผ่</t>
  </si>
  <si>
    <t>0002 - 0402</t>
  </si>
  <si>
    <t>พล - บ้านไผ่</t>
  </si>
  <si>
    <t>หมวดทางหลวงบ้านแฮด</t>
  </si>
  <si>
    <t>0002 - 0403</t>
  </si>
  <si>
    <t>บ้านไผ่ - ท่าพระ</t>
  </si>
  <si>
    <t>0023 - 0100</t>
  </si>
  <si>
    <t>บ้านไผ่  - ไพศาล</t>
  </si>
  <si>
    <t>0208 - 0100</t>
  </si>
  <si>
    <t>ท่าพระ - หนองสระพัง</t>
  </si>
  <si>
    <t>หมวดทางหลวงชนบท</t>
  </si>
  <si>
    <t>0229 - 0101</t>
  </si>
  <si>
    <t>บ้านไผ่ - มัญจาคีรี</t>
  </si>
  <si>
    <t>หมวดทางหลวงมัญจาคีรี</t>
  </si>
  <si>
    <t>0229 - 0102</t>
  </si>
  <si>
    <t>มัญจาคีรี - ห้วยสามหมอ</t>
  </si>
  <si>
    <t>หมวดทางหลวงหนองสองห้อง</t>
  </si>
  <si>
    <t>2061 - 0100</t>
  </si>
  <si>
    <t>ทางพาด - ห้วยตะกั่ว</t>
  </si>
  <si>
    <t>บุรีรัมย์</t>
  </si>
  <si>
    <t>2062 - 0200</t>
  </si>
  <si>
    <t>บ้านทุ่ม - มัญจาคีรี</t>
  </si>
  <si>
    <t>2065 - 0100</t>
  </si>
  <si>
    <t>พล - ลำชี</t>
  </si>
  <si>
    <t>2131 - 0200</t>
  </si>
  <si>
    <t>บ้านสะอาด - เหล่านางาม</t>
  </si>
  <si>
    <t>2199 - 0100</t>
  </si>
  <si>
    <t>ชนบท - กุดรู</t>
  </si>
  <si>
    <t>2233 - 0100</t>
  </si>
  <si>
    <t>พล - ท่านางแนว</t>
  </si>
  <si>
    <t>2246 - 0100</t>
  </si>
  <si>
    <t>บ่อตะครอง - โคกสำราญ</t>
  </si>
  <si>
    <t>2297 - 0100</t>
  </si>
  <si>
    <t>บ้านลาน - เปือยน้อย</t>
  </si>
  <si>
    <t>2301 - 0100</t>
  </si>
  <si>
    <t>หินตั้ง - หนองสองห้อง</t>
  </si>
  <si>
    <t>2430 - 0100</t>
  </si>
  <si>
    <t>ทางเข้าบ้านไผ่</t>
  </si>
  <si>
    <t>2440 - 0200</t>
  </si>
  <si>
    <t>ทางพาด - พล</t>
  </si>
  <si>
    <t>ขท.ขอนแก่นที่ 1</t>
  </si>
  <si>
    <t>หมวดทางหลวงพระลับ</t>
  </si>
  <si>
    <t>0002 - 0501</t>
  </si>
  <si>
    <t>ท่าพระ - ขอนแก่น</t>
  </si>
  <si>
    <t>หมวดทางหลวงศิลา</t>
  </si>
  <si>
    <t>0002 - 0502</t>
  </si>
  <si>
    <t>ขอนแก่น - หินลาด</t>
  </si>
  <si>
    <t>หมวดทางหลวงน้ำพอง</t>
  </si>
  <si>
    <t>0002 - 0503</t>
  </si>
  <si>
    <t>หินลาด - โนนสะอาด</t>
  </si>
  <si>
    <t>0012 - 0801</t>
  </si>
  <si>
    <t>บ้านฝาง - ขอนแก่น</t>
  </si>
  <si>
    <t>0012 - 0802</t>
  </si>
  <si>
    <t>ขอนแก่น - พรหมนิมิตร</t>
  </si>
  <si>
    <t>หมวดทางหลวงเชียงยืน</t>
  </si>
  <si>
    <t>0012 - 0803</t>
  </si>
  <si>
    <t>พรหมนิมิตร - ห้วยสีดา</t>
  </si>
  <si>
    <t>มหาสารคาม</t>
  </si>
  <si>
    <t>0230 - 0101</t>
  </si>
  <si>
    <t>ถนนวงแหวนรอบเมืองขอนแก่นด้านทิศตะวันตก</t>
  </si>
  <si>
    <t>0230 - 0102</t>
  </si>
  <si>
    <t>ถนนวงแหวนรอบเมืองขอนแก่นด้านทิศตะวันออก</t>
  </si>
  <si>
    <t>หมวดทางหลวงกระนวน</t>
  </si>
  <si>
    <t>2039 - 0100</t>
  </si>
  <si>
    <t>น้ำพอง - น้ำอ้อม</t>
  </si>
  <si>
    <t>2062 - 0100</t>
  </si>
  <si>
    <t>2109 - 0100</t>
  </si>
  <si>
    <t>คำแก่นคูน -  เขื่อนอุบลรัตน์</t>
  </si>
  <si>
    <t>2131 - 0100</t>
  </si>
  <si>
    <t>ขอนแก่น - บ้านสะอาด</t>
  </si>
  <si>
    <t>2183 - 0101</t>
  </si>
  <si>
    <t>น้ำพอง - โคกท่า</t>
  </si>
  <si>
    <t>2183 - 0102</t>
  </si>
  <si>
    <t>โคกท่า - ท่าหิน</t>
  </si>
  <si>
    <t>2268 - 0100</t>
  </si>
  <si>
    <t>เชียงยืน - คำใหญ่</t>
  </si>
  <si>
    <t>2322 - 0201</t>
  </si>
  <si>
    <t>โคกสูง -  หนองกุงใหญ่</t>
  </si>
  <si>
    <t>2322 - 0202</t>
  </si>
  <si>
    <t>หนองกุงใหญ่ - กุดจิก</t>
  </si>
  <si>
    <t>2424 - 0100</t>
  </si>
  <si>
    <t>กุดกว้าง - เมืองเก่า</t>
  </si>
  <si>
    <t>2428 - 0100</t>
  </si>
  <si>
    <t>ทางเข้าท่าอากาศยานขอนแก่น</t>
  </si>
  <si>
    <t>2453 - 0100</t>
  </si>
  <si>
    <t>ทางเข้าเขื่อนอุบลรัตน์</t>
  </si>
  <si>
    <t>ขท.มหาสารคาม</t>
  </si>
  <si>
    <t>สำนักงานทางหลวงที่ 8 (มหาสารคาม)</t>
  </si>
  <si>
    <t>หมวดทางหลวงกุดรัง</t>
  </si>
  <si>
    <t>0023 - 0201</t>
  </si>
  <si>
    <t>ไพศาล - บรบือ</t>
  </si>
  <si>
    <t>หมวดทางหลวงบรบือ</t>
  </si>
  <si>
    <t>0023 - 0202</t>
  </si>
  <si>
    <t>บรบือ - หนองจิก</t>
  </si>
  <si>
    <t>หมวดทางหลวงเขวา</t>
  </si>
  <si>
    <t>0023 - 0203</t>
  </si>
  <si>
    <t>หนองจิก - ห้วยแอ่ง</t>
  </si>
  <si>
    <t>หมวดทางหลวงวาปีปทุม</t>
  </si>
  <si>
    <t>0202 - 0400</t>
  </si>
  <si>
    <t>ลำพังชู - ห้วยลำเตา</t>
  </si>
  <si>
    <t>หมวดทางหลวงโกสุมพิสัย</t>
  </si>
  <si>
    <t>0208 - 0200</t>
  </si>
  <si>
    <t>หนองสระพัง - มหาสารคาม</t>
  </si>
  <si>
    <t>0213 - 0101</t>
  </si>
  <si>
    <t>มหาสารคาม - หนองขอน</t>
  </si>
  <si>
    <t>0213 - 0102</t>
  </si>
  <si>
    <t>หนองขอน - ห้วยปลาหลด</t>
  </si>
  <si>
    <t>0219 - 0101</t>
  </si>
  <si>
    <t>บรบือ -  ยางสีสุราช</t>
  </si>
  <si>
    <t>0219 - 0102</t>
  </si>
  <si>
    <t>ยางสีสุราช - ห้วยพลับพลา</t>
  </si>
  <si>
    <t>0291 - 0100</t>
  </si>
  <si>
    <t>ทางเลี่ยงเมืองมหาสารคาม</t>
  </si>
  <si>
    <t>หมวดทางหลวงหนองปลิง</t>
  </si>
  <si>
    <t>2040 - 0101</t>
  </si>
  <si>
    <t>มหาสารคาม - วาปีปทุม</t>
  </si>
  <si>
    <t>2040 - 0102</t>
  </si>
  <si>
    <t>วาปีปทุม - พยัคฆภูมิพิสัย</t>
  </si>
  <si>
    <t>2045 - 0200</t>
  </si>
  <si>
    <t>หนองคูโคก - วาปีปทุม</t>
  </si>
  <si>
    <t>ร้อยเอ็ด</t>
  </si>
  <si>
    <t>20+650</t>
  </si>
  <si>
    <t>2063 - 0100</t>
  </si>
  <si>
    <t>บรบือ - โคกสี</t>
  </si>
  <si>
    <t>2188 - 0100</t>
  </si>
  <si>
    <t>กันทรวิชัย - บ้านขี</t>
  </si>
  <si>
    <t>2269 - 0200</t>
  </si>
  <si>
    <t>หนองคู - ดงบัง</t>
  </si>
  <si>
    <t>2300 - 0100</t>
  </si>
  <si>
    <t>หนองแหน - หนองเขื่อน</t>
  </si>
  <si>
    <t>2322 - 0101</t>
  </si>
  <si>
    <t>โสกขุ่น - โกสุมพิสัย</t>
  </si>
  <si>
    <t>2322 - 0102</t>
  </si>
  <si>
    <t>โกสุมพิสัย - โคกสูง</t>
  </si>
  <si>
    <t>2367 - 0100</t>
  </si>
  <si>
    <t>มหาสารคาม - บ้านม่วง</t>
  </si>
  <si>
    <t>2380 - 0100</t>
  </si>
  <si>
    <t>หนองปลิง - บ้านสนาม</t>
  </si>
  <si>
    <t>2381 - 0100</t>
  </si>
  <si>
    <t>นาเชือก - โพธิ์ทอง</t>
  </si>
  <si>
    <t>2391 - 0100</t>
  </si>
  <si>
    <t>กู่ทอง - บ้านเขื่อน</t>
  </si>
  <si>
    <t>2431 - 0100</t>
  </si>
  <si>
    <t>ทางเข้าบรบือ</t>
  </si>
  <si>
    <t>2444 - 0100</t>
  </si>
  <si>
    <t>ทางเข้าพยัคฆภูมิพิสัย</t>
  </si>
  <si>
    <t>ขท.ยโสธร</t>
  </si>
  <si>
    <t>หมวดทางหลวงอาจสามารถ</t>
  </si>
  <si>
    <t>0023 - 0401</t>
  </si>
  <si>
    <t>เสลภูมิ - ยโสธร</t>
  </si>
  <si>
    <t>153+652</t>
  </si>
  <si>
    <t>หมวดทางหลวงยโสธร</t>
  </si>
  <si>
    <t>0023 - 0402</t>
  </si>
  <si>
    <t>ยโสธร - บ้านย่อ</t>
  </si>
  <si>
    <t>หมวดทางหลวงคำเขื่อนแก้ว</t>
  </si>
  <si>
    <t>0023 - 0403</t>
  </si>
  <si>
    <t>บ้านย่อ - บ้านสวน</t>
  </si>
  <si>
    <t>หมวดทางหลวงสุวรรณภูมิ</t>
  </si>
  <si>
    <t>0202 - 0601</t>
  </si>
  <si>
    <t>สุวรรณภูมิ - โนนชัยศรี</t>
  </si>
  <si>
    <t>0202 - 0602</t>
  </si>
  <si>
    <t>โนนชัยศรี - บ้านบ่อ</t>
  </si>
  <si>
    <t>257+384</t>
  </si>
  <si>
    <t>0202 - 0603</t>
  </si>
  <si>
    <t>ยโสธร- สะพานคลองลำเซ</t>
  </si>
  <si>
    <t>0215 - 0200</t>
  </si>
  <si>
    <t>สุวรรณภูมิ - สาหร่าย</t>
  </si>
  <si>
    <t>0292 - 0100</t>
  </si>
  <si>
    <t>ทางเลี่ยงเมืองยโสธร</t>
  </si>
  <si>
    <t>2043 - 0200</t>
  </si>
  <si>
    <t>ยางเฌอ - มหาชนะชัย</t>
  </si>
  <si>
    <t>75+090</t>
  </si>
  <si>
    <t>2083 - 0200</t>
  </si>
  <si>
    <t>สะเดา - คำเขื่อนแก้ว</t>
  </si>
  <si>
    <t>2086 - 0100</t>
  </si>
  <si>
    <t>กู่พระโกนา - บ้านด่าน</t>
  </si>
  <si>
    <t>หมวดทางหลวงหนองพอก</t>
  </si>
  <si>
    <t>2116 - 0300</t>
  </si>
  <si>
    <t>โพนทอง - ห้วยคล้อ</t>
  </si>
  <si>
    <t>2169 - 0100</t>
  </si>
  <si>
    <t>ยโสธร - กุดชุม</t>
  </si>
  <si>
    <t>2259 - 0100</t>
  </si>
  <si>
    <t>เสลภูมิ - คำโพนสูง</t>
  </si>
  <si>
    <t>2351 - 0100</t>
  </si>
  <si>
    <t>พลไว - แข้โพนเมือง</t>
  </si>
  <si>
    <t>34+900</t>
  </si>
  <si>
    <t>ศรีสะเกษ</t>
  </si>
  <si>
    <t>2477 - 0100</t>
  </si>
  <si>
    <t>โรงพยาบาลยโสธร - ดอนมะยาง</t>
  </si>
  <si>
    <t>ขท.ร้อยเอ็ด</t>
  </si>
  <si>
    <t>หมวดทางหลวงร้อยเอ็ด</t>
  </si>
  <si>
    <t>0023 - 0301</t>
  </si>
  <si>
    <t>ห้วยแอ่ง - ร้อยเอ็ด</t>
  </si>
  <si>
    <t>หมวดทางหลวงเสลภูมิ</t>
  </si>
  <si>
    <t>0023 - 0302</t>
  </si>
  <si>
    <t>ร้อยเอ็ด - เสลภูมิ</t>
  </si>
  <si>
    <t>หมวดทางหลวงเกษตรวิสัย</t>
  </si>
  <si>
    <t>0202 - 0501</t>
  </si>
  <si>
    <t>ห้วยลำเตา - เกษตรวิสัย</t>
  </si>
  <si>
    <t>หมวดทางหลวงเมืองสรวง</t>
  </si>
  <si>
    <t>0202 - 0502</t>
  </si>
  <si>
    <t>เกษตรวิสัย - สุวรรณภูมิ</t>
  </si>
  <si>
    <t>0214 - 0201</t>
  </si>
  <si>
    <t>ลำชี - ร้อยเอ็ด</t>
  </si>
  <si>
    <t>หมวดทางหลวงจตุรพักตรพิมาน</t>
  </si>
  <si>
    <t>0214 - 0202</t>
  </si>
  <si>
    <t>ร้อยเอ็ด - จตุพักตรพิมาน</t>
  </si>
  <si>
    <t>0214 - 0203</t>
  </si>
  <si>
    <t>จตุพักตรพิมาน - ห้วยพลับพลา</t>
  </si>
  <si>
    <t>0215 - 0100</t>
  </si>
  <si>
    <t>ร้อยเอ็ด - สุวรรณภูมิ</t>
  </si>
  <si>
    <t>0232 - 0100</t>
  </si>
  <si>
    <t>ถนนวงแหวนรอบเมืองร้อยเอ็ด</t>
  </si>
  <si>
    <t>2043 - 0100</t>
  </si>
  <si>
    <t>ร้อยเอ็ด - ยางเฌอ</t>
  </si>
  <si>
    <t>2044 - 0101</t>
  </si>
  <si>
    <t>ร้อยเอ็ด - หนองดง</t>
  </si>
  <si>
    <t>หมวดทางหลวงโพนทอง</t>
  </si>
  <si>
    <t>2044 - 0102</t>
  </si>
  <si>
    <t>หนองดง - โพนทอง</t>
  </si>
  <si>
    <t>2045 - 0100</t>
  </si>
  <si>
    <t>ร้อยเอ็ด - หนองคูโคก</t>
  </si>
  <si>
    <t>2046 - 0101</t>
  </si>
  <si>
    <t>เสลภูมิ - บ้านงิ้ว</t>
  </si>
  <si>
    <t>2046 - 0102</t>
  </si>
  <si>
    <t>บ้านงิ้ว - ลำน้ำยัง</t>
  </si>
  <si>
    <t>2116 - 0200</t>
  </si>
  <si>
    <t>ร่องคำ - โพนทอง</t>
  </si>
  <si>
    <t>2269 - 0100</t>
  </si>
  <si>
    <t>โนนใหม่ -  หนองคู</t>
  </si>
  <si>
    <t>2327 - 0100</t>
  </si>
  <si>
    <t>บัวคำ - โพธิ์ชัย</t>
  </si>
  <si>
    <t>2387 - 0100</t>
  </si>
  <si>
    <t>พิมพิสารน้อย - หนองห่าง</t>
  </si>
  <si>
    <t>2392 - 0100</t>
  </si>
  <si>
    <t>จตุรพักตรพิมาน - ปทุมรัตต์</t>
  </si>
  <si>
    <t>2418 - 0100</t>
  </si>
  <si>
    <t>โพนทอง -  หนองพอก</t>
  </si>
  <si>
    <t>2449 - 0100</t>
  </si>
  <si>
    <t>ทางเข้าท่าอากาศยานร้อยเอ็ด</t>
  </si>
  <si>
    <t>2457 - 0100</t>
  </si>
  <si>
    <t>ทางเข้าบ้านขามเปี้ย</t>
  </si>
  <si>
    <t>ขท.กาฬสินธุ์</t>
  </si>
  <si>
    <t>หมวดทางหลวงยางตลาด</t>
  </si>
  <si>
    <t>0012 - 0901</t>
  </si>
  <si>
    <t>ห้วยสีดา - ลำน้ำพาน</t>
  </si>
  <si>
    <t>หมวดทางหลวงกาฬสินธุ์</t>
  </si>
  <si>
    <t>0012 - 0902</t>
  </si>
  <si>
    <t>ลำน้ำพาน - หนองผ้าอ้อม</t>
  </si>
  <si>
    <t>หมวดทางหลวงสมเด็จ</t>
  </si>
  <si>
    <t>0012 - 0903</t>
  </si>
  <si>
    <t>หนองผ้าอ้อม - สี่แยกสมเด็จ</t>
  </si>
  <si>
    <t>0012 - 0904</t>
  </si>
  <si>
    <t>ลำน้ำพาน - บ้านหลุบ</t>
  </si>
  <si>
    <t>หมวดทางหลวงร่องคำ</t>
  </si>
  <si>
    <t>0012 - 0905</t>
  </si>
  <si>
    <t>บ้านหลุบ - นาไคร้</t>
  </si>
  <si>
    <t>0213 - 0201</t>
  </si>
  <si>
    <t>ห้วยปลาหลด - สี่แยกยางตลาด</t>
  </si>
  <si>
    <t>0213 - 0202</t>
  </si>
  <si>
    <t>สี่แยกสมเด็จ - โรงพยาบาลสมเด็จ</t>
  </si>
  <si>
    <t>0214 - 0101</t>
  </si>
  <si>
    <t>กาฬสินธุ์ - บ้านหลุบ</t>
  </si>
  <si>
    <t>0214 - 0102</t>
  </si>
  <si>
    <t>บ้านหลุบ - ลำชี</t>
  </si>
  <si>
    <t>0227 - 0101</t>
  </si>
  <si>
    <t>กาฬสินธุ์ - แยกดงแหลม</t>
  </si>
  <si>
    <t>0227 - 0102</t>
  </si>
  <si>
    <t>แยกดงแหลม - ลำพันชาด</t>
  </si>
  <si>
    <t>หมวดทางหลวงห้วยเม็ก</t>
  </si>
  <si>
    <t>2009 - 0100</t>
  </si>
  <si>
    <t>ห้วยเม็ก - ท่าคันโท</t>
  </si>
  <si>
    <t>2039 - 0201</t>
  </si>
  <si>
    <t>น้ำอ้อม - กุดโดน</t>
  </si>
  <si>
    <t>2039 - 0202</t>
  </si>
  <si>
    <t>กุดโดน - ไทยเจริญ</t>
  </si>
  <si>
    <t>2041 - 0100</t>
  </si>
  <si>
    <t>สี่แยกสมเด็จ - แยกดงแหลม</t>
  </si>
  <si>
    <t>2116 - 0101</t>
  </si>
  <si>
    <t>สี่แยกยางตลาด - สี่แยกหนองแปน</t>
  </si>
  <si>
    <t>2116 - 0102</t>
  </si>
  <si>
    <t>สี่แยกหนองแปน - ร่องคำ</t>
  </si>
  <si>
    <t>2156 - 0100</t>
  </si>
  <si>
    <t>ยางตลาด - บ้านเสียว</t>
  </si>
  <si>
    <t>2231 - 0200</t>
  </si>
  <si>
    <t>ท่าไฮ - กุงเก่า</t>
  </si>
  <si>
    <t>2253 - 0100</t>
  </si>
  <si>
    <t>คำพิมูล - คำม่วง</t>
  </si>
  <si>
    <t>2268 - 0200</t>
  </si>
  <si>
    <t>คำใหญ่ - ท่าคันโท</t>
  </si>
  <si>
    <t>2289 - 0100</t>
  </si>
  <si>
    <t>บ้านโพน - ลำพันชาด</t>
  </si>
  <si>
    <t>2322 - 0300</t>
  </si>
  <si>
    <t>กุดจิก - ท่าคันโท</t>
  </si>
  <si>
    <t>2336 - 0100</t>
  </si>
  <si>
    <t>หนองผ้าอ้อม - กุฉินารายณ์</t>
  </si>
  <si>
    <t>2367 - 0201</t>
  </si>
  <si>
    <t>บ้านม่วง - สี่แยกหนองแปน</t>
  </si>
  <si>
    <t>2367 - 0202</t>
  </si>
  <si>
    <t>สี่แยกหนองแปน - กมลาไสย</t>
  </si>
  <si>
    <t>2388 - 0100</t>
  </si>
  <si>
    <t>ทางเข้าสำนักงานแขวงทางหลวงกาฬสินธุ์</t>
  </si>
  <si>
    <t>2416 - 0100</t>
  </si>
  <si>
    <t>ทางเข้าเขื่อนลำปาว</t>
  </si>
  <si>
    <t>2419 - 0100</t>
  </si>
  <si>
    <t>ขวัญเมือง - คำลือชา</t>
  </si>
  <si>
    <t>2441 - 0100</t>
  </si>
  <si>
    <t>ทางเข้าเมืองกาฬสินธุ์</t>
  </si>
  <si>
    <t>2442 - 0100</t>
  </si>
  <si>
    <t>ห้วยสีทน - มอดินแดง</t>
  </si>
  <si>
    <t>2459 - 0100</t>
  </si>
  <si>
    <t>แสนสุข - ดงมัน</t>
  </si>
  <si>
    <t>ขท.สุรินทร์</t>
  </si>
  <si>
    <t>สุรินทร์</t>
  </si>
  <si>
    <t>สำนักงานทางหลวงที่ 9 (อุบลราชธานี)</t>
  </si>
  <si>
    <t>หมวดทางหลวงปราสาท</t>
  </si>
  <si>
    <t>0024 - 0401</t>
  </si>
  <si>
    <t>จรอกใหญ่ - กระเทียม</t>
  </si>
  <si>
    <t>หมวดทางหลวงสังขะ</t>
  </si>
  <si>
    <t>0024 - 0402</t>
  </si>
  <si>
    <t>กระเทียม - ห้วยสำราญ</t>
  </si>
  <si>
    <t>หมวดทางหลวงชุมพลบุรี</t>
  </si>
  <si>
    <t>0214 - 0301</t>
  </si>
  <si>
    <t>ห้วยพลับพลา - โคกปูน</t>
  </si>
  <si>
    <t>หมวดทางหลวงท่าตูม</t>
  </si>
  <si>
    <t>0214 - 0302</t>
  </si>
  <si>
    <t>ตาฮะ - จอมพระ</t>
  </si>
  <si>
    <t>หมวดทางหลวงสุรินทร์</t>
  </si>
  <si>
    <t>0214 - 0303</t>
  </si>
  <si>
    <t>จอมพระ - เชื้อเพลิง</t>
  </si>
  <si>
    <t>0214 - 0304</t>
  </si>
  <si>
    <t>เชื้อเพลิง - ปราสาท</t>
  </si>
  <si>
    <t>หมวดทางหลวงกาบเชิง</t>
  </si>
  <si>
    <t>0214 - 0305</t>
  </si>
  <si>
    <t>ปราสาท - ช่องจอม</t>
  </si>
  <si>
    <t>0215 - 0300</t>
  </si>
  <si>
    <t>สาหร่าย - ตาฮะ</t>
  </si>
  <si>
    <t>0219 - 0200</t>
  </si>
  <si>
    <t>ห้วยพลับพลา - สตึก</t>
  </si>
  <si>
    <t>0224 - 0400</t>
  </si>
  <si>
    <t>ตาเมียง - หินโคน</t>
  </si>
  <si>
    <t>0226 - 0301</t>
  </si>
  <si>
    <t>ลำน้ำชี - บ้านพม่า</t>
  </si>
  <si>
    <t>หมวดทางหลวงศีขรภูมิ</t>
  </si>
  <si>
    <t>0226 - 0302</t>
  </si>
  <si>
    <t>บ้านพม่า - ห้วยทับทัน</t>
  </si>
  <si>
    <t>0293 - 0100</t>
  </si>
  <si>
    <t>ถนนวงแหวนรอบเมืองสุรินทร์</t>
  </si>
  <si>
    <t>2076 - 0100</t>
  </si>
  <si>
    <t>ท่าตูม - หนองฮู</t>
  </si>
  <si>
    <t>2077 - 0101</t>
  </si>
  <si>
    <t>สุรินทร์ - ลำดวน</t>
  </si>
  <si>
    <t>2077 - 0102</t>
  </si>
  <si>
    <t>ลำดวน - สังขะ</t>
  </si>
  <si>
    <t>หมวดทางหลวงบัวเชด</t>
  </si>
  <si>
    <t>2077 - 0103</t>
  </si>
  <si>
    <t>สังขะ - บัวเชด</t>
  </si>
  <si>
    <t>2079 - 0101</t>
  </si>
  <si>
    <t>รัตนบุรี - ห้วยจริง</t>
  </si>
  <si>
    <t>2079 - 0102</t>
  </si>
  <si>
    <t>ห้วยจริง - ศีขรภูมิ</t>
  </si>
  <si>
    <t>2081 - 0100</t>
  </si>
  <si>
    <t>ตาฮะ -  ลำพังชู</t>
  </si>
  <si>
    <t>2122 - 0100</t>
  </si>
  <si>
    <t>บักจรัง - มะโน</t>
  </si>
  <si>
    <t>2167 - 0200</t>
  </si>
  <si>
    <t>ท่าด่าน - สำโรงทาบ</t>
  </si>
  <si>
    <t>2262 - 0100</t>
  </si>
  <si>
    <t>สำโรงทาบ - ม่วงหมาก</t>
  </si>
  <si>
    <t>2283 - 0100</t>
  </si>
  <si>
    <t>สังขะ - บ้านด่าน</t>
  </si>
  <si>
    <t>2288 - 0100</t>
  </si>
  <si>
    <t>หนองยาว - ลำดวน</t>
  </si>
  <si>
    <t>2328 - 0101</t>
  </si>
  <si>
    <t>แยกเขาช่องจอม - ปวงตึก</t>
  </si>
  <si>
    <t>2328 - 0102</t>
  </si>
  <si>
    <t>ปวงตึก - นาตำบล</t>
  </si>
  <si>
    <t>2333 - 0100</t>
  </si>
  <si>
    <t>หนองสนิท - ศรีสำโรง</t>
  </si>
  <si>
    <t>2334 - 0100</t>
  </si>
  <si>
    <t>จอมพระ - ศีขรภูมิ</t>
  </si>
  <si>
    <t>2371 - 0101</t>
  </si>
  <si>
    <t>ศีขรภูมิ - ศรีณรงค์</t>
  </si>
  <si>
    <t>2371 - 0102</t>
  </si>
  <si>
    <t>ศรีณรงค์ - สังขะ</t>
  </si>
  <si>
    <t>2375 - 0100</t>
  </si>
  <si>
    <t>บักดอก - พนมดิน</t>
  </si>
  <si>
    <t>2378 - 0100</t>
  </si>
  <si>
    <t>จอมพระ - สะพานบุรีรินทร์</t>
  </si>
  <si>
    <t>2397 - 0100</t>
  </si>
  <si>
    <t>นิคมสร้างตนเองปราสาท - ช้างหมอบพัฒนา</t>
  </si>
  <si>
    <t>2458 - 0100</t>
  </si>
  <si>
    <t>โคกไทร - ปวงตึก</t>
  </si>
  <si>
    <t>2485 - 0100</t>
  </si>
  <si>
    <t>โคกมะเมียน - ดงมัน</t>
  </si>
  <si>
    <t>2486 - 0100</t>
  </si>
  <si>
    <t>แกใหญ่ - แสลงพันธ์</t>
  </si>
  <si>
    <t>2487 - 0100</t>
  </si>
  <si>
    <t>เทศบาลเมืองสุรินทร์ - บ้านโสน</t>
  </si>
  <si>
    <t>ขท.อุบลราชธานีที่ 1</t>
  </si>
  <si>
    <t>หมวดทางหลวงเขื่องใน</t>
  </si>
  <si>
    <t>0023 - 0501</t>
  </si>
  <si>
    <t>บ้านสวน - เขื่องใน</t>
  </si>
  <si>
    <t>อุบลราชธานี</t>
  </si>
  <si>
    <t>220+182</t>
  </si>
  <si>
    <t>หมวดทางหลวงหนองไฮ</t>
  </si>
  <si>
    <t>0023 - 0502</t>
  </si>
  <si>
    <t>เขื่องใน - อุบลราชธานี</t>
  </si>
  <si>
    <t>หมวดทางหลวงม่วงสามสิบ</t>
  </si>
  <si>
    <t>0212 - 0601</t>
  </si>
  <si>
    <t>ลืออำนาจ - หนองยอ</t>
  </si>
  <si>
    <t>หมวดทางหลวงวนารมย์</t>
  </si>
  <si>
    <t>0212 - 0602</t>
  </si>
  <si>
    <t>หนองยอ - อุบลราชธานี</t>
  </si>
  <si>
    <t>หมวดทางหลวงห้วยพับ</t>
  </si>
  <si>
    <t>0226 - 0500</t>
  </si>
  <si>
    <t>ห้วยขะยุง - วารินชำราบ</t>
  </si>
  <si>
    <t>0231 - 0101</t>
  </si>
  <si>
    <t>ถนนวงแหวนรอบเมืองอุบลราชธานี</t>
  </si>
  <si>
    <t>0231 - 0102</t>
  </si>
  <si>
    <t>0231 - 0103</t>
  </si>
  <si>
    <t>2049 - 0100</t>
  </si>
  <si>
    <t>ม่วงสามสิบ - พนา</t>
  </si>
  <si>
    <t>16+014.50</t>
  </si>
  <si>
    <t>2050 - 0100</t>
  </si>
  <si>
    <t>อุบลราชธานี - ตระการพืชผล</t>
  </si>
  <si>
    <t>2178 - 0100</t>
  </si>
  <si>
    <t>วารินชำราบ - หนองงูเหลือม</t>
  </si>
  <si>
    <t>32+737</t>
  </si>
  <si>
    <t>2382 - 0100</t>
  </si>
  <si>
    <t>เขื่องใน - ธาตุน้อย</t>
  </si>
  <si>
    <t>20+605</t>
  </si>
  <si>
    <t>2383 - 0100</t>
  </si>
  <si>
    <t>ม่วงสามสิบ - ดู่น้อย</t>
  </si>
  <si>
    <t>2404 - 0100</t>
  </si>
  <si>
    <t>เขื่องใน  - นาคำใหญ่</t>
  </si>
  <si>
    <t>2405 - 0100</t>
  </si>
  <si>
    <t>บ้านไผ่ - กลางใหญ่</t>
  </si>
  <si>
    <t>1+230</t>
  </si>
  <si>
    <t>2406 - 0100</t>
  </si>
  <si>
    <t>บ้านโคก - ธาตุกลาง</t>
  </si>
  <si>
    <t>2408 - 0100</t>
  </si>
  <si>
    <t>นาคำใหญ่ - โพนเมือง</t>
  </si>
  <si>
    <t>17+700</t>
  </si>
  <si>
    <t>2412 - 0100</t>
  </si>
  <si>
    <t>ท่าวารี - ท่าศาลา</t>
  </si>
  <si>
    <t>2413 - 0100</t>
  </si>
  <si>
    <t>บ้านเอ้ - หนองขอน</t>
  </si>
  <si>
    <t>2415 - 0101</t>
  </si>
  <si>
    <t>หนองบ่อ - หนองยอ</t>
  </si>
  <si>
    <t>2415 - 0102</t>
  </si>
  <si>
    <t>หนองยอ - หนองช้างใหญ่</t>
  </si>
  <si>
    <t>2432 - 0100</t>
  </si>
  <si>
    <t>ทางเข้าเขื่องใน</t>
  </si>
  <si>
    <t>2462 - 0100</t>
  </si>
  <si>
    <t>หนองหล่ม - หนองเหล่า</t>
  </si>
  <si>
    <t>ขท.อุบลราชธานีที่ 2</t>
  </si>
  <si>
    <t>หมวดทางหลวงเดชอุดม</t>
  </si>
  <si>
    <t>0024 - 0701</t>
  </si>
  <si>
    <t>นากระแซง - เดชอุดม</t>
  </si>
  <si>
    <t>หมวดทางหลวงวารินชำราบ</t>
  </si>
  <si>
    <t>0024 - 0702</t>
  </si>
  <si>
    <t>เดชอุดม - อุบลราชธานี</t>
  </si>
  <si>
    <t>0217 - 0101</t>
  </si>
  <si>
    <t>วารินชำราบ - สว่างวีระวงศ์</t>
  </si>
  <si>
    <t>หมวดทางหลวงพิบูลมังสาหาร</t>
  </si>
  <si>
    <t>0217 - 0102</t>
  </si>
  <si>
    <t>สว่างวีระวงศ์ - พิบูลมังสาหาร</t>
  </si>
  <si>
    <t>0217 - 0103</t>
  </si>
  <si>
    <t>พิบูลมังสาหาร - ช่องเม็ก</t>
  </si>
  <si>
    <t>0231 - 0200</t>
  </si>
  <si>
    <t>หมวดทางหลวงโขงเจียม</t>
  </si>
  <si>
    <t>2112 - 0200</t>
  </si>
  <si>
    <t>หนามแท่ง - โขงเจียม</t>
  </si>
  <si>
    <t>2134 - 0200</t>
  </si>
  <si>
    <t>ดอนใหญ่ - โขงเจียม</t>
  </si>
  <si>
    <t>2172 - 0101</t>
  </si>
  <si>
    <t>ดอนจิก - อ่างศิลา</t>
  </si>
  <si>
    <t>2172 - 0102</t>
  </si>
  <si>
    <t>อ่างศิลา - โนนเรียง</t>
  </si>
  <si>
    <t>2173 - 0100</t>
  </si>
  <si>
    <t>นิคมลำโดมน้อย - โขงเจียม</t>
  </si>
  <si>
    <t>2182 - 0101</t>
  </si>
  <si>
    <t>เดชอุดม - โนนเรียง</t>
  </si>
  <si>
    <t>หมวดทางหลวงบุณฑริก</t>
  </si>
  <si>
    <t>2182 - 0102</t>
  </si>
  <si>
    <t>โนนเรียง - หนองแสง</t>
  </si>
  <si>
    <t>2191 - 0100</t>
  </si>
  <si>
    <t>ทางเข้าเดชอุดม</t>
  </si>
  <si>
    <t>2213 - 0100</t>
  </si>
  <si>
    <t>นาส่วง - นาเยีย</t>
  </si>
  <si>
    <t>2222 - 0100</t>
  </si>
  <si>
    <t>โขงเจียม - สะพือ</t>
  </si>
  <si>
    <t>2248 - 0200</t>
  </si>
  <si>
    <t>ซำหวาย - บุญฑริก</t>
  </si>
  <si>
    <t>2296 - 0100</t>
  </si>
  <si>
    <t>ทางเข้าแก่งตะนะ</t>
  </si>
  <si>
    <t>2368 - 0100</t>
  </si>
  <si>
    <t>ทางเข้าผาแต้ม</t>
  </si>
  <si>
    <t>2396 - 0101</t>
  </si>
  <si>
    <t>ช่องเม็ก - ป่าไม้</t>
  </si>
  <si>
    <t>2396 - 0102</t>
  </si>
  <si>
    <t>ป่าไม้ - หนองแสง</t>
  </si>
  <si>
    <t>2443 - 0100</t>
  </si>
  <si>
    <t>โรงน้ำตาล - ภูขอนยูง</t>
  </si>
  <si>
    <t>2461 - 0100</t>
  </si>
  <si>
    <t>ทางออกผาแต้ม</t>
  </si>
  <si>
    <t>2483 - 0100</t>
  </si>
  <si>
    <t>ทางเข้านาส่วง</t>
  </si>
  <si>
    <t>ขท.อำนาจเจริญ</t>
  </si>
  <si>
    <t>หมวดทางหลวงอำนาจเจริญ</t>
  </si>
  <si>
    <t>0202 - 0701</t>
  </si>
  <si>
    <t>สะพานคลองลำเซ - ปทุมราชวงศา</t>
  </si>
  <si>
    <t>หมวดทางหลวงกุดข้าวปุ้น</t>
  </si>
  <si>
    <t>0202 - 0702</t>
  </si>
  <si>
    <t>ปทุมราชวงศา - หนองผือ</t>
  </si>
  <si>
    <t>361+797</t>
  </si>
  <si>
    <t>หมวดทางหลวงเขมราฐ</t>
  </si>
  <si>
    <t>0202 - 0703</t>
  </si>
  <si>
    <t>หนองผือ - เขมราฐ</t>
  </si>
  <si>
    <t>0212 - 0501</t>
  </si>
  <si>
    <t>ห้วยสะแบก - อำนาจเจริญ</t>
  </si>
  <si>
    <t>หมวดทางหลวงลืออำนาจ</t>
  </si>
  <si>
    <t>0212 - 0502</t>
  </si>
  <si>
    <t>อำนาจเจริญ - ลืออำนาจ</t>
  </si>
  <si>
    <t>530+534</t>
  </si>
  <si>
    <t>2034 - 0200</t>
  </si>
  <si>
    <t>บุ่งเขียว - หนองผือ</t>
  </si>
  <si>
    <t>แก้ไขระยะทางต่อ 2 ช่องจราจร</t>
  </si>
  <si>
    <t>หมวดทางหลวงตระการพืชผล</t>
  </si>
  <si>
    <t>2050 - 0201</t>
  </si>
  <si>
    <t>ตระการพืชผล - ห้วยยาง</t>
  </si>
  <si>
    <t>2050 - 0202</t>
  </si>
  <si>
    <t>ห้วยยาง - เขมราฐ</t>
  </si>
  <si>
    <t>2112 - 0101</t>
  </si>
  <si>
    <t>เขมราฐ - ปากแซง</t>
  </si>
  <si>
    <t>หมวดทางหลวงนาตาล</t>
  </si>
  <si>
    <t>2112 - 0102</t>
  </si>
  <si>
    <t>ปากแซง - หนามแท่ง</t>
  </si>
  <si>
    <t>2134 - 0101</t>
  </si>
  <si>
    <t>ลืออำนาจ - พนา</t>
  </si>
  <si>
    <t>2134 - 0102</t>
  </si>
  <si>
    <t>พนา - ตระการพืชผล</t>
  </si>
  <si>
    <t>30+590</t>
  </si>
  <si>
    <t>2134 - 0103</t>
  </si>
  <si>
    <t>ตระการพืชผล - ดอนใหญ่</t>
  </si>
  <si>
    <t>2135 - 0100</t>
  </si>
  <si>
    <t>ดอนใหญ่ - หนามแท่ง</t>
  </si>
  <si>
    <t>2197 - 0100</t>
  </si>
  <si>
    <t>กุดข้าวปุ้น - โคกเลาะ</t>
  </si>
  <si>
    <t>2210 - 0100</t>
  </si>
  <si>
    <t>ขมิ้น - น้ำปลีก</t>
  </si>
  <si>
    <t>6+500</t>
  </si>
  <si>
    <t>2232 - 0100</t>
  </si>
  <si>
    <t>หนองผือ - นาไฮ</t>
  </si>
  <si>
    <t>2242 - 0100</t>
  </si>
  <si>
    <t>บุ่งเขียว - เขมราฐ</t>
  </si>
  <si>
    <t>2252 - 0100</t>
  </si>
  <si>
    <t>ปทุมราชวงศา - กุดข้าวปุ้น</t>
  </si>
  <si>
    <t>8+900</t>
  </si>
  <si>
    <t>2337 - 0100</t>
  </si>
  <si>
    <t>ห้วยยาง - สองคอน</t>
  </si>
  <si>
    <t>2377 - 0100</t>
  </si>
  <si>
    <t>นาไร่ใหญ่ - เสนางคนิคม</t>
  </si>
  <si>
    <t>2451 - 0100</t>
  </si>
  <si>
    <t>ทางเข้าเขมราฐ</t>
  </si>
  <si>
    <t>2454 - 0101</t>
  </si>
  <si>
    <t>ทางเข้าพนา - ดอนขวัญ</t>
  </si>
  <si>
    <t>2454 - 0102</t>
  </si>
  <si>
    <t>2455 - 0100</t>
  </si>
  <si>
    <t>ทางเข้าฟ้าห่วน</t>
  </si>
  <si>
    <t>2460 - 0100</t>
  </si>
  <si>
    <t>ทางเข้าโพธิ์ไทร</t>
  </si>
  <si>
    <t>ขท.ศรีสะเกษที่ 2</t>
  </si>
  <si>
    <t>หมวดทางหลวงไพรบึง</t>
  </si>
  <si>
    <t>0024 - 0601</t>
  </si>
  <si>
    <t>หัวช้าง - แยกการช่าง</t>
  </si>
  <si>
    <t>หมวดทางหลวงภูเงิน</t>
  </si>
  <si>
    <t>0024 - 0602</t>
  </si>
  <si>
    <t>แยกการช่าง - นากระแซง</t>
  </si>
  <si>
    <t>349+090</t>
  </si>
  <si>
    <t>หมวดทางหลวงศรีรัตนะ</t>
  </si>
  <si>
    <t>0221 - 0101</t>
  </si>
  <si>
    <t>ศรีสะเกษ - ภูเงิน</t>
  </si>
  <si>
    <t>0221 - 0102</t>
  </si>
  <si>
    <t>ภูเงิน - แยกการช่าง</t>
  </si>
  <si>
    <t>หมวดทางหลวงกันทรลักษ์</t>
  </si>
  <si>
    <t>0221 - 0103</t>
  </si>
  <si>
    <t>แยกการช่าง - เชิงบันไดเขาพระวิหาร</t>
  </si>
  <si>
    <t>2085 - 0100</t>
  </si>
  <si>
    <t>กันทรลักษ์ - กันทรารมย์</t>
  </si>
  <si>
    <t>2111 - 0101</t>
  </si>
  <si>
    <t>พยุห์ - โพนปลัด</t>
  </si>
  <si>
    <t>2111 - 0102</t>
  </si>
  <si>
    <t>โพนปลัด - ขุนหาญ</t>
  </si>
  <si>
    <t>2125 - 0100</t>
  </si>
  <si>
    <t>บ้านไฮ - กันทรารมย์</t>
  </si>
  <si>
    <t>2126 - 0100</t>
  </si>
  <si>
    <t>ผือใหม่ - โดนเอาว์</t>
  </si>
  <si>
    <t>2127 - 0100</t>
  </si>
  <si>
    <t>ศิวาลัย - สำโรงเกียรติ</t>
  </si>
  <si>
    <t>2128 - 0100</t>
  </si>
  <si>
    <t>ขุนหาญ - กันทรอม</t>
  </si>
  <si>
    <t>หมวดทางหลวงน้ำขุ่น</t>
  </si>
  <si>
    <t>2171 - 0100</t>
  </si>
  <si>
    <t>ท่าโพธิ์ศรี - น้ำยืน</t>
  </si>
  <si>
    <t>2214 - 0100</t>
  </si>
  <si>
    <t>นากระแซง - บ้านดวน</t>
  </si>
  <si>
    <t>2236 - 0100</t>
  </si>
  <si>
    <t>สำโรงเกียรติ - ช่องพระพลัย</t>
  </si>
  <si>
    <t>2248 - 0101</t>
  </si>
  <si>
    <t>ภูมิซรอล - บ้านด่าน</t>
  </si>
  <si>
    <t>2248 - 0102</t>
  </si>
  <si>
    <t>บ้านด่าน - ซำหวาย</t>
  </si>
  <si>
    <t>16+399</t>
  </si>
  <si>
    <t>2335 - 0100</t>
  </si>
  <si>
    <t>ภูมิซรอล  - สำโรงเกียรติ</t>
  </si>
  <si>
    <t>2360 - 0100</t>
  </si>
  <si>
    <t>หนองบาง - น้ำเกลี้ยง</t>
  </si>
  <si>
    <t>ขท.ศรีสะเกษที่ 1</t>
  </si>
  <si>
    <t>หมวดทางหลวงภูสิงห์</t>
  </si>
  <si>
    <t>0024 - 0501</t>
  </si>
  <si>
    <t>ห้วยสำราญ - แยกโคกตาล</t>
  </si>
  <si>
    <t>หมวดทางหลวงขุขันธ์</t>
  </si>
  <si>
    <t>0024 - 0502</t>
  </si>
  <si>
    <t>แยกโคกตาล - หัวช้าง</t>
  </si>
  <si>
    <t>หมวดทางหลวงศรีสะเกษ</t>
  </si>
  <si>
    <t>0220 - 0101</t>
  </si>
  <si>
    <t>ศรีสะเกษ - วังหิน</t>
  </si>
  <si>
    <t>0220 - 0102</t>
  </si>
  <si>
    <t>วังหิน - ขุขันธ์</t>
  </si>
  <si>
    <t>หมวดทางหลวงอุทุมพรพิสัย</t>
  </si>
  <si>
    <t>0226 - 0401</t>
  </si>
  <si>
    <t>ห้วยทับทัน - ศรีสะเกษ</t>
  </si>
  <si>
    <t>0226 - 0402</t>
  </si>
  <si>
    <t>ศรีสะเกษ - ห้วยขะยุง</t>
  </si>
  <si>
    <t>0294 - 0100</t>
  </si>
  <si>
    <t>ทางเลี่ยงเมืองศรีสะเกษ</t>
  </si>
  <si>
    <t>2076 - 0200</t>
  </si>
  <si>
    <t>หนองฮู - ส้มป่อยน้อย</t>
  </si>
  <si>
    <t>2083 - 0101</t>
  </si>
  <si>
    <t>ส้มป่อยน้อย - หัวช้าง</t>
  </si>
  <si>
    <t>หมวดทางหลวงราษีไศล</t>
  </si>
  <si>
    <t>2083 - 0102</t>
  </si>
  <si>
    <t>หัวช้าง - สะเดา</t>
  </si>
  <si>
    <t>2086 - 0201</t>
  </si>
  <si>
    <t>บ้านด่าน - เมืองน้อย</t>
  </si>
  <si>
    <t>2086 - 0202</t>
  </si>
  <si>
    <t>เมืองน้อย - กันทรารมย์</t>
  </si>
  <si>
    <t>2157 - 0101</t>
  </si>
  <si>
    <t>ขุขันธ์ - แยกโคกตาล</t>
  </si>
  <si>
    <t>2157 - 0102</t>
  </si>
  <si>
    <t>แยกโคกตาล - โคกตาล</t>
  </si>
  <si>
    <t>2167 - 0100</t>
  </si>
  <si>
    <t>ตรางสวาย - ท่าด่าน</t>
  </si>
  <si>
    <t>2201 - 0101</t>
  </si>
  <si>
    <t>ขุขันธ์ - แยกนาเจริญ</t>
  </si>
  <si>
    <t>2201 - 0102</t>
  </si>
  <si>
    <t>แยกนาเจริญ - ช่องสะงำ</t>
  </si>
  <si>
    <t>2234 - 0100</t>
  </si>
  <si>
    <t>ทางเข้าบ้านพอก</t>
  </si>
  <si>
    <t>2341 - 0100</t>
  </si>
  <si>
    <t>ไพรพัฒนา - หนองบัวเรณ</t>
  </si>
  <si>
    <t>2349 - 0100</t>
  </si>
  <si>
    <t>หัวช้าง - บึงบูรพ์</t>
  </si>
  <si>
    <t>2351 - 0200</t>
  </si>
  <si>
    <t>แข้โพนเมือง - ยางชุมน้อย</t>
  </si>
  <si>
    <t>2373 - 0100</t>
  </si>
  <si>
    <t>โนนสำนัก - ดอนไม้งาม</t>
  </si>
  <si>
    <t>2382 - 0200</t>
  </si>
  <si>
    <t>ธาตุน้อย -  ยางชุมน้อย</t>
  </si>
  <si>
    <t>2404 - 0200</t>
  </si>
  <si>
    <t>นาคำใหญ่ - เมืองน้อย</t>
  </si>
  <si>
    <t>2412 - 0200</t>
  </si>
  <si>
    <t>ท่าศาลา - ละทาย</t>
  </si>
  <si>
    <t>2448 - 0100</t>
  </si>
  <si>
    <t>ทางเข้าอุทุมพรพิสัย</t>
  </si>
  <si>
    <t>ขท.นครราชสีมาที่ 1</t>
  </si>
  <si>
    <t>สำนักงานทางหลวงที่ 10 (นครราชสีมา)</t>
  </si>
  <si>
    <t>หมวดทางหลวงนครราชสีมาที่1</t>
  </si>
  <si>
    <t>0002 - 0301</t>
  </si>
  <si>
    <t>นครราชสีมา - ดอนหวาย</t>
  </si>
  <si>
    <t>หมวดทางหลวงโนนสูง</t>
  </si>
  <si>
    <t>0002 - 0302</t>
  </si>
  <si>
    <t>ดอนหวาย - บ้านวัด</t>
  </si>
  <si>
    <t>หมวดทางหลวงโนนแดง</t>
  </si>
  <si>
    <t>0002 - 0303</t>
  </si>
  <si>
    <t>บ้านวัด - ตาลาด</t>
  </si>
  <si>
    <t>หมวดทางหลวงสีดา</t>
  </si>
  <si>
    <t>0002 - 0304</t>
  </si>
  <si>
    <t>ตาลาด - หนองแวงโสกพระ</t>
  </si>
  <si>
    <t>0202 - 0201</t>
  </si>
  <si>
    <t>แก้งสนามนาง - ดอนตะหนิน</t>
  </si>
  <si>
    <t>0202 - 0202</t>
  </si>
  <si>
    <t>ดอนตะหนิน - ตลาดไทร</t>
  </si>
  <si>
    <t>0204 - 0200</t>
  </si>
  <si>
    <t>ทางเลี่ยงเมืองนครราชสีมา</t>
  </si>
  <si>
    <t>หมวดทางหลวงหนองบัวโคก</t>
  </si>
  <si>
    <t>0205 - 0401</t>
  </si>
  <si>
    <t>หนองบัวโคก - โคกสวาย</t>
  </si>
  <si>
    <t>หมวดทางหลวงโนนไทย</t>
  </si>
  <si>
    <t>0205 - 0402</t>
  </si>
  <si>
    <t>โคกสวาย - แขวงทางหลวงนครราชสีมาที่ 1</t>
  </si>
  <si>
    <t>0206 - 0100</t>
  </si>
  <si>
    <t>ตลาดแค - วังหิน</t>
  </si>
  <si>
    <t>0207 - 0100</t>
  </si>
  <si>
    <t>บ้านวัด - ประทาย</t>
  </si>
  <si>
    <t>2067 - 0101</t>
  </si>
  <si>
    <t>ดอนหวาย - โนนสูง</t>
  </si>
  <si>
    <t>2067 - 0102</t>
  </si>
  <si>
    <t>โนนสูง - ขามสะแกแสง</t>
  </si>
  <si>
    <t>2068 - 0200</t>
  </si>
  <si>
    <t>หนองสรวง - โนนไทย</t>
  </si>
  <si>
    <t>หมวดทางหลวงชุมพวง</t>
  </si>
  <si>
    <t>2073 - 0200</t>
  </si>
  <si>
    <t>หนองโดนน้อย - ชุมพวง</t>
  </si>
  <si>
    <t>2150 - 0101</t>
  </si>
  <si>
    <t>บ้านวัด - คง</t>
  </si>
  <si>
    <t>2150 - 0102</t>
  </si>
  <si>
    <t>คง - โนนไทย</t>
  </si>
  <si>
    <t>2160 - 0100</t>
  </si>
  <si>
    <t>คง - บ้านเหลื่อม</t>
  </si>
  <si>
    <t>2198 - 0200</t>
  </si>
  <si>
    <t>สีมุม - โคกสูง</t>
  </si>
  <si>
    <t>2226 - 0100</t>
  </si>
  <si>
    <t>วังหิน - หนองนางดำ</t>
  </si>
  <si>
    <t>2246 - 0201</t>
  </si>
  <si>
    <t>โคกสำราญ - โคกสี</t>
  </si>
  <si>
    <t>2246 - 0202</t>
  </si>
  <si>
    <t>โคกสี - ตะโก</t>
  </si>
  <si>
    <t>2285 - 0100</t>
  </si>
  <si>
    <t>ประทาย - ชุมพวง</t>
  </si>
  <si>
    <t>2369 - 0101</t>
  </si>
  <si>
    <t>พระทองคำ - ดอนไผ่</t>
  </si>
  <si>
    <t>2369 - 0102</t>
  </si>
  <si>
    <t>ดอนไผ่ - แก้งสนามนาง</t>
  </si>
  <si>
    <t>2437 - 0100</t>
  </si>
  <si>
    <t>สามแยกเกษตร - เทศบาลตำบลพิมาย</t>
  </si>
  <si>
    <t>2438 - 0100</t>
  </si>
  <si>
    <t>สี่แยกตลาดเมืองใหม่ - เทศบาลตำบลพิมาย</t>
  </si>
  <si>
    <t>2439 - 0100</t>
  </si>
  <si>
    <t>สามแยกยูคา - เทศบาลตำบลพิมาย</t>
  </si>
  <si>
    <t>2464 - 0100</t>
  </si>
  <si>
    <t>ทางเข้าเทศบาลตำบลขามสะแกแสง</t>
  </si>
  <si>
    <t>ขท.นครราชสีมาที่ 2</t>
  </si>
  <si>
    <t>หมวดทางหลวงกลางดง</t>
  </si>
  <si>
    <t>0002 - 0201</t>
  </si>
  <si>
    <t>มวกเหล็ก - บ่อทอง</t>
  </si>
  <si>
    <t>35+772</t>
  </si>
  <si>
    <t>หมวดทางหลวงปากช่องที่ 1</t>
  </si>
  <si>
    <t>0002 - 0202</t>
  </si>
  <si>
    <t>บ่อทอง - มอจะบก</t>
  </si>
  <si>
    <t>หมวดทางหลวงสีคิ้ว</t>
  </si>
  <si>
    <t>0002 - 0203</t>
  </si>
  <si>
    <t>มอจะบก - ไร่โคกสูง</t>
  </si>
  <si>
    <t>หมวดทางหลวงสูงเนิน</t>
  </si>
  <si>
    <t>0002 - 0204</t>
  </si>
  <si>
    <t>ไร่โคกสูง - โคกกรวด</t>
  </si>
  <si>
    <t>หมวดทางหลวงนครราชสีมาที่2</t>
  </si>
  <si>
    <t>0002 - 0205</t>
  </si>
  <si>
    <t>โคกกรวด - นครราชสีมา</t>
  </si>
  <si>
    <t>0006 - 0300</t>
  </si>
  <si>
    <t>หนองสาหร่าย – โนนค่า</t>
  </si>
  <si>
    <t>0024 - 0100</t>
  </si>
  <si>
    <t>ทางต่างระดับสีคิ้ว - ซับประดู่</t>
  </si>
  <si>
    <t>0201 - 0101</t>
  </si>
  <si>
    <t>ทางต่างระดับสีคิ้ว - หินหล่อง</t>
  </si>
  <si>
    <t>หมวดทางหลวงด่านขุนทด</t>
  </si>
  <si>
    <t>0201 - 0102</t>
  </si>
  <si>
    <t>หินหล่อง - ด่านขุนทด</t>
  </si>
  <si>
    <t>0201 - 0103</t>
  </si>
  <si>
    <t>ด่านขุนทด - หนองบัวโคก</t>
  </si>
  <si>
    <t>66+364</t>
  </si>
  <si>
    <t>0204 - 0100</t>
  </si>
  <si>
    <t>0205 - 0500</t>
  </si>
  <si>
    <t>แขวงทางหลวงนครราชสีมาที่ 1 - สามแยกสุรนารายณ์</t>
  </si>
  <si>
    <t>0224 - 0100</t>
  </si>
  <si>
    <t>นครราชสีมา - หัวทะเล</t>
  </si>
  <si>
    <t>0290 - 0101</t>
  </si>
  <si>
    <t>ถนนวงแหวนรอบเมืองนครราชสีมาด้านทิศเหนือ</t>
  </si>
  <si>
    <t>0290 - 0102</t>
  </si>
  <si>
    <t>ถนนวงแหวนรอบเมืองนครราชสีมาด้านทิศใต้</t>
  </si>
  <si>
    <t>0304 - 0600</t>
  </si>
  <si>
    <t>โพธิ์กลาง - สะพานต่างระดับนครราชสีมา</t>
  </si>
  <si>
    <t>2068 - 0100</t>
  </si>
  <si>
    <t>โคกกรวด - หนองสรวง</t>
  </si>
  <si>
    <t>หมวดทางหลวงปากช่องที่2</t>
  </si>
  <si>
    <t>2090 - 0100</t>
  </si>
  <si>
    <t>ปางแก - อุทยานแห่งชาติเขาใหญ่</t>
  </si>
  <si>
    <t>2148 - 0101</t>
  </si>
  <si>
    <t>ด่านขุนทด - โคกสะอาด</t>
  </si>
  <si>
    <t>2148 - 0102</t>
  </si>
  <si>
    <t>โคกสะอาด - หนองสรวง</t>
  </si>
  <si>
    <t>2161 - 0100</t>
  </si>
  <si>
    <t>มอสูง - โสกแจ้ง</t>
  </si>
  <si>
    <t>2164 - 0100</t>
  </si>
  <si>
    <t>ตะเคียน - ท่าขี้เหล็ก</t>
  </si>
  <si>
    <t>2198 - 0100</t>
  </si>
  <si>
    <t>ขามทะเลสอ - สีมุม</t>
  </si>
  <si>
    <t>2217 - 0100</t>
  </si>
  <si>
    <t>ด่านขุนทด - หนองกราด</t>
  </si>
  <si>
    <t>23+446</t>
  </si>
  <si>
    <t>2220 - 0100</t>
  </si>
  <si>
    <t>กลางดง - วัดเทพพิทักษ์ปุณณาราม</t>
  </si>
  <si>
    <t>2235 - 0100</t>
  </si>
  <si>
    <t>หนองสาหร่าย - หนองสองห้อง</t>
  </si>
  <si>
    <t>2243 - 0200</t>
  </si>
  <si>
    <t>อีเหลอ - ปากช่อง</t>
  </si>
  <si>
    <t>2247 - 0200</t>
  </si>
  <si>
    <t>ป่าไผ่ - ปากช่อง</t>
  </si>
  <si>
    <t>47+126</t>
  </si>
  <si>
    <t>2256 - 0200</t>
  </si>
  <si>
    <t>ปางโก - กุดม่วง</t>
  </si>
  <si>
    <t>39+088</t>
  </si>
  <si>
    <t>2274 - 0100</t>
  </si>
  <si>
    <t>อีเหลอ - ปางหัวช้าง</t>
  </si>
  <si>
    <t>10+521</t>
  </si>
  <si>
    <t>2311 - 0100</t>
  </si>
  <si>
    <t>หนองสองห้อง - หนองขวาง</t>
  </si>
  <si>
    <t>2422 - 0101</t>
  </si>
  <si>
    <t>ทางเข้าปากช่อง</t>
  </si>
  <si>
    <t>2422 - 0102</t>
  </si>
  <si>
    <t>2434 - 0100</t>
  </si>
  <si>
    <t>สีคิ้ว - หนองรี</t>
  </si>
  <si>
    <t>ขท.นครราชสีมาที่ 3</t>
  </si>
  <si>
    <t>หมวดทางหลวงธงชัยเหนือ</t>
  </si>
  <si>
    <t>0024 - 0201</t>
  </si>
  <si>
    <t>ซับประดู่ - สี่แยกปักธงชัย</t>
  </si>
  <si>
    <t>หมวดทางหลวงโชคชัย</t>
  </si>
  <si>
    <t>0024 - 0202</t>
  </si>
  <si>
    <t>สี่แยกปักธงชัย - สี่แยกโชคชัย</t>
  </si>
  <si>
    <t>หมวดทางหลวงหนองบุญมาก</t>
  </si>
  <si>
    <t>0024 - 0203</t>
  </si>
  <si>
    <t>สี่แยกโชคชัย - หนองมัน</t>
  </si>
  <si>
    <t>86+431</t>
  </si>
  <si>
    <t>บ้านหนองมัน</t>
  </si>
  <si>
    <t>หมวดทางหลวงเฉลิมพระเกียรติ</t>
  </si>
  <si>
    <t>0206 - 0200</t>
  </si>
  <si>
    <t>วังหิน - หินดาด</t>
  </si>
  <si>
    <t>0224 - 0201</t>
  </si>
  <si>
    <t>หัวทะเล - โชคชัย</t>
  </si>
  <si>
    <t>0224 - 0202</t>
  </si>
  <si>
    <t>โชคชัย - พะโค</t>
  </si>
  <si>
    <t>หมวดทางหลวงครบุรี</t>
  </si>
  <si>
    <t>0224 - 0203</t>
  </si>
  <si>
    <t>พะโค - หนองสนวน</t>
  </si>
  <si>
    <t>104+799</t>
  </si>
  <si>
    <t>บ้านหนองสนวน</t>
  </si>
  <si>
    <t>0226 - 0100</t>
  </si>
  <si>
    <t>หัวทะเล - หนองกระทิง</t>
  </si>
  <si>
    <t>78+698</t>
  </si>
  <si>
    <t>บ้านสี่แยกตำบลกงรถ</t>
  </si>
  <si>
    <t>0290 - 0302</t>
  </si>
  <si>
    <t>0290 - 0303</t>
  </si>
  <si>
    <t>หมวดทางหลวงหลุมเงิน</t>
  </si>
  <si>
    <t>0304 - 0501</t>
  </si>
  <si>
    <t>วังน้ำเขียว - ดอนขวาง</t>
  </si>
  <si>
    <t>221+222</t>
  </si>
  <si>
    <t>ชุมชนโพธิ์คำพัฒนา</t>
  </si>
  <si>
    <t>0304 - 0502</t>
  </si>
  <si>
    <t>ดอนขวาง - โพธิ์กลาง</t>
  </si>
  <si>
    <t>2072 - 0100</t>
  </si>
  <si>
    <t>หนองปล้อง - พระบึง</t>
  </si>
  <si>
    <t>2162 - 0100</t>
  </si>
  <si>
    <t>ทางเข้าเมืองจักราช</t>
  </si>
  <si>
    <t>2166 - 0100</t>
  </si>
  <si>
    <t>เสิงสาง - ดอนแขวน</t>
  </si>
  <si>
    <t>2298 - 0100</t>
  </si>
  <si>
    <t>แหลมทอง - สระมะค่า</t>
  </si>
  <si>
    <t>2310 - 0100</t>
  </si>
  <si>
    <t>สวนสัตว์นครราชสีมา - ท่าอ่าง</t>
  </si>
  <si>
    <t>2356 - 0100</t>
  </si>
  <si>
    <t>เสิงสาง -ทางเข้าสระตะเคียน</t>
  </si>
  <si>
    <t>2365 - 0100</t>
  </si>
  <si>
    <t>โคกแขวน - ดอนแขวน</t>
  </si>
  <si>
    <t>2421 - 0101</t>
  </si>
  <si>
    <t>เขื่อนลำพระเพลิง - สี่แยกลำพระเพลิง</t>
  </si>
  <si>
    <t>2421 - 0102</t>
  </si>
  <si>
    <t>สี่แยกลำพระเพลิง - กระโทก</t>
  </si>
  <si>
    <t>2426 - 0100</t>
  </si>
  <si>
    <t>โรงเรียนบุญวัฒนา - ดอนขวาง</t>
  </si>
  <si>
    <t>2463 - 0100</t>
  </si>
  <si>
    <t>ทางเข้าเทศบาลตำบลเมืองปัก</t>
  </si>
  <si>
    <t>ขท.บุรีรัมย์</t>
  </si>
  <si>
    <t>หมวดทางหลวงหนองกี่</t>
  </si>
  <si>
    <t>0024 - 0301</t>
  </si>
  <si>
    <t>หนองมัน - หนองกี่</t>
  </si>
  <si>
    <t>0024 - 0302</t>
  </si>
  <si>
    <t>หนองกี่ - นางรอง</t>
  </si>
  <si>
    <t>หมวดทางหลวงนางรอง</t>
  </si>
  <si>
    <t>0024 - 0303</t>
  </si>
  <si>
    <t>นางรอง - โคกตะแบก</t>
  </si>
  <si>
    <t>หมวดทางหลวงประโคนชัย</t>
  </si>
  <si>
    <t>0024 - 0304</t>
  </si>
  <si>
    <t>โคกตะแบก - ประโคนชัย</t>
  </si>
  <si>
    <t>0024 - 0305</t>
  </si>
  <si>
    <t>ประโคนชัย - จรอกใหญ่</t>
  </si>
  <si>
    <t>หมวดทางหลวงพุทไธสง</t>
  </si>
  <si>
    <t>0202 - 0300</t>
  </si>
  <si>
    <t>ตลาดไทร - ลำพังชู</t>
  </si>
  <si>
    <t>หมวดทางหลวงสะแกโพรง</t>
  </si>
  <si>
    <t>0218 - 0101</t>
  </si>
  <si>
    <t>บุรีรัมย์ - โคกสูง</t>
  </si>
  <si>
    <t>0218 - 0102</t>
  </si>
  <si>
    <t>โคกสูง - นางรอง</t>
  </si>
  <si>
    <t>หมวดทางหลวงบ้านด่าน</t>
  </si>
  <si>
    <t>0219 - 0301</t>
  </si>
  <si>
    <t>สตึก - หัวถนน</t>
  </si>
  <si>
    <t>0219 - 0302</t>
  </si>
  <si>
    <t>หัวถนน - บุรีรัมย์</t>
  </si>
  <si>
    <t>0224 - 0301</t>
  </si>
  <si>
    <t>หนองสนวน - หนองต้อ</t>
  </si>
  <si>
    <t>หมวดทางหลวงบ้านกรวด</t>
  </si>
  <si>
    <t>0224 - 0302</t>
  </si>
  <si>
    <t>หนองต้อ - ตาเมียง</t>
  </si>
  <si>
    <t>หมวดทางหลวงลำปลายมาศ</t>
  </si>
  <si>
    <t>0226 - 0201</t>
  </si>
  <si>
    <t>หนองกระทิง - ลำปลายมาศ</t>
  </si>
  <si>
    <t>0226 - 0202</t>
  </si>
  <si>
    <t>ลำปลายมาศ - หนองม้า</t>
  </si>
  <si>
    <t>0226 - 0203</t>
  </si>
  <si>
    <t>หนองม้า - กระสัง</t>
  </si>
  <si>
    <t>หมวดทางหลวงบุรีรัมย์</t>
  </si>
  <si>
    <t>0226 - 0204</t>
  </si>
  <si>
    <t>กระสัง - ระกา</t>
  </si>
  <si>
    <t>0226 - 0205</t>
  </si>
  <si>
    <t>ระกา - ลำน้ำชี</t>
  </si>
  <si>
    <t>0288 - 0100</t>
  </si>
  <si>
    <t>ถนนวงแหวนรอบเมืองบุรีรัมย์</t>
  </si>
  <si>
    <t>0348 - 0201</t>
  </si>
  <si>
    <t>ช่องตะโก - น้อยสะแกกวน</t>
  </si>
  <si>
    <t>0348 - 0202</t>
  </si>
  <si>
    <t>น้อยสะแกกวน - ปะคำ</t>
  </si>
  <si>
    <t>0348 - 0203</t>
  </si>
  <si>
    <t>ปะคำ - นางรอง</t>
  </si>
  <si>
    <t>2061 - 0200</t>
  </si>
  <si>
    <t>ห้วยตะกั่ว - พุทไธสง</t>
  </si>
  <si>
    <t>2073 - 0101</t>
  </si>
  <si>
    <t>นางรอง - บัวตารุ่ง</t>
  </si>
  <si>
    <t>2073 - 0102</t>
  </si>
  <si>
    <t>บัวตารุ่ง - ลำปลายมาศ</t>
  </si>
  <si>
    <t>2073 - 0103</t>
  </si>
  <si>
    <t>ลำปลายมาศ - หนองโดนน้อย</t>
  </si>
  <si>
    <t>2074 - 0101</t>
  </si>
  <si>
    <t>บุรีรัมย์ - คูเมือง</t>
  </si>
  <si>
    <t>2074 - 0102</t>
  </si>
  <si>
    <t>คูเมือง - ลำน้ำมูล</t>
  </si>
  <si>
    <t>2074 - 0103</t>
  </si>
  <si>
    <t>ลำน้ำมูล - พุทไธสง</t>
  </si>
  <si>
    <t>2081 - 0200</t>
  </si>
  <si>
    <t>ลำพังชู - พุทไธสง</t>
  </si>
  <si>
    <t>2117 - 0100</t>
  </si>
  <si>
    <t>ตะโก - เขาพนมรุ้ง</t>
  </si>
  <si>
    <t>2120 - 0100</t>
  </si>
  <si>
    <t>ส้มป่อย - ละหานทราย</t>
  </si>
  <si>
    <t>2166 - 0201</t>
  </si>
  <si>
    <t>ดอนแขวน - หนองกี่</t>
  </si>
  <si>
    <t>2166 - 0202</t>
  </si>
  <si>
    <t>หนองกี่ - โนนศรีคูณ</t>
  </si>
  <si>
    <t>2166 - 0203</t>
  </si>
  <si>
    <t>โนนศรีคูณ - หนองผะองค์</t>
  </si>
  <si>
    <t>2208 - 0101</t>
  </si>
  <si>
    <t>ประโคนชัย - ห้วยละเวี้ย</t>
  </si>
  <si>
    <t>2208 - 0102</t>
  </si>
  <si>
    <t>ห้วยละเวี้ย - ระกา</t>
  </si>
  <si>
    <t>2208 - 0103</t>
  </si>
  <si>
    <t>ระกา - กระสัง</t>
  </si>
  <si>
    <t>2226 - 0201</t>
  </si>
  <si>
    <t>หนองนางดำ - หนองขมาร</t>
  </si>
  <si>
    <t>2226 - 0202</t>
  </si>
  <si>
    <t>หนองขมาร - สตึก</t>
  </si>
  <si>
    <t>2378 - 0200</t>
  </si>
  <si>
    <t>สะพานบุรีรินทร์ - ไทรงาม</t>
  </si>
  <si>
    <t>2433 - 0100</t>
  </si>
  <si>
    <t>ทางเข้าสถานีตรวจสอบน้ำหนักหนองกี่</t>
  </si>
  <si>
    <t>2436 - 0100</t>
  </si>
  <si>
    <t>บ้านแวง - แยกโชว์รูม</t>
  </si>
  <si>
    <t>2440 - 0100</t>
  </si>
  <si>
    <t>บ้านใหม่ไชยพจน์ - ทางพาด</t>
  </si>
  <si>
    <t>2445 - 0101</t>
  </si>
  <si>
    <t>บุรีรัมย์ - แสลงโทน</t>
  </si>
  <si>
    <t>2445 - 0102</t>
  </si>
  <si>
    <t>แสลงโทน - ห้วยเสว</t>
  </si>
  <si>
    <t>2445 - 0103</t>
  </si>
  <si>
    <t>ห้วยเสว - นิคมบ้านกรวด</t>
  </si>
  <si>
    <t>2446 - 0100</t>
  </si>
  <si>
    <t>หนองน้ำขุ่น - ปะคำ</t>
  </si>
  <si>
    <t>2447 - 0100</t>
  </si>
  <si>
    <t>บุรีรัมย์ - บ้านพลวง</t>
  </si>
  <si>
    <t>2456 - 0100</t>
  </si>
  <si>
    <t>ทางเข้าประโคนชัย</t>
  </si>
  <si>
    <t>ขท.ปราจีนบุรี</t>
  </si>
  <si>
    <t>ปราจีนบุรี</t>
  </si>
  <si>
    <t>หมวดทางหลวงเนินหอม</t>
  </si>
  <si>
    <t>0033 - 0601</t>
  </si>
  <si>
    <t>ปากพลี - ประจันตคาม</t>
  </si>
  <si>
    <t>142+753</t>
  </si>
  <si>
    <t>หมวดทางหลวงประจันตคาม</t>
  </si>
  <si>
    <t>0033 - 0602</t>
  </si>
  <si>
    <t>ประจันตคาม - พระปรง</t>
  </si>
  <si>
    <t>220+528</t>
  </si>
  <si>
    <t>หมวดทางหลวงศรีมหาโพธิ์</t>
  </si>
  <si>
    <t>0304 - 0401</t>
  </si>
  <si>
    <t>เขาหินซ้อน - ลาดตะเคียน</t>
  </si>
  <si>
    <t>ฉะเชิงเทรา</t>
  </si>
  <si>
    <t>127+500</t>
  </si>
  <si>
    <t>0304 - 0402</t>
  </si>
  <si>
    <t>ลาดตะเคียน - สี่แยกกบินทร์บุรี</t>
  </si>
  <si>
    <t>หมวดทางหลวงกบินทร์บุรี</t>
  </si>
  <si>
    <t>0304 - 0403</t>
  </si>
  <si>
    <t>สี่แยกกบินทร์บุรี - วังน้ำเขียว</t>
  </si>
  <si>
    <t>0319 - 0101</t>
  </si>
  <si>
    <t>หนองชะอม - ปราจีนบุรี</t>
  </si>
  <si>
    <t>หมวดทางหลวงบ้านสร้าง</t>
  </si>
  <si>
    <t>0319 - 0102</t>
  </si>
  <si>
    <t>ปราจีนบุรี - ไผ่ชะเลือด</t>
  </si>
  <si>
    <t>หมวดทางหลวงปราจีนบุรี</t>
  </si>
  <si>
    <t>0319 - 0103</t>
  </si>
  <si>
    <t>ไผ่ชะเลือด - โคกไทย</t>
  </si>
  <si>
    <t>38+238</t>
  </si>
  <si>
    <t>0320 - 0100</t>
  </si>
  <si>
    <t>ศาลนเรศวร - สถานีรถไฟปราจีนบุรี</t>
  </si>
  <si>
    <t>0359 - 0200</t>
  </si>
  <si>
    <t>เขามะกา - เขาหินซ้อน</t>
  </si>
  <si>
    <t>สระแก้ว</t>
  </si>
  <si>
    <t>27+050</t>
  </si>
  <si>
    <t xml:space="preserve">27+050 </t>
  </si>
  <si>
    <t>ซ้าย จ.ฉะเชิงเทรา , ขวา จ.ปราจีนบุรี</t>
  </si>
  <si>
    <t>69+500</t>
  </si>
  <si>
    <t>69+500-72.719</t>
  </si>
  <si>
    <t xml:space="preserve">69+500 </t>
  </si>
  <si>
    <t>3070 - 0100</t>
  </si>
  <si>
    <t>ศรีมโหสถ - ศรีมหาโพธิ</t>
  </si>
  <si>
    <t>3076 - 0200</t>
  </si>
  <si>
    <t>บางหอย - วังขอน</t>
  </si>
  <si>
    <t>43+521</t>
  </si>
  <si>
    <t>3077 - 0100</t>
  </si>
  <si>
    <t>ศาลนเรศวร - เขาใหญ่</t>
  </si>
  <si>
    <t>3078 - 0100</t>
  </si>
  <si>
    <t>ระเบาะไผ่ - ประจันตคาม</t>
  </si>
  <si>
    <t>3079 - 0101</t>
  </si>
  <si>
    <t>ปราจีนบุรี - ศรีมหาโพธิ</t>
  </si>
  <si>
    <t>3079 - 0102</t>
  </si>
  <si>
    <t>ศรีมหาโพธิ - พญาจ่าย</t>
  </si>
  <si>
    <t>3281 - 0100</t>
  </si>
  <si>
    <t>แยกพระพรหม - คลองรั้ง</t>
  </si>
  <si>
    <t>3290 - 0100</t>
  </si>
  <si>
    <t>โคกอุดม - คลองทราย</t>
  </si>
  <si>
    <t>3293 - 0100</t>
  </si>
  <si>
    <t>บางพลวง - บ้านสร้าง</t>
  </si>
  <si>
    <t>3452 - 0100</t>
  </si>
  <si>
    <t>ดงพระราม - ห้วยขื่อ</t>
  </si>
  <si>
    <t>3481 - 0300</t>
  </si>
  <si>
    <t>บางขนาก - ปราจีนบุรี</t>
  </si>
  <si>
    <t>26+042</t>
  </si>
  <si>
    <t>3604 - 0100</t>
  </si>
  <si>
    <t>มูลเหล็ก - ตลาดบ้านสร้าง</t>
  </si>
  <si>
    <t>3626 - 0100</t>
  </si>
  <si>
    <t>ทางเข้าบ้านสร้าง</t>
  </si>
  <si>
    <t>3627 - 0100</t>
  </si>
  <si>
    <t>โคกหอม - คลองแห่</t>
  </si>
  <si>
    <t>ขท.สระแก้ว (วัฒนานคร)</t>
  </si>
  <si>
    <t>หมวดทางหลวงวัฒนานคร</t>
  </si>
  <si>
    <t>0033 - 0701</t>
  </si>
  <si>
    <t>พระปรง - โนนจิก</t>
  </si>
  <si>
    <t>หมวดทางหลวงอรัญประเทศ</t>
  </si>
  <si>
    <t>0033 - 0702</t>
  </si>
  <si>
    <t>โนนจิก - อรัญประเทศ (เขตแดนไทย / กัมพูชา )</t>
  </si>
  <si>
    <t>หมวดทางหลวงเขาฉกรรจ์</t>
  </si>
  <si>
    <t>0317 - 0200</t>
  </si>
  <si>
    <t>เขาแหลม - สระแก้ว</t>
  </si>
  <si>
    <t>หมวดทางหลวงหนองสังข์</t>
  </si>
  <si>
    <t>0348 - 0101</t>
  </si>
  <si>
    <t>อรัญประเทศ - แก้วเพชรพลอย</t>
  </si>
  <si>
    <t>หมวดทางหลวงตาพระยา</t>
  </si>
  <si>
    <t>0348 - 0102</t>
  </si>
  <si>
    <t>แก้วเพชรพลอย - ช่องตะโก</t>
  </si>
  <si>
    <t>0359 - 0101</t>
  </si>
  <si>
    <t>คลองยาง - สระขวัญ</t>
  </si>
  <si>
    <t>0359 - 0102</t>
  </si>
  <si>
    <t>สระขวัญ - เขามะกา</t>
  </si>
  <si>
    <t>0372 - 0100</t>
  </si>
  <si>
    <t>ทางเลี่ยงเมืองอรัญประเทศ</t>
  </si>
  <si>
    <t>3067 - 0100</t>
  </si>
  <si>
    <t>อรัญประเทศ - ไผ่ล้อม</t>
  </si>
  <si>
    <t>3076 - 0401</t>
  </si>
  <si>
    <t>อ่างฤาไน - ทุ่งกบินทร์</t>
  </si>
  <si>
    <t>หมวดทางหลวงทับพริก</t>
  </si>
  <si>
    <t>3076 - 0402</t>
  </si>
  <si>
    <t>ทุ่งกบินทร์ - ไผ่ล้อม</t>
  </si>
  <si>
    <t>3198 - 0100</t>
  </si>
  <si>
    <t>ช่องกุ่ม - หนองสังข์</t>
  </si>
  <si>
    <t>3308 - 0100</t>
  </si>
  <si>
    <t>โคกเพร็ก - แสง์</t>
  </si>
  <si>
    <t>3366 - 0100</t>
  </si>
  <si>
    <t>ท่าข้าม - โนนสาวเอ้</t>
  </si>
  <si>
    <t>3367 - 0100</t>
  </si>
  <si>
    <t>คลองน้ำใส - เขาน้อย</t>
  </si>
  <si>
    <t>3384 - 0100</t>
  </si>
  <si>
    <t>โนนสาวเอ้ - ไทรเดี่ยว</t>
  </si>
  <si>
    <t>3395 - 0201</t>
  </si>
  <si>
    <t>ทับทิมสยาม05 - วัฒนานคร</t>
  </si>
  <si>
    <t>หมวดทางหลวงหนองน้ำใส</t>
  </si>
  <si>
    <t>3395 - 0202</t>
  </si>
  <si>
    <t>วัฒนานคร - โคคลาน</t>
  </si>
  <si>
    <t>3395 - 0203</t>
  </si>
  <si>
    <t>โคคลาน - แก้วเพชรพลอย</t>
  </si>
  <si>
    <t>3446 - 0101</t>
  </si>
  <si>
    <t>ตลาดโรงเกลือ - ป่าไร่</t>
  </si>
  <si>
    <t>3446 - 0102</t>
  </si>
  <si>
    <t>ป่าไร่ - ช่องตากิ่ว</t>
  </si>
  <si>
    <t>3462 - 0100</t>
  </si>
  <si>
    <t>สระแก้ว - แซร์ออ</t>
  </si>
  <si>
    <t>3479 - 0100</t>
  </si>
  <si>
    <t>ทับพริก - เขาตาง๊อก</t>
  </si>
  <si>
    <t>3486 - 0101</t>
  </si>
  <si>
    <t>กุดเตย - โคคลาน</t>
  </si>
  <si>
    <t>3486 - 0102</t>
  </si>
  <si>
    <t>โคคลาน - ใหม่ไทยถาวร</t>
  </si>
  <si>
    <t>3511 - 0100</t>
  </si>
  <si>
    <t>แสนสุข - จารย์จู</t>
  </si>
  <si>
    <t>3586 - 0100</t>
  </si>
  <si>
    <t>โคกสะแบง - หนองเอี่ยน</t>
  </si>
  <si>
    <t>3616 - 0100</t>
  </si>
  <si>
    <t>ทางเข้าบ้านใหม่ปากฮ่อง</t>
  </si>
  <si>
    <t>3618 - 0100</t>
  </si>
  <si>
    <t>ทางเดิมเข้าห้วยโจด</t>
  </si>
  <si>
    <t>3625 - 0100</t>
  </si>
  <si>
    <t>ทางแยกเข้าจุดตรวจ อ.04</t>
  </si>
  <si>
    <t>ขท.ลพบุรีที่ 1</t>
  </si>
  <si>
    <t>สำนักงานทางหลวงที่ 11 (ลพบุรี)</t>
  </si>
  <si>
    <t>หมวดทางหลวงโคกตูม</t>
  </si>
  <si>
    <t>0001 - 0501</t>
  </si>
  <si>
    <t>แยกโรงเรียนสุธีวิทยา - ดงจำปา</t>
  </si>
  <si>
    <t>สระบุรี</t>
  </si>
  <si>
    <t>144+310</t>
  </si>
  <si>
    <t>ลพบุรี</t>
  </si>
  <si>
    <t>หมวดทางหลวงลพบุรี</t>
  </si>
  <si>
    <t>0001 - 0502</t>
  </si>
  <si>
    <t>ดงจำปา - แยกร.พ.อานันทมหิดล</t>
  </si>
  <si>
    <t>หมวดทางหลวงเขาพระงาม</t>
  </si>
  <si>
    <t>0001 - 0503</t>
  </si>
  <si>
    <t>แยก ร.พ.อานันทมหิดล - โคกสำโรง</t>
  </si>
  <si>
    <t>หมวดทางหลวงโคกสำโรง</t>
  </si>
  <si>
    <t>0001 - 0504</t>
  </si>
  <si>
    <t>โคกสำโรง - หนองม่วง</t>
  </si>
  <si>
    <t>หมวดทางหลวงหนองม่วง</t>
  </si>
  <si>
    <t>0001 - 0505</t>
  </si>
  <si>
    <t>หนองม่วง - ลำพยนต์</t>
  </si>
  <si>
    <t>218+419</t>
  </si>
  <si>
    <t>หมวดทางหลวงพัฒนานิคม</t>
  </si>
  <si>
    <t>0021 - 0200</t>
  </si>
  <si>
    <t>สะพานพุแค - แยกมะนาวหวาน</t>
  </si>
  <si>
    <t>11+150</t>
  </si>
  <si>
    <t>0205 - 0101</t>
  </si>
  <si>
    <t>บ้านหมี่ - ดงพลับ</t>
  </si>
  <si>
    <t>0205 - 0102</t>
  </si>
  <si>
    <t>ดงพลับ -  ม่วงค่อม</t>
  </si>
  <si>
    <t>0311 - 0100</t>
  </si>
  <si>
    <t>ลพบุรี -แยกวัดสนามไชย</t>
  </si>
  <si>
    <t>0366 - 0100</t>
  </si>
  <si>
    <t>ทางเลี่ยงเมืองลพบุรี</t>
  </si>
  <si>
    <t>2089 - 0200</t>
  </si>
  <si>
    <t>แสลงพัน - คลองท่าข้าม</t>
  </si>
  <si>
    <t>2219 - 0101</t>
  </si>
  <si>
    <t>บ้านหมี่ - ดอนดึง</t>
  </si>
  <si>
    <t>2219 - 0102</t>
  </si>
  <si>
    <t>ดอนดึง - โคกเจริญ</t>
  </si>
  <si>
    <t>2321 - 0200</t>
  </si>
  <si>
    <t>นิยมชัย - สระโบสถ์</t>
  </si>
  <si>
    <t>2340 - 0200</t>
  </si>
  <si>
    <t>โคกแสมสาร - สระโบสถ์</t>
  </si>
  <si>
    <t>3016 - 0100</t>
  </si>
  <si>
    <t>ลพบุรี -  ค่ายเอราวัณ</t>
  </si>
  <si>
    <t>3017 - 0101</t>
  </si>
  <si>
    <t>แยกนิคมสร้างตนเอง - แยกพัฒนานิคม</t>
  </si>
  <si>
    <t>3017 - 0102</t>
  </si>
  <si>
    <t>แยกพัฒนานิคม - วังม่วง</t>
  </si>
  <si>
    <t>50+370</t>
  </si>
  <si>
    <t>3019 - 0100</t>
  </si>
  <si>
    <t>สามแยกโคกกะเทียม - สถานีรถไฟโคกกะเทียม</t>
  </si>
  <si>
    <t>3024 - 0100</t>
  </si>
  <si>
    <t>บ้านหมี่ - เขาช่องลม</t>
  </si>
  <si>
    <t>3196 - 0301</t>
  </si>
  <si>
    <t>จันเสน - ท่าแค</t>
  </si>
  <si>
    <t>นครสวรรค์</t>
  </si>
  <si>
    <t>31+000</t>
  </si>
  <si>
    <t>3196 - 0302</t>
  </si>
  <si>
    <t>ท่าแค - โก่งธนู</t>
  </si>
  <si>
    <t>93+500</t>
  </si>
  <si>
    <t>3302 - 0100</t>
  </si>
  <si>
    <t>พระพุทธบาท - โคกตูม</t>
  </si>
  <si>
    <t>3326 - 0101</t>
  </si>
  <si>
    <t>วังเพลิง - สระโบสถ์</t>
  </si>
  <si>
    <t>3326 - 0102</t>
  </si>
  <si>
    <t>สระโบสถ์ - ยางโทน</t>
  </si>
  <si>
    <t>3333 - 0101</t>
  </si>
  <si>
    <t>โคกตูม - แยกมะนาวหวาน</t>
  </si>
  <si>
    <t>3333 - 0102</t>
  </si>
  <si>
    <t>แยกมะนาวหวาน - เขาพระ</t>
  </si>
  <si>
    <t>3334 - 0100</t>
  </si>
  <si>
    <t>ธารเกษม - สถานีรถไฟเขาสูง</t>
  </si>
  <si>
    <t>7+550</t>
  </si>
  <si>
    <t>22+868</t>
  </si>
  <si>
    <t>3353 - 0100</t>
  </si>
  <si>
    <t>วงษ์สว่าง -  ป่ารัง</t>
  </si>
  <si>
    <t>3354 - 0101</t>
  </si>
  <si>
    <t>หนองกระเบียน - สระใหญ่</t>
  </si>
  <si>
    <t>3354 - 0102</t>
  </si>
  <si>
    <t>สระใหญ่ - ชอนม่วง</t>
  </si>
  <si>
    <t>3562 - 0100</t>
  </si>
  <si>
    <t>ลพบุรี - ป่าหวาย</t>
  </si>
  <si>
    <t>3563 - 0100</t>
  </si>
  <si>
    <t>แยกสะพาน 6 - ทางแยกไปบ้านหมี่</t>
  </si>
  <si>
    <t>3564 - 0100</t>
  </si>
  <si>
    <t>พัฒนานิคม - แก่งเสือเต้น</t>
  </si>
  <si>
    <t>3620 - 0100</t>
  </si>
  <si>
    <t>ทางเลี่ยงเมืองยางโทน</t>
  </si>
  <si>
    <t>ขท.สิงห์บุรี</t>
  </si>
  <si>
    <t>สิงห์บุรี</t>
  </si>
  <si>
    <t>หมวดทางหลวงอินทร์บุรี</t>
  </si>
  <si>
    <t>0011 - 0100</t>
  </si>
  <si>
    <t>อินทร์บุรี - ช่องแค</t>
  </si>
  <si>
    <t>7+083</t>
  </si>
  <si>
    <t>หมวดทางหลวงพรหมบุรี</t>
  </si>
  <si>
    <t>0032 - 0301</t>
  </si>
  <si>
    <t>ไชโย - สิงห์ใต้</t>
  </si>
  <si>
    <t>หมวดทางหลวงสิงห์บุรี</t>
  </si>
  <si>
    <t>0032 - 0302</t>
  </si>
  <si>
    <t>สิงห์ใต้ - สิงห์เหนือ</t>
  </si>
  <si>
    <t>84+910</t>
  </si>
  <si>
    <t>85+750</t>
  </si>
  <si>
    <t>0032 - 0303</t>
  </si>
  <si>
    <t>สิงห์เหนือ - โพนางดำออก</t>
  </si>
  <si>
    <t>0309 - 0301</t>
  </si>
  <si>
    <t>ไชโย - ทางแยกวัดสว่างอารมณ์</t>
  </si>
  <si>
    <t>0309 - 0302</t>
  </si>
  <si>
    <t>ทางแยกวัดสว่างอารมณ์ - ทางแยกศาลหลักเมือง</t>
  </si>
  <si>
    <t>0311 - 0201</t>
  </si>
  <si>
    <t>แยกวัดสนามไชย - วัดกระดังงา</t>
  </si>
  <si>
    <t>0311 - 0202</t>
  </si>
  <si>
    <t>วัดกระดังงา - บ้านม้า</t>
  </si>
  <si>
    <t>0335 - 0100</t>
  </si>
  <si>
    <t>แยกสิงห์เหนือ - สิงห์บุรี</t>
  </si>
  <si>
    <t>0369 - 0100</t>
  </si>
  <si>
    <t>ทางเลี่ยงเมืองสิงห์บุรี</t>
  </si>
  <si>
    <t>3027 - 0100</t>
  </si>
  <si>
    <t>ท่าวุ้ง - มหานาม</t>
  </si>
  <si>
    <t>15+201</t>
  </si>
  <si>
    <t>3028 - 0100</t>
  </si>
  <si>
    <t>บางงา - บ้านหมี่</t>
  </si>
  <si>
    <t>หมวดทางหลวงค่ายบางระจัน</t>
  </si>
  <si>
    <t>3030 - 0100</t>
  </si>
  <si>
    <t>ดงมะขามเทศ - บางระจัน</t>
  </si>
  <si>
    <t>3032 - 0100</t>
  </si>
  <si>
    <t>บุ้งกี๋ - ท่าศาล</t>
  </si>
  <si>
    <t>3033 - 0100</t>
  </si>
  <si>
    <t>บางงา - โภคาวิวัฒน์</t>
  </si>
  <si>
    <t>0+340</t>
  </si>
  <si>
    <t>3251 - 0200</t>
  </si>
  <si>
    <t>คูพัฒนา - ชัณสูตร</t>
  </si>
  <si>
    <t>3252 - 0100</t>
  </si>
  <si>
    <t>พักทัน - บ้านจ่า</t>
  </si>
  <si>
    <t>3283 - 0100</t>
  </si>
  <si>
    <t>อินทร์บุรี - ทองเอน</t>
  </si>
  <si>
    <t>3285 - 0100</t>
  </si>
  <si>
    <t>อินทร์บุรี - หนองสุ่ม</t>
  </si>
  <si>
    <t>3303 - 0100</t>
  </si>
  <si>
    <t>บางระจัน - โพทะเล</t>
  </si>
  <si>
    <t>3454 - 0200</t>
  </si>
  <si>
    <t>ชัณสูตร - ท่าช้าง</t>
  </si>
  <si>
    <t>3509 - 0100</t>
  </si>
  <si>
    <t>ท่าช้าง - สวนกล้วย</t>
  </si>
  <si>
    <t>ขท.นครสวรรค์ที่ 1</t>
  </si>
  <si>
    <t>หมวดทางหลวงพยุหะคีรี</t>
  </si>
  <si>
    <t>0001 - 0801</t>
  </si>
  <si>
    <t>หางน้ำหนองแขม - บ้านหว้า</t>
  </si>
  <si>
    <t>305+578</t>
  </si>
  <si>
    <t>หมวดทางหลวงนครสวรรค์ที่ 1</t>
  </si>
  <si>
    <t>0001 - 0802</t>
  </si>
  <si>
    <t>บ้านหว้า - วังไผ่</t>
  </si>
  <si>
    <t>หมวดทางหลวงบ้านแดน</t>
  </si>
  <si>
    <t>0001 - 0803</t>
  </si>
  <si>
    <t>วังไผ่ -โนนปอแดง</t>
  </si>
  <si>
    <t>386+176</t>
  </si>
  <si>
    <t>0032 - 0500</t>
  </si>
  <si>
    <t>ท่าฉนวน - แยกหลวงพ่อโอ</t>
  </si>
  <si>
    <t>150+400</t>
  </si>
  <si>
    <t>หมวดทางหลวงนครสวรรค์ที่ 2</t>
  </si>
  <si>
    <t>0117 - 0101</t>
  </si>
  <si>
    <t>นครสวรรค์ - หนองเต่า</t>
  </si>
  <si>
    <t>หมวดทางหลวงบางตาหงาย</t>
  </si>
  <si>
    <t>0117 - 0102</t>
  </si>
  <si>
    <t>หนองเต่า - คลองพลังด้านใต้</t>
  </si>
  <si>
    <t>38+628</t>
  </si>
  <si>
    <t>0122 - 0101</t>
  </si>
  <si>
    <t>ทางเลี่ยงเมืองนครสวรรค์ด้านตะวันตก</t>
  </si>
  <si>
    <t>0122 - 0102</t>
  </si>
  <si>
    <t>0225 - 0100</t>
  </si>
  <si>
    <t>แยกบึงบอระเพ็ด - เกรียงไกรกลาง</t>
  </si>
  <si>
    <t>0333 - 0400</t>
  </si>
  <si>
    <t>สะพานข้ามแม่น้ำเจ้าพระยา - ท่าน้ำอ้อย</t>
  </si>
  <si>
    <t>182+227</t>
  </si>
  <si>
    <t>1072 - 0101</t>
  </si>
  <si>
    <t>หนองเบน - ลาดยาว</t>
  </si>
  <si>
    <t>หมวดทางหลวงแม่วงก์</t>
  </si>
  <si>
    <t>1072 - 0102</t>
  </si>
  <si>
    <t>ลาดยาว - เขาชนกัน</t>
  </si>
  <si>
    <t>65+000</t>
  </si>
  <si>
    <t>1073 - 0100</t>
  </si>
  <si>
    <t>หนองสังข์ - คลองชะแวด</t>
  </si>
  <si>
    <t>40+680</t>
  </si>
  <si>
    <t>1084 - 0100</t>
  </si>
  <si>
    <t>ป่าแดง - หาดชะอม</t>
  </si>
  <si>
    <t>48+188</t>
  </si>
  <si>
    <t>1182 - 0101</t>
  </si>
  <si>
    <t>แยกนวมินทร์ - หาดเสลา</t>
  </si>
  <si>
    <t>1182 - 0102</t>
  </si>
  <si>
    <t>หาดเสลา - บรรพตพิสัย</t>
  </si>
  <si>
    <t>1375 - 0200</t>
  </si>
  <si>
    <t>ดงเย็น - ดงทอง</t>
  </si>
  <si>
    <t>11+050</t>
  </si>
  <si>
    <t>3001 - 0100</t>
  </si>
  <si>
    <t>ทางเข้าค่ายทหารจิรประวัติ</t>
  </si>
  <si>
    <t>3004 - 0100</t>
  </si>
  <si>
    <t>แยกจิรประวัติ - พระนอน</t>
  </si>
  <si>
    <t>3005 - 0100</t>
  </si>
  <si>
    <t>นครสวรรค์ - โกรกพระ</t>
  </si>
  <si>
    <t>3008 - 0100</t>
  </si>
  <si>
    <t>พยุหะคีรี - เนินมะกอก</t>
  </si>
  <si>
    <t>3013 - 0200</t>
  </si>
  <si>
    <t>คลองแบ่ง - ลาดยาว</t>
  </si>
  <si>
    <t>29+930</t>
  </si>
  <si>
    <t>3220 - 0200</t>
  </si>
  <si>
    <t>เขาพะแวง - โกรกพระ</t>
  </si>
  <si>
    <t>13+707</t>
  </si>
  <si>
    <t>3319 - 0101</t>
  </si>
  <si>
    <t>โกรกพระ - เนินกว้าว</t>
  </si>
  <si>
    <t>3319 - 0102</t>
  </si>
  <si>
    <t>เนินกว้าว - บันไดสามขั้น</t>
  </si>
  <si>
    <t>14+390</t>
  </si>
  <si>
    <t>3327 - 0100</t>
  </si>
  <si>
    <t>เนินมะกอก - นิคมเขาบ่อแก้ว</t>
  </si>
  <si>
    <t>3438 - 0200</t>
  </si>
  <si>
    <t>ไผ่งาม - ถนนสุด</t>
  </si>
  <si>
    <t>55+725</t>
  </si>
  <si>
    <t>3473 - 0100</t>
  </si>
  <si>
    <t>หนองจิกรี - ถนนสุด</t>
  </si>
  <si>
    <t>3504 - 0200</t>
  </si>
  <si>
    <t>ห้วยน้ำดัง - เขาชนกัน</t>
  </si>
  <si>
    <t>3+717</t>
  </si>
  <si>
    <t>3522 - 0100</t>
  </si>
  <si>
    <t>เนินฝอยทอง - ทุ่งผักเบี้ย</t>
  </si>
  <si>
    <t>3523 - 0100</t>
  </si>
  <si>
    <t>ทางเข้านครสวรรค์</t>
  </si>
  <si>
    <t>3561 - 0100</t>
  </si>
  <si>
    <t>ทางเข้าสถานีรถไฟนครสวรรค์</t>
  </si>
  <si>
    <t>3621 - 0100</t>
  </si>
  <si>
    <t>ทางเข้าบรรพตพิสัย</t>
  </si>
  <si>
    <t>3628 - 0100</t>
  </si>
  <si>
    <t>ทางเข้าตลาดเจริญผล</t>
  </si>
  <si>
    <t>3645 - 0100</t>
  </si>
  <si>
    <t>ทางเข้าชุมชนเขาโรงครัว</t>
  </si>
  <si>
    <t>ขท.นครสวรรค์ที่ 2 (ตากฟ้า)</t>
  </si>
  <si>
    <t>หมวดทางหลวงลำพยนต์</t>
  </si>
  <si>
    <t>0001 - 0601</t>
  </si>
  <si>
    <t>ลำพยนต์ - เกษตรชัย</t>
  </si>
  <si>
    <t>หมวดทางหลวงสุขสำราญ</t>
  </si>
  <si>
    <t>0001 - 0602</t>
  </si>
  <si>
    <t>เกษตรชัย - ตาคลี</t>
  </si>
  <si>
    <t>หมวดทางหลวงตาคลี</t>
  </si>
  <si>
    <t>0001 - 0603</t>
  </si>
  <si>
    <t>ตาคลี - ดอนรังนก</t>
  </si>
  <si>
    <t>0011 - 0201</t>
  </si>
  <si>
    <t>ช่องแค - ตากฟ้า</t>
  </si>
  <si>
    <t>0011 - 0202</t>
  </si>
  <si>
    <t>ตากฟ้า - ไดตาล</t>
  </si>
  <si>
    <t>หมวดทางหลวงไพศาลี</t>
  </si>
  <si>
    <t>0011 - 0203</t>
  </si>
  <si>
    <t>ไดตาล - น้ำสาดเหนือ</t>
  </si>
  <si>
    <t>หมวดทางหลวงหนองบัว</t>
  </si>
  <si>
    <t>0011 - 0204</t>
  </si>
  <si>
    <t>น้ำสาดเหนือ - หนองกลับ</t>
  </si>
  <si>
    <t>หมวดทางหลวงท่าตะโก</t>
  </si>
  <si>
    <t>0225 - 0201</t>
  </si>
  <si>
    <t>เกรียงไกรกลาง - เกยไชย</t>
  </si>
  <si>
    <t>0225 - 0202</t>
  </si>
  <si>
    <t>เกยไชย - ศรีมงคล</t>
  </si>
  <si>
    <t>1118 - 0100</t>
  </si>
  <si>
    <t>ท่าพุทรา - เนินมะกอก</t>
  </si>
  <si>
    <t>1119 - 0101</t>
  </si>
  <si>
    <t>น้ำสาดเหนือ - หนองผักหวาน</t>
  </si>
  <si>
    <t>1119 - 0102</t>
  </si>
  <si>
    <t>หนองผักหวาน - ท่าตะโก</t>
  </si>
  <si>
    <t>1145 - 0100</t>
  </si>
  <si>
    <t>ตากฟ้า - หัวถนน</t>
  </si>
  <si>
    <t>1411 - 0100</t>
  </si>
  <si>
    <t>หนองคอก - ธารทหาร</t>
  </si>
  <si>
    <t>1412 - 0100</t>
  </si>
  <si>
    <t>คอกควายใหญ่ - พนมรอก</t>
  </si>
  <si>
    <t>3004 - 0201</t>
  </si>
  <si>
    <t>พระนอน - ท่าตะโก</t>
  </si>
  <si>
    <t>3004 - 0202</t>
  </si>
  <si>
    <t>ท่าตะโก - ไดตาล</t>
  </si>
  <si>
    <t>3004 - 0203</t>
  </si>
  <si>
    <t>ไดตาล - วังพิกุล</t>
  </si>
  <si>
    <t>3006 - 0100</t>
  </si>
  <si>
    <t>ทางเข้าตลาดตาคลี</t>
  </si>
  <si>
    <t>3196 - 0200</t>
  </si>
  <si>
    <t>ปากคลองห้า - จันเสน</t>
  </si>
  <si>
    <t>3212 - 0200</t>
  </si>
  <si>
    <t>ไร่พัฒนา - หนองโพ</t>
  </si>
  <si>
    <t>3327 - 0200</t>
  </si>
  <si>
    <t>นิคมเขาบ่อแก้ว - โค้งวิจารณ์</t>
  </si>
  <si>
    <t>3329 - 0100</t>
  </si>
  <si>
    <t>ตาคลี - หนองหลวง</t>
  </si>
  <si>
    <t>3330 - 0100</t>
  </si>
  <si>
    <t>สุขสำราญ - สำโรงชัย</t>
  </si>
  <si>
    <t>3331 - 0100</t>
  </si>
  <si>
    <t>หนองพิกุล - ใหม่สามัคคี</t>
  </si>
  <si>
    <t>3332 - 0100</t>
  </si>
  <si>
    <t>ทางเข้าสุขสมบูรณ์</t>
  </si>
  <si>
    <t>3420 - 0100</t>
  </si>
  <si>
    <t>ทางเข้าหนองไผ่</t>
  </si>
  <si>
    <t>3475 - 0100</t>
  </si>
  <si>
    <t>ทับกฤช - พนมรอก</t>
  </si>
  <si>
    <t>3600 - 0100</t>
  </si>
  <si>
    <t>เกยไชย - ชุมแสง</t>
  </si>
  <si>
    <t>ขท.สระบุรี</t>
  </si>
  <si>
    <t>หมวดทางหลวงหินกอง</t>
  </si>
  <si>
    <t>0001 - 0401</t>
  </si>
  <si>
    <t>หนองแค - หินกอง</t>
  </si>
  <si>
    <t>หมวดทางหลวงหนองแค</t>
  </si>
  <si>
    <t>0001 - 0402</t>
  </si>
  <si>
    <t>หินกอง - ปากข้าวสาร</t>
  </si>
  <si>
    <t>หมวดทางหลวงเฉลิมพระเกียรติ (สระบุรี)</t>
  </si>
  <si>
    <t>0001 - 0403</t>
  </si>
  <si>
    <t>ปากข้าวสาร - แยกสวนพฤกษศาสตร์พุแค</t>
  </si>
  <si>
    <t>หมวดทางหลวงพระพุทธบาท</t>
  </si>
  <si>
    <t>0001 - 0404</t>
  </si>
  <si>
    <t>แยกสวนพฤกษศาสตร์พุแค - แยกโรงเรียนสุธีวิทยา</t>
  </si>
  <si>
    <t>หมวดทางหลวงสระบุรี</t>
  </si>
  <si>
    <t>0002 - 0101</t>
  </si>
  <si>
    <t>สระบุรี - ตาลเดี่ยว</t>
  </si>
  <si>
    <t>หมวดทางหลวงแก่งคอย</t>
  </si>
  <si>
    <t>0002 - 0102</t>
  </si>
  <si>
    <t>ตาลเดี่ยว - ซับบอน</t>
  </si>
  <si>
    <t>หมวดทางหลวงมวกเหล็ก</t>
  </si>
  <si>
    <t>0002 - 0103</t>
  </si>
  <si>
    <t>ซับบอน - มวกเหล็ก</t>
  </si>
  <si>
    <t>0021 - 0100</t>
  </si>
  <si>
    <t>สามแยกพุแค - สะพานพุแค</t>
  </si>
  <si>
    <t>0033 - 0401</t>
  </si>
  <si>
    <t>โคกแดง - หินกอง</t>
  </si>
  <si>
    <t>0033 - 0402</t>
  </si>
  <si>
    <t>หินกอง - คลองยาง</t>
  </si>
  <si>
    <t>0310 - 0100</t>
  </si>
  <si>
    <t>ทางเข้าพระพุทธบาทสระบุรี</t>
  </si>
  <si>
    <t>0362 - 0101</t>
  </si>
  <si>
    <t>ถนนวงแหวนรอบเมืองสระบุรี</t>
  </si>
  <si>
    <t>0362 - 0102</t>
  </si>
  <si>
    <t>2089 - 0100</t>
  </si>
  <si>
    <t>มวกเหล็ก - แสลงพัน</t>
  </si>
  <si>
    <t>2224 - 0100</t>
  </si>
  <si>
    <t>มวกเหล็ก - กลุ่มพระบาท</t>
  </si>
  <si>
    <t>2273 - 0100</t>
  </si>
  <si>
    <t>บ้านหมาก - เขาแดง</t>
  </si>
  <si>
    <t>3020 - 0100</t>
  </si>
  <si>
    <t>พระพุทธบาท - หนองโดน</t>
  </si>
  <si>
    <t>3022 - 0100</t>
  </si>
  <si>
    <t>พระพุทธบาท - ท่าเรือ</t>
  </si>
  <si>
    <t>3034 - 0100</t>
  </si>
  <si>
    <t>หน้าพระลาน - บ้านครัว</t>
  </si>
  <si>
    <t>3041 - 0101</t>
  </si>
  <si>
    <t>เขาขาด - หนองแซง</t>
  </si>
  <si>
    <t>3041 - 0102</t>
  </si>
  <si>
    <t>หนองแซง - สระบุรี</t>
  </si>
  <si>
    <t>3042 - 0100</t>
  </si>
  <si>
    <t>หนองยาว - พระพุทธฉาย</t>
  </si>
  <si>
    <t>3043 - 0200</t>
  </si>
  <si>
    <t>หนองตาโล่ - สะพานใหม่</t>
  </si>
  <si>
    <t>3045 - 0100</t>
  </si>
  <si>
    <t>วิหารแดง - หนองหมู</t>
  </si>
  <si>
    <t>3046 - 0100</t>
  </si>
  <si>
    <t>พระพุทธฉาย - น้ำตกสามหลั่น</t>
  </si>
  <si>
    <t>3048 - 0100</t>
  </si>
  <si>
    <t>ห้วยบง - ท่าลาน</t>
  </si>
  <si>
    <t>3188 - 0101</t>
  </si>
  <si>
    <t>ท่าเยี่ยม - ขอนหอม</t>
  </si>
  <si>
    <t>3188 - 0102</t>
  </si>
  <si>
    <t>ขอนหอม - บ้านเหนือ</t>
  </si>
  <si>
    <t>3222 - 0100</t>
  </si>
  <si>
    <t>แก่งคอย - เขาเพิ่ม</t>
  </si>
  <si>
    <t>3224 - 0101</t>
  </si>
  <si>
    <t>บ้านป่า - ท่าคล้อ</t>
  </si>
  <si>
    <t>3224 - 0102</t>
  </si>
  <si>
    <t>ท่าคล้อ - แสลงพัน</t>
  </si>
  <si>
    <t>3225 - 0100</t>
  </si>
  <si>
    <t>ดาวเรือง - ถนนวงแหวนรอบเมืองสระบุรี</t>
  </si>
  <si>
    <t>3250 - 0100</t>
  </si>
  <si>
    <t>หนองคณฑี - สันประดู่</t>
  </si>
  <si>
    <t>3261 - 0200</t>
  </si>
  <si>
    <t>หนองเสือ - ปากคลอง 13</t>
  </si>
  <si>
    <t>3267 - 0300</t>
  </si>
  <si>
    <t>บางโขมด - แยกบางโขมด</t>
  </si>
  <si>
    <t>3314 - 0101</t>
  </si>
  <si>
    <t>ท่าช้าง -  ป๊อกแป๊ก</t>
  </si>
  <si>
    <t>3314 - 0102</t>
  </si>
  <si>
    <t>ป๊อกแป๊ก - สันมะค่า</t>
  </si>
  <si>
    <t>3385 - 0100</t>
  </si>
  <si>
    <t>หน้าพระลาน - หนองจาน</t>
  </si>
  <si>
    <t>3520 - 0100</t>
  </si>
  <si>
    <t>ไผ่ต่ำ - หนองแค</t>
  </si>
  <si>
    <t>3560 - 0100</t>
  </si>
  <si>
    <t>แยกไปลพบุรี</t>
  </si>
  <si>
    <t>3566 - 0100</t>
  </si>
  <si>
    <t>โพนทอง - ขอนชะโงก</t>
  </si>
  <si>
    <t>ขท.ลพบุรีที่ 2 (ลำนารายณ์)</t>
  </si>
  <si>
    <t>หมวดทางหลวงท่าหลวง</t>
  </si>
  <si>
    <t>0021 - 0301</t>
  </si>
  <si>
    <t>แยกมะนาวหวาน - ม่วงค่อม</t>
  </si>
  <si>
    <t>หมวดทางหลวงลำนารายณ์</t>
  </si>
  <si>
    <t>0021 - 0302</t>
  </si>
  <si>
    <t>ม่วงค่อม - คลองกระจัง</t>
  </si>
  <si>
    <t>87+062</t>
  </si>
  <si>
    <t>0205 - 0201</t>
  </si>
  <si>
    <t>ม่วงค่อม - คลองห้วยไผ่</t>
  </si>
  <si>
    <t>0205 - 0202</t>
  </si>
  <si>
    <t>คลองห้วยไผ่ - เทศบาลลำนารายณ์</t>
  </si>
  <si>
    <t>หมวดทางหลวงบัวชุม</t>
  </si>
  <si>
    <t>0205 - 0203</t>
  </si>
  <si>
    <t>เทศบาลลำนารายณ์ - ช่องสำราญ</t>
  </si>
  <si>
    <t>2089 - 0301</t>
  </si>
  <si>
    <t>คลองท่าข้าม - น้ำตกวังก้านเหลือง</t>
  </si>
  <si>
    <t>2089 - 0302</t>
  </si>
  <si>
    <t>น้ำตกวังก้านเหลือง - ลำนารายณ์</t>
  </si>
  <si>
    <t>2129 - 0100</t>
  </si>
  <si>
    <t>ทางเข้าลำนารายณ์</t>
  </si>
  <si>
    <t>หมวดทางหลวงโคกเจริญ</t>
  </si>
  <si>
    <t>2219 - 0200</t>
  </si>
  <si>
    <t>โคกเจริญ - หนองมะค่า</t>
  </si>
  <si>
    <t>หมวดทางหลวงหนองย่างเสือ</t>
  </si>
  <si>
    <t>2224 - 0200</t>
  </si>
  <si>
    <t>กลุ่มพระบาท - ซับน้อยเหนือ</t>
  </si>
  <si>
    <t>2243 - 0101</t>
  </si>
  <si>
    <t>บัวชุม - สี่แยกบัวชุม</t>
  </si>
  <si>
    <t>หมวดทางหลวงลำพญาไม้</t>
  </si>
  <si>
    <t>2243 - 0102</t>
  </si>
  <si>
    <t>สี่แยกบัวชุม - โป่งเกตุ</t>
  </si>
  <si>
    <t>2243 - 0103</t>
  </si>
  <si>
    <t>โป่งเกตุ - อีเหลอ</t>
  </si>
  <si>
    <t>2247 - 0101</t>
  </si>
  <si>
    <t>จงโก - ลำสมพุง</t>
  </si>
  <si>
    <t>2247 - 0102</t>
  </si>
  <si>
    <t>ลำสมพุง - ป่าไผ่</t>
  </si>
  <si>
    <t>2256 - 0101</t>
  </si>
  <si>
    <t>ถนนโค้ง - หนองน้ำใส</t>
  </si>
  <si>
    <t>2256 - 0102</t>
  </si>
  <si>
    <t>หนองน้ำใส - ปางโก</t>
  </si>
  <si>
    <t>2260 - 0100</t>
  </si>
  <si>
    <t>ลำสนธิ - ซับลังกา</t>
  </si>
  <si>
    <t>2272 - 0100</t>
  </si>
  <si>
    <t>หนองยายโต๊ะ - แยกท่ามะนาว</t>
  </si>
  <si>
    <t>2273 - 0200</t>
  </si>
  <si>
    <t>เขาแดง - สวนมะเดื่อ</t>
  </si>
  <si>
    <t>28+544</t>
  </si>
  <si>
    <t>2274 - 0200</t>
  </si>
  <si>
    <t>ปางหัวช้าง - คลองไทร</t>
  </si>
  <si>
    <t>17+715</t>
  </si>
  <si>
    <t>2275 - 0100</t>
  </si>
  <si>
    <t>หนองบง - ซับลังกา</t>
  </si>
  <si>
    <t>2282 - 0100</t>
  </si>
  <si>
    <t>มะนาวหวาน - โป่งเกตุ</t>
  </si>
  <si>
    <t>2321 - 0100</t>
  </si>
  <si>
    <t>ใหม่สามัคคี - นิยมชัย</t>
  </si>
  <si>
    <t>2338 - 0100</t>
  </si>
  <si>
    <t>สวนมะเดื่อ - แยกท่ามะนาว</t>
  </si>
  <si>
    <t>0+354.500</t>
  </si>
  <si>
    <t>2340 - 0100</t>
  </si>
  <si>
    <t>ศิลาทิพย์ - โคกแสมสาร</t>
  </si>
  <si>
    <t>2344 - 0100</t>
  </si>
  <si>
    <t>วังตะโก - โคกเจริญ</t>
  </si>
  <si>
    <t>2357 - 0100</t>
  </si>
  <si>
    <t>หนองยายโต๊ะ -  ลำพญาไม้</t>
  </si>
  <si>
    <t>3623 - 0100</t>
  </si>
  <si>
    <t>กุดตาเพชร - อ่างเก็บน้ำกุดตาเพชร</t>
  </si>
  <si>
    <t>3624 - 0100</t>
  </si>
  <si>
    <t>วังเชื่อม - อ่างเก็บน้ำกุดตาเพชร</t>
  </si>
  <si>
    <t>ขท.สุพรรณบุรีที่ 1</t>
  </si>
  <si>
    <t>สำนักงานทางหลวงที่ 12 (สุพรรณบุรี)</t>
  </si>
  <si>
    <t>หมวดทางหลวงบางปลาม้า</t>
  </si>
  <si>
    <t>0033 - 0100</t>
  </si>
  <si>
    <t>สุพรรณบุรี - นาคู</t>
  </si>
  <si>
    <t>สุพรรณบุรี</t>
  </si>
  <si>
    <t>หมวดทางหลวงสุพรรณบุรี</t>
  </si>
  <si>
    <t>0321 - 0300</t>
  </si>
  <si>
    <t>ดอนแจง - สุพรรณบุรี</t>
  </si>
  <si>
    <t>หมวดทางหลวงดอนเจดีย์</t>
  </si>
  <si>
    <t>0322 - 0100</t>
  </si>
  <si>
    <t>อู่ยา - ดอนเจดีย์</t>
  </si>
  <si>
    <t>หมวดทางหลวงด่านช้าง</t>
  </si>
  <si>
    <t>0333 - 0200</t>
  </si>
  <si>
    <t>สระกระโจม - บ้านไร่</t>
  </si>
  <si>
    <t>0340 - 0301</t>
  </si>
  <si>
    <t>สาลี - สุพรรณบุรี</t>
  </si>
  <si>
    <t>หมวดทางหลวงศรีประจันต์</t>
  </si>
  <si>
    <t>0340 - 0302</t>
  </si>
  <si>
    <t>สุพรรณบุรี - ศรีประจันต์</t>
  </si>
  <si>
    <t>หมวดทางหลวงเดิมบางนางบวช</t>
  </si>
  <si>
    <t>0340 - 0303</t>
  </si>
  <si>
    <t>ศรีประจันต์ - ปากน้ำ</t>
  </si>
  <si>
    <t>0357 - 0101</t>
  </si>
  <si>
    <t>ถนนวงแหวนรอบเมืองสุพรรณบุรี</t>
  </si>
  <si>
    <t>0357 - 0102</t>
  </si>
  <si>
    <t>0357 - 0103</t>
  </si>
  <si>
    <t>0357 - 0104</t>
  </si>
  <si>
    <t>3032 - 0200</t>
  </si>
  <si>
    <t>ท่าศาล - นางบวช</t>
  </si>
  <si>
    <t>3038 - 0100</t>
  </si>
  <si>
    <t>ดอนเจดีย์ - ศรีประจันต์</t>
  </si>
  <si>
    <t>3195 - 0100</t>
  </si>
  <si>
    <t>สุพรรณบุรี - ลาดตาล</t>
  </si>
  <si>
    <t>3216 - 0100</t>
  </si>
  <si>
    <t>แหลมข่อย - บึงฉวากด้านทิศเหนือ</t>
  </si>
  <si>
    <t>3260 - 0200</t>
  </si>
  <si>
    <t>มะขามล้ม - วัดป่าเลไลยก์</t>
  </si>
  <si>
    <t>3263 - 0200</t>
  </si>
  <si>
    <t>ไผ่กองดิน - สาลี</t>
  </si>
  <si>
    <t>3264 - 0100</t>
  </si>
  <si>
    <t>ดอนเจดีย์ - สระกระโจม</t>
  </si>
  <si>
    <t>3318 - 0100</t>
  </si>
  <si>
    <t>สุพรรณบุรี - มะขามล้ม</t>
  </si>
  <si>
    <t>3350 - 0100</t>
  </si>
  <si>
    <t>ท่าช้าง - สระบัวก่ำ</t>
  </si>
  <si>
    <t>3351 - 0100</t>
  </si>
  <si>
    <t>เก้าห้อง - บางแม่หม้าย</t>
  </si>
  <si>
    <t>3365 - 0100</t>
  </si>
  <si>
    <t>สามชุก - หนองอีพัง</t>
  </si>
  <si>
    <t>3373 - 0200</t>
  </si>
  <si>
    <t>คลองลี่ - ศรีประจันต์</t>
  </si>
  <si>
    <t>3431 - 0101</t>
  </si>
  <si>
    <t>ไผ่ขวาง - เทศบาลเมืองสุพรรณบุรี</t>
  </si>
  <si>
    <t>3431 - 0102</t>
  </si>
  <si>
    <t>แยกโรงพยาบาลเจ้าพระยายมราช -
 ถนนวงแหวนรอบเมืองสุพรรณบุรี</t>
  </si>
  <si>
    <t>3451 - 0100</t>
  </si>
  <si>
    <t>โคกโคเฒ่า - ลาดตาล</t>
  </si>
  <si>
    <t>3460 - 0100</t>
  </si>
  <si>
    <t>สระแก้ว - หนองโดก</t>
  </si>
  <si>
    <t>3487 - 0100</t>
  </si>
  <si>
    <t>วัดป่าเลไลยก์ - โพธิ์พระยา</t>
  </si>
  <si>
    <t>3496 - 0100</t>
  </si>
  <si>
    <t>ดอนเจดีย์ - ปากดง</t>
  </si>
  <si>
    <t>3502 - 0100</t>
  </si>
  <si>
    <t>ดอนไร่ -  อ่างเก็บน้ำกระเสียว</t>
  </si>
  <si>
    <t>3507 - 0100</t>
  </si>
  <si>
    <t>วัดพระศรีรัตนมหาธาตุ - บ้านกล้วย</t>
  </si>
  <si>
    <t>3531 - 0100</t>
  </si>
  <si>
    <t>แยกสารพัดช่าง - ถนนวงแหวนรอบเมืองสุพรรณบุรี</t>
  </si>
  <si>
    <t>3532 - 0100</t>
  </si>
  <si>
    <t>ถนนวงแหวนรอบเมืองสุพรรณบุรี - 
สถานีรถไฟสุพรรณบุรี</t>
  </si>
  <si>
    <t>3533 - 0100</t>
  </si>
  <si>
    <t>บางปลาหมอ - ถนนวงแหวนรอบเมืองสุพรรณบุรี</t>
  </si>
  <si>
    <t>3534 - 0100</t>
  </si>
  <si>
    <t>คลองคันทด - ที่ทำการประตูน้ำคันทด</t>
  </si>
  <si>
    <t>3557 - 0100</t>
  </si>
  <si>
    <t>ทางเข้าสุพรรณบุรี</t>
  </si>
  <si>
    <t>3558 - 0100</t>
  </si>
  <si>
    <t>แยกวัดลาวทอง - วังยาง</t>
  </si>
  <si>
    <t>3585 - 0100</t>
  </si>
  <si>
    <t>แหลมสะแก - เดิมบาง</t>
  </si>
  <si>
    <t>3593 - 0100</t>
  </si>
  <si>
    <t>ท่าดินเหนียว -  เสาธง</t>
  </si>
  <si>
    <t>3597 - 0100</t>
  </si>
  <si>
    <t>บางปลาม้า - วังตาเพชร</t>
  </si>
  <si>
    <t>3602 - 0100</t>
  </si>
  <si>
    <t>หนองกุฎี - ดงดำ</t>
  </si>
  <si>
    <t>3605 - 0100</t>
  </si>
  <si>
    <t>โพธิ์พระยา - วังยาง</t>
  </si>
  <si>
    <t>ขท.กาญจนบุรี</t>
  </si>
  <si>
    <t>กาญจนบุรี</t>
  </si>
  <si>
    <t>หมวดทางหลวงปากแพรก</t>
  </si>
  <si>
    <t>0081 - 0400</t>
  </si>
  <si>
    <t>รางกระต่าย - หนองหญ้าดอกขาว</t>
  </si>
  <si>
    <t>หมวดทางหลวงท่ามะกา</t>
  </si>
  <si>
    <t>0323 - 0201</t>
  </si>
  <si>
    <t>ลูกแก - หนองเสือ</t>
  </si>
  <si>
    <t>0323 - 0202</t>
  </si>
  <si>
    <t>หนองเสือ - ท่าน้ำตื้น</t>
  </si>
  <si>
    <t>0323 - 0203</t>
  </si>
  <si>
    <t>ท่าน้ำตื้น - หนองสามพราน</t>
  </si>
  <si>
    <t>หมวดทางหลวงไทรโยค</t>
  </si>
  <si>
    <t>0323 - 0204</t>
  </si>
  <si>
    <t>หนองสามพราน - แก่งประลอม</t>
  </si>
  <si>
    <t>หมวดทางหลวงทองผาภูมิ</t>
  </si>
  <si>
    <t>0323 - 0205</t>
  </si>
  <si>
    <t>แก่งประลอม - ทองผาภูมิ</t>
  </si>
  <si>
    <t>หมวดทางหลวงสังขละบุรี</t>
  </si>
  <si>
    <t>0323 - 0206</t>
  </si>
  <si>
    <t>ทองผาภูมิ - เจดีย์สามองค์</t>
  </si>
  <si>
    <t>0324 - 0100</t>
  </si>
  <si>
    <t>กาญจนบุรี - หนองขาว</t>
  </si>
  <si>
    <t>0367 - 0100</t>
  </si>
  <si>
    <t>ทางเลี่ยงเมืองกาญจนบุรี</t>
  </si>
  <si>
    <t>3081 - 0100</t>
  </si>
  <si>
    <t>ท่าเรือ - พระแท่นดงรัง</t>
  </si>
  <si>
    <t>3084 - 0100</t>
  </si>
  <si>
    <t>ท่าม่วง - หนองขาว</t>
  </si>
  <si>
    <t>หมวดทางหลวงด่านมะขามเตี้ย</t>
  </si>
  <si>
    <t>3085 - 0100</t>
  </si>
  <si>
    <t>ยางเกาะ - ศรีมงคล</t>
  </si>
  <si>
    <t>หมวดทางหลวงลาดหญ้า</t>
  </si>
  <si>
    <t>3086 - 0100</t>
  </si>
  <si>
    <t>ลาดหญ้า - ทุ่งมะสังข์</t>
  </si>
  <si>
    <t>3199 - 0101</t>
  </si>
  <si>
    <t>แก่งเสี้ยน - ท่าพะเนียด</t>
  </si>
  <si>
    <t>3199 - 0102</t>
  </si>
  <si>
    <t>ท่าพะเนียด - โป่งปัด</t>
  </si>
  <si>
    <t>หมวดทางหลวงศรีสวัสดิ์</t>
  </si>
  <si>
    <t>3199 - 0103</t>
  </si>
  <si>
    <t>โป่งปัด - ศรีสวัสดิ์</t>
  </si>
  <si>
    <t>หมวดทางหลวงท่าม่วง</t>
  </si>
  <si>
    <t>3209 - 0101</t>
  </si>
  <si>
    <t>ท่ามะกา - กลอนโด</t>
  </si>
  <si>
    <t>37+000</t>
  </si>
  <si>
    <t>ราชบุรี</t>
  </si>
  <si>
    <t>42+700</t>
  </si>
  <si>
    <t>3209 - 0102</t>
  </si>
  <si>
    <t>กลอนโด - กาญจนบุรี</t>
  </si>
  <si>
    <t>3228 - 0100</t>
  </si>
  <si>
    <t>ทางเข้าท่าน้ำลิ้นช้าง</t>
  </si>
  <si>
    <t>3229 - 0100</t>
  </si>
  <si>
    <t>หนองบัว - ด่านพุน้ำร้อน</t>
  </si>
  <si>
    <t>3272 - 0100</t>
  </si>
  <si>
    <t>ทองผาภูมิ - ปิล๊อก</t>
  </si>
  <si>
    <t>3305 - 0100</t>
  </si>
  <si>
    <t>ท่าน้ำตื้น - บ้านเก่า</t>
  </si>
  <si>
    <t>3343 - 0100</t>
  </si>
  <si>
    <t>แยกวังโพธิ์ - โรงพยาบาลไทรโยค</t>
  </si>
  <si>
    <t>3394 - 0100</t>
  </si>
  <si>
    <t>ลูกแก - หนองตะเลา</t>
  </si>
  <si>
    <t>3398 - 0100</t>
  </si>
  <si>
    <t>ท่าพะเนียด - ทุ่งมะสังข์</t>
  </si>
  <si>
    <t>3445 - 0100</t>
  </si>
  <si>
    <t>ทางเลี่ยงค่ายไทรโยค</t>
  </si>
  <si>
    <t>3453 - 0100</t>
  </si>
  <si>
    <t>ท่าไม้ - ตะคร้ำเอน</t>
  </si>
  <si>
    <t>3455 - 0100</t>
  </si>
  <si>
    <t>แยกปากกิเลน - บ้านเก่า</t>
  </si>
  <si>
    <t>3457 - 0100</t>
  </si>
  <si>
    <t>ไทรโยค - ท่าทุ่งนา</t>
  </si>
  <si>
    <t>3492 - 0100</t>
  </si>
  <si>
    <t>ท่าม่วง - หนองตากยา</t>
  </si>
  <si>
    <t>3500 - 0100</t>
  </si>
  <si>
    <t>หนองบัว - ลาดหญ้า</t>
  </si>
  <si>
    <t>3512 - 0100</t>
  </si>
  <si>
    <t>พุน้ำร้อน - บ้องตี้</t>
  </si>
  <si>
    <t>3548 - 0101</t>
  </si>
  <si>
    <t>ท่ามะกา - เทศบาลตำบลท่าม่วง</t>
  </si>
  <si>
    <t>3548 - 0102</t>
  </si>
  <si>
    <t>เทศบาลตำบลท่าม่วง - ท่าม่วง</t>
  </si>
  <si>
    <t>3549 - 0100</t>
  </si>
  <si>
    <t>ทางเข้าสังขละบุรี</t>
  </si>
  <si>
    <t>3569 - 0100</t>
  </si>
  <si>
    <t>ค่ายสุรสีห์ - กองพลทหารราบที่ 9</t>
  </si>
  <si>
    <t>3570 - 0100</t>
  </si>
  <si>
    <t>ท่าพะเนียด - ค่ายสุรสีห์</t>
  </si>
  <si>
    <t>3579 - 0100</t>
  </si>
  <si>
    <t>ทุ่งนานางหรอก - ลาดหญ้า</t>
  </si>
  <si>
    <t>3580 - 0100</t>
  </si>
  <si>
    <t>แสนตอ - เขาช่อง</t>
  </si>
  <si>
    <t>3581 - 0100</t>
  </si>
  <si>
    <t>ทางเข้ากองผสมสัตว์</t>
  </si>
  <si>
    <t>3582 - 0100</t>
  </si>
  <si>
    <t>วังปลาหมู - วังลาน</t>
  </si>
  <si>
    <t>3595 - 0100</t>
  </si>
  <si>
    <t>วังโพธิ์ - ลุ่มสุ่ม</t>
  </si>
  <si>
    <t>3598 - 0100</t>
  </si>
  <si>
    <t>หนองปรือ - วังสิงห์</t>
  </si>
  <si>
    <t>3599 - 0100</t>
  </si>
  <si>
    <t>ทางเข้าปราสาทเมืองสิงห์</t>
  </si>
  <si>
    <t>ขท.สุพรรณบุรีที่ 2 (อู่ทอง)</t>
  </si>
  <si>
    <t>หมวดทางหลวงทุ่งคอก</t>
  </si>
  <si>
    <t>0321 - 0201</t>
  </si>
  <si>
    <t>กำแพงแสน-ทุ่งคอก</t>
  </si>
  <si>
    <t>นครปฐม</t>
  </si>
  <si>
    <t>40+770</t>
  </si>
  <si>
    <t>หมวดทางหลวงสระยายโสม</t>
  </si>
  <si>
    <t>0321 - 0202</t>
  </si>
  <si>
    <t>ทุ่งคอก-วังขอน</t>
  </si>
  <si>
    <t>หมวดทางหลวงอู่ทอง</t>
  </si>
  <si>
    <t>0321 - 0203</t>
  </si>
  <si>
    <t>วังขอน-ดอนแจง</t>
  </si>
  <si>
    <t>หมวดทางหลวงพนมทวน</t>
  </si>
  <si>
    <t>0324 - 0201</t>
  </si>
  <si>
    <t>หนองขาว  - ตลาดเขต</t>
  </si>
  <si>
    <t>43+435</t>
  </si>
  <si>
    <t>0324 - 0202</t>
  </si>
  <si>
    <t>ตลาดเขต - จรเข้สามพัน</t>
  </si>
  <si>
    <t>0333 - 0100</t>
  </si>
  <si>
    <t>อู่ทอง - สระกระโจม</t>
  </si>
  <si>
    <t>หมวดทางหลวงสองพี่น้อง</t>
  </si>
  <si>
    <t>0340 - 0200</t>
  </si>
  <si>
    <t>ลาดบัวหลวง - สาลี</t>
  </si>
  <si>
    <t>พระนครศรีอยุธยา</t>
  </si>
  <si>
    <t>42+341</t>
  </si>
  <si>
    <t>0346 - 0400</t>
  </si>
  <si>
    <t>หนองกระทุ่ม - พนมทวน</t>
  </si>
  <si>
    <t>3040 - 0200</t>
  </si>
  <si>
    <t>จันทร์ลาด - พระแท่นดงรัง</t>
  </si>
  <si>
    <t>หมวดทางหลวงบ่อพลอย</t>
  </si>
  <si>
    <t>3086 - 0201</t>
  </si>
  <si>
    <t>ทุ่งมะสังข์ - ปลักประดู่</t>
  </si>
  <si>
    <t>78+170</t>
  </si>
  <si>
    <t>หมวดทางหลวงเลาขวัญ</t>
  </si>
  <si>
    <t>3086 - 0202</t>
  </si>
  <si>
    <t>ปลักประดู่ - ด่านช้าง</t>
  </si>
  <si>
    <t>3260 - 0101</t>
  </si>
  <si>
    <t>หนองวัลย์เปรียง - สองพี่น้อง</t>
  </si>
  <si>
    <t>3260 - 0102</t>
  </si>
  <si>
    <t>สองพี่น้อง - มะขามล้ม</t>
  </si>
  <si>
    <t>3306 - 0100</t>
  </si>
  <si>
    <t>หนองปรือ - สระกระโจม</t>
  </si>
  <si>
    <t>49+030</t>
  </si>
  <si>
    <t>3318 - 0200</t>
  </si>
  <si>
    <t>มะขามล้ม - ดอนแจง</t>
  </si>
  <si>
    <t>3342 - 0100</t>
  </si>
  <si>
    <t>วังขอน - บ่อพลอย</t>
  </si>
  <si>
    <t>7+075</t>
  </si>
  <si>
    <t>3351 - 0200</t>
  </si>
  <si>
    <t>บางแม่หม้าย - บางน้อยใน</t>
  </si>
  <si>
    <t>3356 - 0100</t>
  </si>
  <si>
    <t>ทุ่งคอก - พระแท่นดงรัง</t>
  </si>
  <si>
    <t>20+550</t>
  </si>
  <si>
    <t>3358 - 0100</t>
  </si>
  <si>
    <t>ทุ่งคอก - เบญพาด</t>
  </si>
  <si>
    <t>13+745</t>
  </si>
  <si>
    <t>3363 - 0100</t>
  </si>
  <si>
    <t>ดอนแสลบ - ช่องด่าน</t>
  </si>
  <si>
    <t>3387 - 0100</t>
  </si>
  <si>
    <t>หนองวัลย์เปรียง - ทับกระดาน</t>
  </si>
  <si>
    <t>3390 - 0100</t>
  </si>
  <si>
    <t>หนองรี - บ่อยาง</t>
  </si>
  <si>
    <t>3422 - 0100</t>
  </si>
  <si>
    <t>ลาดบัวหลวง - สองพี่น้อง</t>
  </si>
  <si>
    <t>0+816</t>
  </si>
  <si>
    <t>13+355</t>
  </si>
  <si>
    <t>3440 - 0100</t>
  </si>
  <si>
    <t>ดอนพรหม - ตลาดเขต</t>
  </si>
  <si>
    <t>3443 - 0101</t>
  </si>
  <si>
    <t>ตลาดใหม่ - ตลุงเหนือ</t>
  </si>
  <si>
    <t>3443 - 0102</t>
  </si>
  <si>
    <t>ตลุงเหนือ - เขาวัง</t>
  </si>
  <si>
    <t>3461 - 0100</t>
  </si>
  <si>
    <t>สวนแตง - ดอนคา</t>
  </si>
  <si>
    <t>3468 - 0100</t>
  </si>
  <si>
    <t>จร้าใหม่ - เลาขวัญ</t>
  </si>
  <si>
    <t>7+300</t>
  </si>
  <si>
    <t>3472 - 0100</t>
  </si>
  <si>
    <t>อู่ทอง - ตลุงเหนือ</t>
  </si>
  <si>
    <t>8+554</t>
  </si>
  <si>
    <t>3480 - 0100</t>
  </si>
  <si>
    <t>ปลักประดู่ - ถ้ำธารลอด</t>
  </si>
  <si>
    <t>7+820</t>
  </si>
  <si>
    <t>18+625</t>
  </si>
  <si>
    <t>19+075</t>
  </si>
  <si>
    <t>3488 - 0100</t>
  </si>
  <si>
    <t>หนองโสน - หนองมะสังข์</t>
  </si>
  <si>
    <t>22+850</t>
  </si>
  <si>
    <t>3505 - 0100</t>
  </si>
  <si>
    <t>หางตลาด - ศรีสำราญ</t>
  </si>
  <si>
    <t>3547 - 0100</t>
  </si>
  <si>
    <t>ทางเข้าวังขอน</t>
  </si>
  <si>
    <t>ขท.ชัยนาท</t>
  </si>
  <si>
    <t>ชัยนาท</t>
  </si>
  <si>
    <t>หมวดทางหลวงชัยนาท</t>
  </si>
  <si>
    <t>0001 - 0700</t>
  </si>
  <si>
    <t>ดอนรังนก - หางน้ำหนองแขม</t>
  </si>
  <si>
    <t>หมวดทางหลวงสรรพยา</t>
  </si>
  <si>
    <t>0032 - 0400</t>
  </si>
  <si>
    <t>โพนางดำออก - ท่าฉนวน</t>
  </si>
  <si>
    <t>หมวดทางหลวงสรรคบุรี</t>
  </si>
  <si>
    <t>0311 - 0300</t>
  </si>
  <si>
    <t>บ้านม้า - ชัยนาท</t>
  </si>
  <si>
    <t>หมวดทางหลวงเนินขาม</t>
  </si>
  <si>
    <t>0340 - 0401</t>
  </si>
  <si>
    <t>ปากน้ำ - โรงพยาบาลสรรคบุรี</t>
  </si>
  <si>
    <t>130+091</t>
  </si>
  <si>
    <t>0340 - 0402</t>
  </si>
  <si>
    <t>โรงพยาบาลสรรคบุรี - ชัยนาท</t>
  </si>
  <si>
    <t>3010 - 0100</t>
  </si>
  <si>
    <t>สรรพยา - สรรคบุรี</t>
  </si>
  <si>
    <t>3039 - 0100</t>
  </si>
  <si>
    <t>สะเดาดู่ - แยกปากน้ำ</t>
  </si>
  <si>
    <t>3183 - 0101</t>
  </si>
  <si>
    <t>แยกไปเขื่อนเจ้าพระยา - คลองมอญ</t>
  </si>
  <si>
    <t>3183 - 0102</t>
  </si>
  <si>
    <t>คลองมอญ - หนองบัว</t>
  </si>
  <si>
    <t>3184 - 0100</t>
  </si>
  <si>
    <t>ดงคอน - ปากน้ำ</t>
  </si>
  <si>
    <t>3196 - 0100</t>
  </si>
  <si>
    <t>ดงพลับ - ปากคลองห้า</t>
  </si>
  <si>
    <t>3211 - 0100</t>
  </si>
  <si>
    <t>ทางเข้าหันคา - กะบกเตี้ย</t>
  </si>
  <si>
    <t>3212 - 0100</t>
  </si>
  <si>
    <t>คุ้งสำเภา - ไร่พัฒนา</t>
  </si>
  <si>
    <t>3213 - 0100</t>
  </si>
  <si>
    <t>วัดสิงห์ - บ้านโคก</t>
  </si>
  <si>
    <t>3251 - 0100</t>
  </si>
  <si>
    <t>สรรคบุรี - คูพัฒนา</t>
  </si>
  <si>
    <t>3454 - 0100</t>
  </si>
  <si>
    <t>แยกเข้าโรงเรียนคุรุประชาสรรค์ - สะพานของโครงการฯชัณสูตร</t>
  </si>
  <si>
    <t>15+700</t>
  </si>
  <si>
    <t>3521 - 0100</t>
  </si>
  <si>
    <t>ทางเข้าชัยนาท</t>
  </si>
  <si>
    <t>3559 - 0100</t>
  </si>
  <si>
    <t>ทางเข้าปากคลองห้า</t>
  </si>
  <si>
    <t>3583 - 0100</t>
  </si>
  <si>
    <t>ทางเข้าหันคา</t>
  </si>
  <si>
    <t>ขท.อุทัยธานี</t>
  </si>
  <si>
    <t>อุทัยธานี</t>
  </si>
  <si>
    <t>หมวดทางหลวงบ้านไร่</t>
  </si>
  <si>
    <t>0333 - 0301</t>
  </si>
  <si>
    <t>บ้านไร่ - การุ้ง</t>
  </si>
  <si>
    <t>หมวดทางหลวงหนองฉาง</t>
  </si>
  <si>
    <t>0333 - 0302</t>
  </si>
  <si>
    <t>การุ้ง - อุทัยธานี</t>
  </si>
  <si>
    <t>หมวดทางหลวงอุทัยธานี</t>
  </si>
  <si>
    <t>0333 - 0303</t>
  </si>
  <si>
    <t>อุทัยธานี - สะพานข้ามแม่น้ำเจ้าพระยา</t>
  </si>
  <si>
    <t>178+252</t>
  </si>
  <si>
    <t>3011 - 0100</t>
  </si>
  <si>
    <t>บ้านไร่ - บ้านใต้</t>
  </si>
  <si>
    <t>3012 - 0100</t>
  </si>
  <si>
    <t>ทางเข้าตลาดหนองฉาง</t>
  </si>
  <si>
    <t>3013 - 0101</t>
  </si>
  <si>
    <t>หนองฉาง - ทัพทัน</t>
  </si>
  <si>
    <t>หมวดทางหลวงสว่างอารมณ์</t>
  </si>
  <si>
    <t>3013 - 0102</t>
  </si>
  <si>
    <t>ทัพทัน - คลองแบ่ง</t>
  </si>
  <si>
    <t>3183 - 0200</t>
  </si>
  <si>
    <t>หนองบัว - อุทัยธานี</t>
  </si>
  <si>
    <t>3211 - 0200</t>
  </si>
  <si>
    <t>กะบกเตี้ย - แยกหูช้าง</t>
  </si>
  <si>
    <t>3213 - 0200</t>
  </si>
  <si>
    <t>บ้านโคก - แยกเขาตะพาบ</t>
  </si>
  <si>
    <t>3220 - 0100</t>
  </si>
  <si>
    <t>แยกสะแกกรัง - เขาพะแวง</t>
  </si>
  <si>
    <t>3221 - 0100</t>
  </si>
  <si>
    <t>อุทัยธานี -  ทัพทัน</t>
  </si>
  <si>
    <t>3265 - 0100</t>
  </si>
  <si>
    <t>แยกโคกหม้อ - ท่าซุง</t>
  </si>
  <si>
    <t>3282 - 0101</t>
  </si>
  <si>
    <t>บ้านไร่ - ไร่ใหม่</t>
  </si>
  <si>
    <t>หมวดทางหลวงลานสัก</t>
  </si>
  <si>
    <t>3282 - 0102</t>
  </si>
  <si>
    <t>ไร่ใหม่ - แยกนิคมทับเสลา</t>
  </si>
  <si>
    <t>3319 - 0200</t>
  </si>
  <si>
    <t>บันไดสามขั้น - ทัพทัน</t>
  </si>
  <si>
    <t>3438 - 0101</t>
  </si>
  <si>
    <t>หนองฉาง - ดินแดง</t>
  </si>
  <si>
    <t>3438 - 0102</t>
  </si>
  <si>
    <t>ดินแดง - ไผ่งาม</t>
  </si>
  <si>
    <t>3456 - 0101</t>
  </si>
  <si>
    <t>หนองกระดี่  - คลองข่อย</t>
  </si>
  <si>
    <t>3456 - 0102</t>
  </si>
  <si>
    <t>คลองข่อย -บุ่งกระเซอร์</t>
  </si>
  <si>
    <t>3504 - 0100</t>
  </si>
  <si>
    <t>คลองข่อย - ห้วยน้ำดัง</t>
  </si>
  <si>
    <t>3553 - 0100</t>
  </si>
  <si>
    <t>ทางเข้าตลาดอุทัยธานี</t>
  </si>
  <si>
    <t>3589 - 0100</t>
  </si>
  <si>
    <t>ทางหลังเรือนจำอุทัยธานี</t>
  </si>
  <si>
    <t>3590 - 0100</t>
  </si>
  <si>
    <t>ท่าซุง - ท่าน้ำมโนรมย์</t>
  </si>
  <si>
    <t>3594 - 0100</t>
  </si>
  <si>
    <t>ทางเข้าตลาดทัพทัน</t>
  </si>
  <si>
    <t>ขท.อ่างทอง</t>
  </si>
  <si>
    <t>อ่างทอง</t>
  </si>
  <si>
    <t>หมวดทางหลวงบางปะหัน</t>
  </si>
  <si>
    <t>0032 - 0201</t>
  </si>
  <si>
    <t>นครหลวง - อ่างทอง</t>
  </si>
  <si>
    <t>49+087</t>
  </si>
  <si>
    <t>หมวดทางหลวงอ่างทอง</t>
  </si>
  <si>
    <t>0032 - 0202</t>
  </si>
  <si>
    <t>อ่างทอง - ไชโย</t>
  </si>
  <si>
    <t>หมวดทางหลวงป่าโมก</t>
  </si>
  <si>
    <t>0033 - 0201</t>
  </si>
  <si>
    <t>นาคู - ป่าโมก</t>
  </si>
  <si>
    <t>29+568</t>
  </si>
  <si>
    <t>0033 - 0202</t>
  </si>
  <si>
    <t>ป่าโมก - บางปะหัน</t>
  </si>
  <si>
    <t>40+318</t>
  </si>
  <si>
    <t>0309 - 0201</t>
  </si>
  <si>
    <t>บางเสด็จ - แยกที่ดิน</t>
  </si>
  <si>
    <t>0309 - 0202</t>
  </si>
  <si>
    <t>แยกที่ดิน - ไชโย</t>
  </si>
  <si>
    <t>0334 - 0100</t>
  </si>
  <si>
    <t>แยกต่างระดับอ่างทอง - บ้านรอ</t>
  </si>
  <si>
    <t>0347 - 0300</t>
  </si>
  <si>
    <t>บางปะหัน -  เจ้าปลุก</t>
  </si>
  <si>
    <t>0368 - 0100</t>
  </si>
  <si>
    <t>ทางเลี่ยงเมืองอ่างทอง</t>
  </si>
  <si>
    <t>3027 - 0200</t>
  </si>
  <si>
    <t>มหานาม - บ้านเบิก</t>
  </si>
  <si>
    <t>หมวดทางหลวงโพธิ์ทอง</t>
  </si>
  <si>
    <t>3064 - 0100</t>
  </si>
  <si>
    <t>อ่างทอง - ปากดง</t>
  </si>
  <si>
    <t>3195 - 0201</t>
  </si>
  <si>
    <t>ลาดตาล - วิเศษชัยชาญ</t>
  </si>
  <si>
    <t>3195 - 0202</t>
  </si>
  <si>
    <t>วิเศษชัยชาญ - ป่างิ้ว</t>
  </si>
  <si>
    <t>3196 - 0400</t>
  </si>
  <si>
    <t>โก่งธนู - เจ้าปลุก</t>
  </si>
  <si>
    <t>3267 - 0100</t>
  </si>
  <si>
    <t>อ่างทอง - เจ้าปลุก</t>
  </si>
  <si>
    <t>3298 - 0100</t>
  </si>
  <si>
    <t>สามเรือน - บางปะหัน</t>
  </si>
  <si>
    <t>3372 - 0101</t>
  </si>
  <si>
    <t>นาคู - สามโก้</t>
  </si>
  <si>
    <t>5+800</t>
  </si>
  <si>
    <t>3372 - 0102</t>
  </si>
  <si>
    <t>สามโก้ - สีบัวทอง</t>
  </si>
  <si>
    <t>3373 - 0100</t>
  </si>
  <si>
    <t>สามโก้ - คลองลี่</t>
  </si>
  <si>
    <t>3454 - 0301</t>
  </si>
  <si>
    <t>ท่าช้าง - วิเศษชัยชาญ</t>
  </si>
  <si>
    <t>3454 - 0302</t>
  </si>
  <si>
    <t>วิเศษชัยชาญ - หน้าโคก</t>
  </si>
  <si>
    <t>85+926</t>
  </si>
  <si>
    <t>3501 - 0100</t>
  </si>
  <si>
    <t>อ่างทอง - บางหลวงโดด</t>
  </si>
  <si>
    <t>ขท.กรุงเทพ</t>
  </si>
  <si>
    <t>สำนักงานทางหลวงที่ 13 (กรุงเทพ)</t>
  </si>
  <si>
    <t>หมวดทางหลวงหลักสี่</t>
  </si>
  <si>
    <t>0001 - 0101</t>
  </si>
  <si>
    <t>อนุสาวรีย์หลักสี่ - สะพานใหม่</t>
  </si>
  <si>
    <t>กรุงเทพมหานคร</t>
  </si>
  <si>
    <t>หมวดทางหลวงลำลูกกา</t>
  </si>
  <si>
    <t>0001 - 0102</t>
  </si>
  <si>
    <t>แยก คปอ. - สนามกีฬาธูปะเตมีย์</t>
  </si>
  <si>
    <t>27+710</t>
  </si>
  <si>
    <t>หมวดทางหลวงสุทธิสาร</t>
  </si>
  <si>
    <t>0031 - 0101</t>
  </si>
  <si>
    <t>ดินแดง - งามวงศ์วาน</t>
  </si>
  <si>
    <t>หมวดทางหลวงดอนเมือง</t>
  </si>
  <si>
    <t>0031 - 0102</t>
  </si>
  <si>
    <t>งามวงศ์วาน - ดอนเมือง</t>
  </si>
  <si>
    <t>27+835</t>
  </si>
  <si>
    <t>ปทุมธานี</t>
  </si>
  <si>
    <t>0302 - 0100</t>
  </si>
  <si>
    <t>แยกมหาวิทยาลัยเกษตรศาสตร์ - สี่แยกแคราย</t>
  </si>
  <si>
    <t>0304 - 0201</t>
  </si>
  <si>
    <t>คลองประปา - คันนายาว</t>
  </si>
  <si>
    <t>หมวดทางหลวงรามอินทรา</t>
  </si>
  <si>
    <t>0304 - 0202</t>
  </si>
  <si>
    <t>คันนายาว - แยกเข้ามีนบุรี</t>
  </si>
  <si>
    <t>หมวดทางหลวงร่มเกล้า</t>
  </si>
  <si>
    <t>0304 - 0203</t>
  </si>
  <si>
    <t>แยกเข้ามีนบุรี - คลองหลวงแพ่ง</t>
  </si>
  <si>
    <t>49+800</t>
  </si>
  <si>
    <t>0336 - 0100</t>
  </si>
  <si>
    <t>ทางแยกต่างระดับลาดพร้าว</t>
  </si>
  <si>
    <t>0350 - 0100</t>
  </si>
  <si>
    <t>รัชดาภิเษก - รามอินทรา</t>
  </si>
  <si>
    <t>0351 - 0100</t>
  </si>
  <si>
    <t>มหาวิทยาลัยเกษตรศาสตร์ - คันนายาว</t>
  </si>
  <si>
    <t>3119 - 0101</t>
  </si>
  <si>
    <t>มีนบุรี - แยกเคหะร่มเกล้า</t>
  </si>
  <si>
    <t>หมวดทางหลวงสะพานสูง</t>
  </si>
  <si>
    <t>3119 - 0102</t>
  </si>
  <si>
    <t>แยกเคหะร่มเกล้า - ลาดกระบัง</t>
  </si>
  <si>
    <t>3312 - 0100</t>
  </si>
  <si>
    <t>สนามกีฬาธูปเตมีย์ - ลำลูกกา</t>
  </si>
  <si>
    <t>3481 - 0100</t>
  </si>
  <si>
    <t>คลองหลวงแพ่ง - ศาลาแดง</t>
  </si>
  <si>
    <t>1+205</t>
  </si>
  <si>
    <t>3701 - 0100</t>
  </si>
  <si>
    <t>ถนนศรีนครินทร์ - บางควาย</t>
  </si>
  <si>
    <t>21+740</t>
  </si>
  <si>
    <t>สมุทรปราการ</t>
  </si>
  <si>
    <t>แขวงยังไม่ได้รับมอบพื้นที่</t>
  </si>
  <si>
    <t>3702 - 0100</t>
  </si>
  <si>
    <t>21+435</t>
  </si>
  <si>
    <t>3901 - 0601</t>
  </si>
  <si>
    <t>บึงคำพร้อย - คลองพระยาสุเรนทร์</t>
  </si>
  <si>
    <t>32+255</t>
  </si>
  <si>
    <t>3901 - 0602</t>
  </si>
  <si>
    <t>คลองพระยาสุเรนทร์ - ประเวศ</t>
  </si>
  <si>
    <t>3902 - 0601</t>
  </si>
  <si>
    <t>บึงคำพร้อย - คู้บอน</t>
  </si>
  <si>
    <t>32+300</t>
  </si>
  <si>
    <t>3902 - 0602</t>
  </si>
  <si>
    <t>คู้บอน - ประเวศ</t>
  </si>
  <si>
    <t>ขท.อยุธยา</t>
  </si>
  <si>
    <t>หมวดทางหลวงวังน้อย</t>
  </si>
  <si>
    <t>0001 - 0300</t>
  </si>
  <si>
    <t>ประตูน้ำพระอินทร์ - หนองแค</t>
  </si>
  <si>
    <t>หมวดทางหลวงบางปะอิน</t>
  </si>
  <si>
    <t>0032 - 0101</t>
  </si>
  <si>
    <t>บางปะอิน - อยุธยา</t>
  </si>
  <si>
    <t>หมวดทางหลวงพระนครศรีอยุธยาที่ 1</t>
  </si>
  <si>
    <t>0032 - 0102</t>
  </si>
  <si>
    <t>อยุธยา - นครหลวง</t>
  </si>
  <si>
    <t>หมวดทางหลวงนครหลวง</t>
  </si>
  <si>
    <t>0033 - 0300</t>
  </si>
  <si>
    <t>บางปะหัน - โคกแดง</t>
  </si>
  <si>
    <t>0308 - 0100</t>
  </si>
  <si>
    <t>ทางเข้าบางปะอิน</t>
  </si>
  <si>
    <t>0309 - 0101</t>
  </si>
  <si>
    <t>วังน้อย - ทางแยกต่างระดับอยุธยา</t>
  </si>
  <si>
    <t>0309 - 0102</t>
  </si>
  <si>
    <t>ทางแยกต่างระดับอยุธยา - อยุธยา</t>
  </si>
  <si>
    <t>หมวดทางหลวงพระนครศรีอยุธยาที่2</t>
  </si>
  <si>
    <t>0309 - 0103</t>
  </si>
  <si>
    <t>อยุธยา - บางเสด็จ</t>
  </si>
  <si>
    <t>0309 - 0104</t>
  </si>
  <si>
    <t>ทางบริเวณวงเวียนเจดีย์วัดสามปลื้ม</t>
  </si>
  <si>
    <t>0309 - 0105</t>
  </si>
  <si>
    <t>ทางบริเวณแยกเตาอิฐ</t>
  </si>
  <si>
    <t>0347 - 0200</t>
  </si>
  <si>
    <t>บางกระสั้น - บางปะหัน</t>
  </si>
  <si>
    <t>0352 - 0201</t>
  </si>
  <si>
    <t>คลองระพีพัฒน์ - ทางแยกต่างระดับวังน้อย</t>
  </si>
  <si>
    <t>0352 - 0202</t>
  </si>
  <si>
    <t>ทางแยกต่างระดับวังน้อย - ลำตาเสา</t>
  </si>
  <si>
    <t>0356 - 0100</t>
  </si>
  <si>
    <t>บ้านหว้า - ปากกราน</t>
  </si>
  <si>
    <t>3043 - 0100</t>
  </si>
  <si>
    <t>อุทัย - หนองตาโล่</t>
  </si>
  <si>
    <t>14+650</t>
  </si>
  <si>
    <t>3056 - 0100</t>
  </si>
  <si>
    <t>บ้านหว้า - ภาชี</t>
  </si>
  <si>
    <t>3063 - 0100</t>
  </si>
  <si>
    <t>บ่อโพง - โคกมะลิ</t>
  </si>
  <si>
    <t>หมวดทางหลวงเสนา</t>
  </si>
  <si>
    <t>3111 - 0200</t>
  </si>
  <si>
    <t>ท้ายเกาะ - เสนา</t>
  </si>
  <si>
    <t>3263 - 0100</t>
  </si>
  <si>
    <t>อยุธยา - ไผ่กองดิน</t>
  </si>
  <si>
    <t>3267 - 0200</t>
  </si>
  <si>
    <t>เจ้าปลุก - บางโขมด</t>
  </si>
  <si>
    <t>11+154</t>
  </si>
  <si>
    <t>24+000</t>
  </si>
  <si>
    <t>3309 - 0100</t>
  </si>
  <si>
    <t>บางปะอิน - บางกระสั้น</t>
  </si>
  <si>
    <t>3412 - 0101</t>
  </si>
  <si>
    <t>อยุธยา - บางบาล</t>
  </si>
  <si>
    <t>3412 - 0102</t>
  </si>
  <si>
    <t>บางบาล - ผักไห่</t>
  </si>
  <si>
    <t>3454 - 0400</t>
  </si>
  <si>
    <t>หน้าโคก - เสนา</t>
  </si>
  <si>
    <t>3467 - 0100</t>
  </si>
  <si>
    <t>นครหลวง - ท่าเรือ</t>
  </si>
  <si>
    <t>3469 - 0100</t>
  </si>
  <si>
    <t>อยุธยา - บ้านรุน</t>
  </si>
  <si>
    <t>3470 - 0100</t>
  </si>
  <si>
    <t>ภาชี - ท่าเรือ</t>
  </si>
  <si>
    <t>3477 - 0100</t>
  </si>
  <si>
    <t>3543 - 0100</t>
  </si>
  <si>
    <t>วัดกุฎีประสิทธิ์ - โรงเรียนเชียงรากน้อย</t>
  </si>
  <si>
    <t>3567 - 0100</t>
  </si>
  <si>
    <t>ทางเข้านครหลวง</t>
  </si>
  <si>
    <t>3603 - 0100</t>
  </si>
  <si>
    <t>สามเรือน - กลางวังแดง</t>
  </si>
  <si>
    <t>3901 - 0400</t>
  </si>
  <si>
    <t>คลองซอย 26 - คลองระพีพัฒน์</t>
  </si>
  <si>
    <t>3902 - 0400</t>
  </si>
  <si>
    <t>ขท.นครนายก</t>
  </si>
  <si>
    <t>นครนายก</t>
  </si>
  <si>
    <t>หมวดทางหลวงบ้านนา</t>
  </si>
  <si>
    <t>0033 - 0501</t>
  </si>
  <si>
    <t>คลองยาง - นครนายก</t>
  </si>
  <si>
    <t>หมวดทางหลวงปากพลี</t>
  </si>
  <si>
    <t>0033 - 0502</t>
  </si>
  <si>
    <t>นครนายก - ปากพลี</t>
  </si>
  <si>
    <t>หมวดทางหลวงหนองเสือ</t>
  </si>
  <si>
    <t>0305 - 0201</t>
  </si>
  <si>
    <t>วัดนาบุญ - คลอง 14</t>
  </si>
  <si>
    <t>34+172</t>
  </si>
  <si>
    <t>หมวดทางหลวงองครักษ์</t>
  </si>
  <si>
    <t>0305 - 0202</t>
  </si>
  <si>
    <t>คลอง 14 - องครักษ์</t>
  </si>
  <si>
    <t>หมวดทางหลวงบางอ้อ</t>
  </si>
  <si>
    <t>0305 - 0203</t>
  </si>
  <si>
    <t>องครักษ์ - นครนายก</t>
  </si>
  <si>
    <t>0352 - 0100</t>
  </si>
  <si>
    <t>ธัญบุรี - คลองระพีพัฒน์</t>
  </si>
  <si>
    <t>3049 - 0100</t>
  </si>
  <si>
    <t>นครนายก - น้ำตกนางรอง</t>
  </si>
  <si>
    <t>3050 - 0100</t>
  </si>
  <si>
    <t>ทางเข้าน้ำตกสาริกา</t>
  </si>
  <si>
    <t>3051 - 0101</t>
  </si>
  <si>
    <t>บ้านนา - บางอ้อ</t>
  </si>
  <si>
    <t>3051 - 0102</t>
  </si>
  <si>
    <t>บางอ้อ - สำนักงานพลังงานปรมาณูเพื่อสันติ</t>
  </si>
  <si>
    <t>3052 - 0100</t>
  </si>
  <si>
    <t>ป่าส้าน - เขาชะโงก</t>
  </si>
  <si>
    <t>3076 - 0100</t>
  </si>
  <si>
    <t>นครนายก - บางหอย</t>
  </si>
  <si>
    <t>3222 - 0200</t>
  </si>
  <si>
    <t>เขาเพิ่ม - บ้านนา</t>
  </si>
  <si>
    <t>3239 - 0100</t>
  </si>
  <si>
    <t>นครนายก - เขื่อนขุนด่านปราการชล</t>
  </si>
  <si>
    <t>3261 - 0100</t>
  </si>
  <si>
    <t>คลอง 10 - หนองเสือ</t>
  </si>
  <si>
    <t>3288 - 0100</t>
  </si>
  <si>
    <t>ท่าแดง - วังม่วง</t>
  </si>
  <si>
    <t>3312 - 0200</t>
  </si>
  <si>
    <t>ลำลูกกา - คลอง 16</t>
  </si>
  <si>
    <t>34+095</t>
  </si>
  <si>
    <t>3369 - 0100</t>
  </si>
  <si>
    <t>วัดอำภาศิริวงศ์ - คลอง 16</t>
  </si>
  <si>
    <t>3428 - 0100</t>
  </si>
  <si>
    <t>เขาชะโงก - ท้ายทอง</t>
  </si>
  <si>
    <t>3541 - 0100</t>
  </si>
  <si>
    <t>ทางเข้าองครักษ์</t>
  </si>
  <si>
    <t>3542 - 0100</t>
  </si>
  <si>
    <t>ทางเข้าดงละคร</t>
  </si>
  <si>
    <t>3592 - 0100</t>
  </si>
  <si>
    <t>ทางเข้านิมิตรใหม่</t>
  </si>
  <si>
    <t>3596 - 0100</t>
  </si>
  <si>
    <t>ทองหลาง - ทรายมูล</t>
  </si>
  <si>
    <t>ขท.สมุทรสาคร</t>
  </si>
  <si>
    <t>สมุทรสาคร</t>
  </si>
  <si>
    <t>หมวดทางหลวงพุทธมณฑล</t>
  </si>
  <si>
    <t>0004 - 0100</t>
  </si>
  <si>
    <t>อ้อมใหญ่ - นครชัยศรี</t>
  </si>
  <si>
    <t>หมวดทางหลวงมหาชัย</t>
  </si>
  <si>
    <t>0035 - 0201</t>
  </si>
  <si>
    <t>แสมดำ - สะพานข้ามแม่น้ำท่าจีนฝั่งตะวันตก</t>
  </si>
  <si>
    <t>14+700</t>
  </si>
  <si>
    <t>29+730</t>
  </si>
  <si>
    <t>หมวดทางหลวงบางโทรัด</t>
  </si>
  <si>
    <t>0035 - 0202</t>
  </si>
  <si>
    <t>สะพานข้ามแม่น้ำท่าจีนฝั่งตะวันตก - นาโคก</t>
  </si>
  <si>
    <t>หมวดทางหลวงนครชัยศรี</t>
  </si>
  <si>
    <t>0338 - 0201</t>
  </si>
  <si>
    <t>พุทธมณฑลสาย 4 - นครชัยศรี</t>
  </si>
  <si>
    <t>0338 - 0202</t>
  </si>
  <si>
    <t>สะพานต่างระดับท่าตำหนัก</t>
  </si>
  <si>
    <t>หมวดทางหลวงเศรษฐกิจ</t>
  </si>
  <si>
    <t>3091 - 0100</t>
  </si>
  <si>
    <t>อ้อมน้อย - สมุทรสาคร</t>
  </si>
  <si>
    <t>3235 - 0100</t>
  </si>
  <si>
    <t>นครชัยศรี - เลียบแม่น้ำนครชัยศรี</t>
  </si>
  <si>
    <t>3242 - 0100</t>
  </si>
  <si>
    <t>สมุทรสาคร - บางบอน</t>
  </si>
  <si>
    <t>3310 - 0100</t>
  </si>
  <si>
    <t>กระทุ่มล้ม - พุทธมณฑล</t>
  </si>
  <si>
    <t>3316 - 0100</t>
  </si>
  <si>
    <t>ไร่ขิง - ทรงคนอง</t>
  </si>
  <si>
    <t>3414 - 0100</t>
  </si>
  <si>
    <t>อ้อมน้อย - ศาลายา</t>
  </si>
  <si>
    <t>3415 - 0100</t>
  </si>
  <si>
    <t>สามพราน - แม่น้ำนครชัยศรี</t>
  </si>
  <si>
    <t>3423 - 0100</t>
  </si>
  <si>
    <t>สมุทรสาคร - โคกขาม</t>
  </si>
  <si>
    <t>ขท.ปทุมธานี</t>
  </si>
  <si>
    <t>หมวดทางหลวงรังสิต</t>
  </si>
  <si>
    <t>0001 - 0201</t>
  </si>
  <si>
    <t>สนามกีฬาธูปะเตมีย์ - ต่างระดับคลองหลวง</t>
  </si>
  <si>
    <t>หมวดทางหลวงนวนคร</t>
  </si>
  <si>
    <t>0001 - 0202</t>
  </si>
  <si>
    <t>ต่างระดับคลองหลวง - ประตูน้ำพระอินทร์</t>
  </si>
  <si>
    <t>47+700</t>
  </si>
  <si>
    <t>หมวดทางหลวงลาดหลุมแก้ว</t>
  </si>
  <si>
    <t>0009 - 0301</t>
  </si>
  <si>
    <t>คลองบางหลวง - ต่างระดับเชียงรากน้อย</t>
  </si>
  <si>
    <t>72+450</t>
  </si>
  <si>
    <t>0009 - 0302</t>
  </si>
  <si>
    <t>ต่างระดับเชียงรากน้อย - ต่างระดับบางปะอิน</t>
  </si>
  <si>
    <t>0038 - 0100</t>
  </si>
  <si>
    <t>ทางยกระดับอนุสรณ์สถาน - รังสิต</t>
  </si>
  <si>
    <t>หมวดทางหลวงธัญบุรี</t>
  </si>
  <si>
    <t>0305 - 0100</t>
  </si>
  <si>
    <t>ต่างระดับรังสิต - วัดนาบุญ</t>
  </si>
  <si>
    <t>หมวดทางหลวงปทุมธานี</t>
  </si>
  <si>
    <t>0306 - 0200</t>
  </si>
  <si>
    <t>คลองบ้านใหม่ - บางพูน</t>
  </si>
  <si>
    <t>0307 - 0200</t>
  </si>
  <si>
    <t>บางคูวัด - แยกปทุมวิไล</t>
  </si>
  <si>
    <t>0345 - 0200</t>
  </si>
  <si>
    <t>บางคูวัด - บางพูน</t>
  </si>
  <si>
    <t>0346 - 0101</t>
  </si>
  <si>
    <t>ต่างระดับรังสิต - สะพานคลองเปรม</t>
  </si>
  <si>
    <t>0346 - 0102</t>
  </si>
  <si>
    <t>สะพานคลองเปรม - สะพานข้ามแม่น้ำเจ้าพระยาปทุมธานี</t>
  </si>
  <si>
    <t>0346 - 0103</t>
  </si>
  <si>
    <t>สะพานข้ามแม่น้ำเจ้าพระยาปทุมธานี - ต่างระดับลาดหลุมแก้ว</t>
  </si>
  <si>
    <t>0347 - 0101</t>
  </si>
  <si>
    <t>เทคโนโลยีปทุมธานี - ต่างระดับเชียงรากน้อย</t>
  </si>
  <si>
    <t>12+499</t>
  </si>
  <si>
    <t>0347 - 0102</t>
  </si>
  <si>
    <t>ต่างระดับเชียงรากน้อย - บางกระสั้น</t>
  </si>
  <si>
    <t>3111 - 0100</t>
  </si>
  <si>
    <t>ปทุมธานี - ท้ายเกาะ</t>
  </si>
  <si>
    <t>3214 - 0100</t>
  </si>
  <si>
    <t>บ้านพร้าว - คลองห้า</t>
  </si>
  <si>
    <t>3309 - 0201</t>
  </si>
  <si>
    <t>บางกระสั้น - ศูนย์ศิลปาชีพบางไทร</t>
  </si>
  <si>
    <t>21+800</t>
  </si>
  <si>
    <t>3309 - 0202</t>
  </si>
  <si>
    <t>ศูนย์ศิลปาชีพบางไทร - บางพูน</t>
  </si>
  <si>
    <t>3508 - 0100</t>
  </si>
  <si>
    <t>ถนนชุมชนท้องถิ่นเลียบทางรถไฟสายเหนือ</t>
  </si>
  <si>
    <t>0+657</t>
  </si>
  <si>
    <t>3591 - 0101</t>
  </si>
  <si>
    <t>เชียงรากน้อย - คลองเชียงรากน้อย</t>
  </si>
  <si>
    <t>0+800</t>
  </si>
  <si>
    <t>3591 - 0102</t>
  </si>
  <si>
    <t>คลองเชียงรากน้อย - วัดเชียงรากน้อย</t>
  </si>
  <si>
    <t>3901 - 0300</t>
  </si>
  <si>
    <t>3901 - 0500</t>
  </si>
  <si>
    <t>คลองระพีพัฒน์ - บึงคำพร้อย</t>
  </si>
  <si>
    <t>3902 - 0300</t>
  </si>
  <si>
    <t>3902 - 0500</t>
  </si>
  <si>
    <t>ขท.สมุทรปราการ</t>
  </si>
  <si>
    <t>หมวดทางหลวงสมุทรปราการ</t>
  </si>
  <si>
    <t>0003 - 0101</t>
  </si>
  <si>
    <t>บางนา - แบริ่ง</t>
  </si>
  <si>
    <t>18+500</t>
  </si>
  <si>
    <t>0003 - 0102</t>
  </si>
  <si>
    <t>แบริ่ง - ท้ายบ้าน</t>
  </si>
  <si>
    <t>หมวดทางหลวงบางปู</t>
  </si>
  <si>
    <t>0003 - 0103</t>
  </si>
  <si>
    <t>ท้ายบ้าน - บางตำหรุ</t>
  </si>
  <si>
    <t>0003 - 0104</t>
  </si>
  <si>
    <t>บางตำหรุ - คลองด่าน</t>
  </si>
  <si>
    <t>หมวดทางหลวงบางนา</t>
  </si>
  <si>
    <t>0034 - 0101</t>
  </si>
  <si>
    <t>บางนา - ทางเข้าท่าอากาศยานสุวรรณภูมิ</t>
  </si>
  <si>
    <t>5+035</t>
  </si>
  <si>
    <t>หมวดทางหลวงบางพลี</t>
  </si>
  <si>
    <t>0034 - 0102</t>
  </si>
  <si>
    <t>ทางเข้าท่าอากาศยานสุวรรณภูมิ - บางวัว</t>
  </si>
  <si>
    <t>หมวดทางหลวงพระสมุทรเจดีย์</t>
  </si>
  <si>
    <t>0303 - 0100</t>
  </si>
  <si>
    <t>ราษฎร์บูรณะ - พระสมุทรเจดีย์</t>
  </si>
  <si>
    <t>10+700</t>
  </si>
  <si>
    <t>0354 - 0100</t>
  </si>
  <si>
    <t>ทางเข้าท่าอากาศยานสุวรรณภูมิด้านถนนบางพลี - กิ่งแก้ว</t>
  </si>
  <si>
    <t>0370 - 0100</t>
  </si>
  <si>
    <t>ทางเข้าท่าอากาศยานสุวรรณภูมิด้านถนนบางนา - บางวัว</t>
  </si>
  <si>
    <t>3102 - 0100</t>
  </si>
  <si>
    <t>บางนา - สรรพาวุธ</t>
  </si>
  <si>
    <t>3113 - 0100</t>
  </si>
  <si>
    <t>สำโรง - สะพานภูมิพล</t>
  </si>
  <si>
    <t>3117 - 0100</t>
  </si>
  <si>
    <t>คลองด่าน - บางบ่อ</t>
  </si>
  <si>
    <t>3243 - 0100</t>
  </si>
  <si>
    <t>ทางเข้าวัดแหลมฟ้าผ่า</t>
  </si>
  <si>
    <t>3256 - 0101</t>
  </si>
  <si>
    <t>บางปู - บางพลี</t>
  </si>
  <si>
    <t>3256 - 0102</t>
  </si>
  <si>
    <t>บางพลี - กิ่งแก้ว</t>
  </si>
  <si>
    <t>23+254</t>
  </si>
  <si>
    <t>3268 - 0101</t>
  </si>
  <si>
    <t>สำโรง - บางเมือง</t>
  </si>
  <si>
    <t>หมวดทางหลวงศรีนครินทร์</t>
  </si>
  <si>
    <t>3268 - 0102</t>
  </si>
  <si>
    <t>บางเมือง - บางพลี</t>
  </si>
  <si>
    <t>3268 - 0103</t>
  </si>
  <si>
    <t>บางพลี - บางบ่อ</t>
  </si>
  <si>
    <t>3344 - 0100</t>
  </si>
  <si>
    <t>อุดมสุข - สมุทรปราการ</t>
  </si>
  <si>
    <t>12+445</t>
  </si>
  <si>
    <t>แก้ไขระยะทาง</t>
  </si>
  <si>
    <t>3413 - 0100</t>
  </si>
  <si>
    <t>ทางเข้าบางบ่อ</t>
  </si>
  <si>
    <t>3901 - 0700</t>
  </si>
  <si>
    <t>ประเวศ - บางแก้ว</t>
  </si>
  <si>
    <t>3902 - 0700</t>
  </si>
  <si>
    <t>ขท.นนทบุรี</t>
  </si>
  <si>
    <t>นนทบุรี</t>
  </si>
  <si>
    <t>หมวดทางหลวงบางใหญ่</t>
  </si>
  <si>
    <t>0009 - 0201</t>
  </si>
  <si>
    <t>คลองมหาสวัสดิ์ - คลองบางไผ่</t>
  </si>
  <si>
    <t>32+161</t>
  </si>
  <si>
    <t>หมวดทางหลวงบางบัวทอง</t>
  </si>
  <si>
    <t>0009 - 0202</t>
  </si>
  <si>
    <t>คลองบางไผ่ - คลองบางหลวง</t>
  </si>
  <si>
    <t>50+672</t>
  </si>
  <si>
    <t>หมวดทางหลวงนนทบุรี</t>
  </si>
  <si>
    <t>0301 - 0100</t>
  </si>
  <si>
    <t>คลองบางเขน -  ติวานนท์</t>
  </si>
  <si>
    <t>0302 - 0201</t>
  </si>
  <si>
    <t>แยกพงษ์เพชร - สะพานพระนั่งเกล้า</t>
  </si>
  <si>
    <t>0302 - 0202</t>
  </si>
  <si>
    <t>สะพานพระนั่งเกล้า - ต่างระดับบางใหญ่</t>
  </si>
  <si>
    <t>0304 - 0100</t>
  </si>
  <si>
    <t>ปากเกร็ด -  คลองประปา</t>
  </si>
  <si>
    <t>0306 - 0101</t>
  </si>
  <si>
    <t>พระราม 7 - แคราย</t>
  </si>
  <si>
    <t>0+250</t>
  </si>
  <si>
    <t>0306 - 0102</t>
  </si>
  <si>
    <t>แคราย - คลองบ้านใหม่</t>
  </si>
  <si>
    <t>0307 - 0101</t>
  </si>
  <si>
    <t>แยกสวนสมเด็จ - สะพานนนทบุรี</t>
  </si>
  <si>
    <t>0307 - 0102</t>
  </si>
  <si>
    <t>สะพานนนทบุรี - บางคูวัด</t>
  </si>
  <si>
    <t>1+097</t>
  </si>
  <si>
    <t>หมวดทางหลวงไทรน้อย</t>
  </si>
  <si>
    <t>0340 - 0100</t>
  </si>
  <si>
    <t>บางบัวทอง -  ลาดบัวหลวง</t>
  </si>
  <si>
    <t>15+961</t>
  </si>
  <si>
    <t>25+341</t>
  </si>
  <si>
    <t>0345 - 0100</t>
  </si>
  <si>
    <t>บางบัวทอง - บางคูวัด</t>
  </si>
  <si>
    <t>7+082</t>
  </si>
  <si>
    <t>0346 - 0201</t>
  </si>
  <si>
    <t>ต่างระดับลาดหลุมแก้ว - แยกนพวงศ์</t>
  </si>
  <si>
    <t>20+480</t>
  </si>
  <si>
    <t>0346 - 0202</t>
  </si>
  <si>
    <t>แยกนพวงศ์ - บางเลน</t>
  </si>
  <si>
    <t>33+771</t>
  </si>
  <si>
    <t>41+564</t>
  </si>
  <si>
    <t>3215 - 0101</t>
  </si>
  <si>
    <t>คลองวัดแดง - บางบัวทอง</t>
  </si>
  <si>
    <t>3215 - 0102</t>
  </si>
  <si>
    <t>บางบัวทอง - ไทรน้อย</t>
  </si>
  <si>
    <t>3584 - 0100</t>
  </si>
  <si>
    <t>ทางเข้าบางใหญ่ - บางม่วง</t>
  </si>
  <si>
    <t>3901 - 0201</t>
  </si>
  <si>
    <t>3901 - 0202</t>
  </si>
  <si>
    <t>52+722</t>
  </si>
  <si>
    <t>3902 - 0201</t>
  </si>
  <si>
    <t>3902 - 0202</t>
  </si>
  <si>
    <t>52+712</t>
  </si>
  <si>
    <t>ขท.ธนบุรี</t>
  </si>
  <si>
    <t>หมวดทางหลวงบางขุนเทียน</t>
  </si>
  <si>
    <t>0009 - 0101</t>
  </si>
  <si>
    <t>พระประแดง - บางแค</t>
  </si>
  <si>
    <t>กม.2+010</t>
  </si>
  <si>
    <t>สะพานคลองรางใหญ่</t>
  </si>
  <si>
    <t>หมวดทางหลวงบางแค</t>
  </si>
  <si>
    <t>0009 - 0102</t>
  </si>
  <si>
    <t>บางแค - คลองมหาสวัสดิ์</t>
  </si>
  <si>
    <t>หมวดทางหลวงแสมดำ</t>
  </si>
  <si>
    <t>0035 - 0100</t>
  </si>
  <si>
    <t>ดาวคะนอง -  แสมดำ</t>
  </si>
  <si>
    <t>หมวดทางหลวงตลิ่งชัน</t>
  </si>
  <si>
    <t>0338 - 0101</t>
  </si>
  <si>
    <t>อรุณอมรินทร์ - พุทธมณฑลสาย 4</t>
  </si>
  <si>
    <t>0338 - 0102</t>
  </si>
  <si>
    <t>ทางยกระดับบางกอกน้อย - นครชัยศรี</t>
  </si>
  <si>
    <t>0341 - 0100</t>
  </si>
  <si>
    <t>บางพลัด - บางบำหรุ</t>
  </si>
  <si>
    <t>3242 - 0200</t>
  </si>
  <si>
    <t>บางบอน - โรงพยาบาลบางปะกอก 8</t>
  </si>
  <si>
    <t>3901 - 0101</t>
  </si>
  <si>
    <t>3901 - 0102</t>
  </si>
  <si>
    <t>3902 - 0101</t>
  </si>
  <si>
    <t>3902 - 0102</t>
  </si>
  <si>
    <t>ขท.ฉะเชิงเทรา</t>
  </si>
  <si>
    <t>สำนักงานทางหลวงที่ 14 (ชลบุรี)</t>
  </si>
  <si>
    <t>หมวดทางหลวงบางปะกง</t>
  </si>
  <si>
    <t>0003 - 0200</t>
  </si>
  <si>
    <t>คลองด่าน - บางปะกง</t>
  </si>
  <si>
    <t>0034 - 0200</t>
  </si>
  <si>
    <t>บางวัว - บางปะกง</t>
  </si>
  <si>
    <t>หมวดทางหลวงบ้านโพธิ์</t>
  </si>
  <si>
    <t>0304 - 0301</t>
  </si>
  <si>
    <t>คลองหลวงแพ่ง - ฉะเชิงเทรา</t>
  </si>
  <si>
    <t>หมวดทางหลวงสิบเอ็ดศอก</t>
  </si>
  <si>
    <t>0304 - 0302</t>
  </si>
  <si>
    <t>ฉะเชิงเทรา - เสม็ดเหนือ</t>
  </si>
  <si>
    <t>หมวดทางหลวงบางคล้า</t>
  </si>
  <si>
    <t>0304 - 0303</t>
  </si>
  <si>
    <t>เสม็ดเหนือ - พนมสารคาม</t>
  </si>
  <si>
    <t>หมวดทางหลวงพนมสารคาม</t>
  </si>
  <si>
    <t>0304 - 0304</t>
  </si>
  <si>
    <t>พนมสารคาม - เขาหินซ้อน</t>
  </si>
  <si>
    <t>0314 - 0101</t>
  </si>
  <si>
    <t>บางปะกง - แสนภูดาษ</t>
  </si>
  <si>
    <t>0314 - 0102</t>
  </si>
  <si>
    <t>แสนภูดาษ - ฉะเชิงเทรา</t>
  </si>
  <si>
    <t>0315 - 0100</t>
  </si>
  <si>
    <t>ฉะเชิงเทรา - หัวไผ่</t>
  </si>
  <si>
    <t>0319 - 0200</t>
  </si>
  <si>
    <t>โคกไทย - พนมสารคาม</t>
  </si>
  <si>
    <t>0331 - 0301</t>
  </si>
  <si>
    <t>แปลงยาว - สี่แยกนาน้อย</t>
  </si>
  <si>
    <t>0331 - 0302</t>
  </si>
  <si>
    <t>สี่แยกนาน้อย - เขาหินซ้อน</t>
  </si>
  <si>
    <t>0365 - 0101</t>
  </si>
  <si>
    <t>ทางเลี่ยงเมืองฉะเชิงเทราด้านเหนือ</t>
  </si>
  <si>
    <t>0365 - 0102</t>
  </si>
  <si>
    <t>ทางเลี่ยงเมืองฉะเชิงเทราด้านใต้</t>
  </si>
  <si>
    <t>3076 - 0301</t>
  </si>
  <si>
    <t>วังขอน - สี่แยกนาน้อย</t>
  </si>
  <si>
    <t>3076 - 0302</t>
  </si>
  <si>
    <t>สี่แยกนาน้อย - อ่างฤาไน</t>
  </si>
  <si>
    <t>3121 - 0100</t>
  </si>
  <si>
    <t>บางคล้า - แปลงยาว</t>
  </si>
  <si>
    <t>3124 - 0100</t>
  </si>
  <si>
    <t>บางน้ำเปรี้ยว - บางขนาก</t>
  </si>
  <si>
    <t>3200 - 0100</t>
  </si>
  <si>
    <t>ฉะเชิงเทรา - บางน้ำเปรี้ยว</t>
  </si>
  <si>
    <t>3245 - 0300</t>
  </si>
  <si>
    <t>หนองไม้แก่น - ลาดกระทิง</t>
  </si>
  <si>
    <t>3259 - 0100</t>
  </si>
  <si>
    <t>อ่างเก็บน้ำสียัด - หนองคอก</t>
  </si>
  <si>
    <t>3304 - 0100</t>
  </si>
  <si>
    <t>บ้านโพธิ์ - แปลงยาว</t>
  </si>
  <si>
    <t>3378 - 0100</t>
  </si>
  <si>
    <t>บางคล้า  - พนมสารคาม</t>
  </si>
  <si>
    <t>3481 - 0200</t>
  </si>
  <si>
    <t>ศาลาแดง - บางขนาก</t>
  </si>
  <si>
    <t>3551 - 0100</t>
  </si>
  <si>
    <t>หนองปลาตะเพียน - หัวสำโรง</t>
  </si>
  <si>
    <t>3571 - 0100</t>
  </si>
  <si>
    <t>ทางเข้าสถานีรถไฟบางน้ำเปรี้ยว</t>
  </si>
  <si>
    <t>3572 - 0100</t>
  </si>
  <si>
    <t>ตลาดบางน้ำเปรี้ยว</t>
  </si>
  <si>
    <t>3606 - 0100</t>
  </si>
  <si>
    <t xml:space="preserve">บางวัว - บางควาย </t>
  </si>
  <si>
    <t>3609 - 0100</t>
  </si>
  <si>
    <t>3640 - 0100</t>
  </si>
  <si>
    <t>สนามชัยเขต - ห้วยน้ำใส</t>
  </si>
  <si>
    <t>3701 - 0200</t>
  </si>
  <si>
    <t>บางควาย - เขาดิน</t>
  </si>
  <si>
    <t>3702 - 0200</t>
  </si>
  <si>
    <t>ขท.ชลบุรีที่ 1</t>
  </si>
  <si>
    <t>หมวดทางหลวงหนองไม้แดงที่1</t>
  </si>
  <si>
    <t>0003 - 0300</t>
  </si>
  <si>
    <t>หนองไม้แดง - ชลบุรี</t>
  </si>
  <si>
    <t>ชลบุรี</t>
  </si>
  <si>
    <t>0034 - 0300</t>
  </si>
  <si>
    <t>บางปะกง - หนองไม้แดง</t>
  </si>
  <si>
    <t>52+900</t>
  </si>
  <si>
    <t>รอยต่อ จ.ฉะเชิงเทรา</t>
  </si>
  <si>
    <t>หมวดทางหลวงหนองไม้แดงที่2</t>
  </si>
  <si>
    <t>0315 - 0200</t>
  </si>
  <si>
    <t>หัวไผ่ - ชลบุรี</t>
  </si>
  <si>
    <t>10+880</t>
  </si>
  <si>
    <t>หมวดทางหลวงบ้านบึง</t>
  </si>
  <si>
    <t>0331 - 0201</t>
  </si>
  <si>
    <t>หนองปรือ - เนินโมก</t>
  </si>
  <si>
    <t>หมวดทางหลวงพนัสนิคม</t>
  </si>
  <si>
    <t>0331 - 0202</t>
  </si>
  <si>
    <t>เนินโมก - แปลงยาว</t>
  </si>
  <si>
    <t>106+700</t>
  </si>
  <si>
    <t>0344 - 0101</t>
  </si>
  <si>
    <t>บ้านสวน - หนองรี</t>
  </si>
  <si>
    <t>0344 - 0102</t>
  </si>
  <si>
    <t>หนองรี - หนองปรือ</t>
  </si>
  <si>
    <t>หมวดทางหลวงหนองใหญ่</t>
  </si>
  <si>
    <t>0344 - 0103</t>
  </si>
  <si>
    <t>หนองปรือ - คลองเขต</t>
  </si>
  <si>
    <t>62+600</t>
  </si>
  <si>
    <t>รอต่อ จ.ระยอง</t>
  </si>
  <si>
    <t>0349 - 0100</t>
  </si>
  <si>
    <t>พนัสนิคม - หนองชาก</t>
  </si>
  <si>
    <t>0361 - 0100</t>
  </si>
  <si>
    <t>ทางเลี่ยงเมืองชลบุรี</t>
  </si>
  <si>
    <t>3127 - 0100</t>
  </si>
  <si>
    <t>มาบโป่ง - หัวไผ่</t>
  </si>
  <si>
    <t>3138 - 0100</t>
  </si>
  <si>
    <t>บ้านบึง - มาบปู</t>
  </si>
  <si>
    <t>3245 - 0201</t>
  </si>
  <si>
    <t>หนองเสือช้าง - หนองเสือช่อ</t>
  </si>
  <si>
    <t>22+142</t>
  </si>
  <si>
    <t>รอยต่อ จ.ระยอง</t>
  </si>
  <si>
    <t>3245 - 0202</t>
  </si>
  <si>
    <t>หนองเสือช่อ - หนองไม้แก่น</t>
  </si>
  <si>
    <t>81+317</t>
  </si>
  <si>
    <t>3246 - 0100</t>
  </si>
  <si>
    <t>พนัสนิคม - เกาะโพธิ์</t>
  </si>
  <si>
    <t>3284 - 0100</t>
  </si>
  <si>
    <t>เนินหลังเต่า - หนองเสม็ด</t>
  </si>
  <si>
    <t>3289 - 0100</t>
  </si>
  <si>
    <t>หนองชาก - เนินโมก</t>
  </si>
  <si>
    <t>3340 - 0100</t>
  </si>
  <si>
    <t>หนองเสม็ด - บ่อทอง</t>
  </si>
  <si>
    <t>3401 - 0100</t>
  </si>
  <si>
    <t>เนินโมก - ทับร้าง</t>
  </si>
  <si>
    <t>3466 - 0100</t>
  </si>
  <si>
    <t>บ้านเก่า - พานทอง</t>
  </si>
  <si>
    <t>3701 - 0301</t>
  </si>
  <si>
    <t>เขาดิน - ดอนหัวฬ่อ</t>
  </si>
  <si>
    <t>55+300</t>
  </si>
  <si>
    <t>3701 - 0302</t>
  </si>
  <si>
    <t>ดอนหัวฬ่อ - หนองข้างคอก</t>
  </si>
  <si>
    <t>3702 - 0301</t>
  </si>
  <si>
    <t>3702 - 0302</t>
  </si>
  <si>
    <t>ขท.จันทบุรี</t>
  </si>
  <si>
    <t>จันทบุรี</t>
  </si>
  <si>
    <t>หมวดทางหลวงท่าใหม่</t>
  </si>
  <si>
    <t>0003 - 0601</t>
  </si>
  <si>
    <t>นายายอาม - บ้านสิ้ว</t>
  </si>
  <si>
    <t>หมวดทางหลวงบางกะจะ</t>
  </si>
  <si>
    <t>0003 - 0602</t>
  </si>
  <si>
    <t>บ้านสิ้ว - โพธิ์ทอง</t>
  </si>
  <si>
    <t>หมวดทางหลวงพลับพลา</t>
  </si>
  <si>
    <t>0003 - 0603</t>
  </si>
  <si>
    <t>โพธิ์ทอง - บ้านพลิ้ว</t>
  </si>
  <si>
    <t>0316 - 0100</t>
  </si>
  <si>
    <t>เขาไร่ยา - จันทบุรี</t>
  </si>
  <si>
    <t>0317 - 0101</t>
  </si>
  <si>
    <t>ปากแซง - หน้าค่าย ตชด.</t>
  </si>
  <si>
    <t>หมวดทางหลวงทับไทร</t>
  </si>
  <si>
    <t>0317 - 0102</t>
  </si>
  <si>
    <t>หน้าค่าย ตชด. - พังงอน</t>
  </si>
  <si>
    <t>หมวดทางหลวงสอยดาว</t>
  </si>
  <si>
    <t>0317 - 0103</t>
  </si>
  <si>
    <t>พังงอน - เขาแหลม</t>
  </si>
  <si>
    <t>3149 - 0100</t>
  </si>
  <si>
    <t>พลิ้ว - แหลมสิงห์</t>
  </si>
  <si>
    <t>3152 - 0100</t>
  </si>
  <si>
    <t>ท่าจุ๊ย - ท่าใหม่</t>
  </si>
  <si>
    <t>3153 - 0100</t>
  </si>
  <si>
    <t>จันทบุรี - ท่าใหม่</t>
  </si>
  <si>
    <t>3193 - 0101</t>
  </si>
  <si>
    <t>ทับไทร - เทพนิมิต</t>
  </si>
  <si>
    <t>หมวดทางหลวงหนองตาคง</t>
  </si>
  <si>
    <t>3193 - 0102</t>
  </si>
  <si>
    <t>เทพนิมิต - ตามูน</t>
  </si>
  <si>
    <t>3210 - 0100</t>
  </si>
  <si>
    <t>พังงอน - จางวาง</t>
  </si>
  <si>
    <t>3247 - 0100</t>
  </si>
  <si>
    <t>โป่งน้ำร้อน - จางวาง</t>
  </si>
  <si>
    <t>หมวดทางหลวงเขาคิชฌกูฎ</t>
  </si>
  <si>
    <t>3249 - 0100</t>
  </si>
  <si>
    <t>เขาไร่ยา - แพร่งขาหยั่ง</t>
  </si>
  <si>
    <t>3322 - 0100</t>
  </si>
  <si>
    <t>เนินสูง - ห้วยสะท้อน</t>
  </si>
  <si>
    <t>3348 - 0100</t>
  </si>
  <si>
    <t>หนองขอน - จันทนิมิต</t>
  </si>
  <si>
    <t>3395 - 0100</t>
  </si>
  <si>
    <t>ทุ่งขนาน - ทับทิมสยาม05</t>
  </si>
  <si>
    <t>3405 - 0100</t>
  </si>
  <si>
    <t>บ้านแหลม - ทุ่งขนาน</t>
  </si>
  <si>
    <t>3409 - 0100</t>
  </si>
  <si>
    <t>ชากไทย - ทุ่งจันดำ</t>
  </si>
  <si>
    <t>3448 - 0100</t>
  </si>
  <si>
    <t>ทุ่งขนาน - ตาเรือง</t>
  </si>
  <si>
    <t>3493 - 0100</t>
  </si>
  <si>
    <t>คลองทราย - จันทบุรี</t>
  </si>
  <si>
    <t>3546 - 0100</t>
  </si>
  <si>
    <t>ท่าหลวง - ตลาดมะขาม</t>
  </si>
  <si>
    <t>3587 - 0100</t>
  </si>
  <si>
    <t>บ้านถ้ำ - ยางระโหง</t>
  </si>
  <si>
    <t>ขท.ตราด</t>
  </si>
  <si>
    <t>ตราด</t>
  </si>
  <si>
    <t>หมวดทางหลวงขลุง</t>
  </si>
  <si>
    <t>0003 - 0701</t>
  </si>
  <si>
    <t>บ้านพลิ้ว - แม่น้ำเวฬุ</t>
  </si>
  <si>
    <t>หมวดทางหลวงช้างทูน</t>
  </si>
  <si>
    <t>0003 - 0702</t>
  </si>
  <si>
    <t>แม่น้ำเวฬุ - เขาสมิง</t>
  </si>
  <si>
    <t>กม.376+332</t>
  </si>
  <si>
    <t>หมวดทางหลวงวังกระแจะ</t>
  </si>
  <si>
    <t>0003 - 0703</t>
  </si>
  <si>
    <t>เขาสมิง - แม่น้ำตราด</t>
  </si>
  <si>
    <t>หมวดทางหลวงแหลมกลัด</t>
  </si>
  <si>
    <t>0003 - 0704</t>
  </si>
  <si>
    <t>แม่น้ำตราด - หาดเล็ก</t>
  </si>
  <si>
    <t>3148 - 0100</t>
  </si>
  <si>
    <t>ตราด - แหลมงอบ</t>
  </si>
  <si>
    <t>3155 - 0100</t>
  </si>
  <si>
    <t>ตราด - แหลมศอก</t>
  </si>
  <si>
    <t>3156 - 0100</t>
  </si>
  <si>
    <t>แหลมงอบ - แสนตุ้ง</t>
  </si>
  <si>
    <t>3157 - 0101</t>
  </si>
  <si>
    <t>แสนตุ้ง - บ่อไร่</t>
  </si>
  <si>
    <t>หมวดทางหลวงด่านชุมพล</t>
  </si>
  <si>
    <t>3157 - 0102</t>
  </si>
  <si>
    <t>บ่อไร่ - แหลมค้อ</t>
  </si>
  <si>
    <t>3158 - 0100</t>
  </si>
  <si>
    <t>แสนตุ้ง - หนองบัว</t>
  </si>
  <si>
    <t>3159 - 0100</t>
  </si>
  <si>
    <t>เขาสมิง - นนทรีย์</t>
  </si>
  <si>
    <t>3271 - 0100</t>
  </si>
  <si>
    <t>เนินสูง - ด่านชุมพล</t>
  </si>
  <si>
    <t>3277 - 0100</t>
  </si>
  <si>
    <t>ขลุง - มะขาม</t>
  </si>
  <si>
    <t>3299 - 0100</t>
  </si>
  <si>
    <t>ช้างทูน - โชคดี</t>
  </si>
  <si>
    <t>กม.17+370</t>
  </si>
  <si>
    <t>3388 - 0100</t>
  </si>
  <si>
    <t>บ้านโป่ง - บ่อไร่</t>
  </si>
  <si>
    <t>3447 - 0101</t>
  </si>
  <si>
    <t>หนองระหาน - คลองเวฬุ</t>
  </si>
  <si>
    <t>กม.7+569</t>
  </si>
  <si>
    <t>3447 - 0102</t>
  </si>
  <si>
    <t>คลองเวฬุ - นาวง</t>
  </si>
  <si>
    <t>3494 - 0100</t>
  </si>
  <si>
    <t>ท่าประดู่ - ฉางเกลือ</t>
  </si>
  <si>
    <t>3516 - 0100</t>
  </si>
  <si>
    <t>บ่อล่าง - มาบชุบเห็ด</t>
  </si>
  <si>
    <t>3517 - 0100</t>
  </si>
  <si>
    <t>ทางเดิมเข้าท้ายไร่</t>
  </si>
  <si>
    <t>3577 - 0100</t>
  </si>
  <si>
    <t>ทางเข้าพนมพริก</t>
  </si>
  <si>
    <t>ขท.ระยอง</t>
  </si>
  <si>
    <t>ระยอง</t>
  </si>
  <si>
    <t>หมวดทางหลวงบ้านฉาง</t>
  </si>
  <si>
    <t>0003 - 0501</t>
  </si>
  <si>
    <t>พลูตาหลวง - มาบตาพุด</t>
  </si>
  <si>
    <t>186+307</t>
  </si>
  <si>
    <t>ระยอง / ชลบุรี</t>
  </si>
  <si>
    <t>หมวดทางหลวงทับมา</t>
  </si>
  <si>
    <t>0003 - 0502</t>
  </si>
  <si>
    <t>มาบตาพุด - ระยอง</t>
  </si>
  <si>
    <t>หมวดทางหลวงเชิงเนิน</t>
  </si>
  <si>
    <t>0003 - 0503</t>
  </si>
  <si>
    <t>ระยอง - กะเฉด</t>
  </si>
  <si>
    <t>หมวดทางหลวงแกลง</t>
  </si>
  <si>
    <t>0003 - 0504</t>
  </si>
  <si>
    <t>กะเฉด - นายายอาม</t>
  </si>
  <si>
    <t>287+889</t>
  </si>
  <si>
    <t>ระยอง / จันทบุรี</t>
  </si>
  <si>
    <t>0036 - 0201</t>
  </si>
  <si>
    <t>มะขามคู่ - มาบข่า</t>
  </si>
  <si>
    <t>21+592</t>
  </si>
  <si>
    <t>0036 - 0202</t>
  </si>
  <si>
    <t>มาบข่า - ทับมา</t>
  </si>
  <si>
    <t>0036 - 0203</t>
  </si>
  <si>
    <t>ทับมา - ปลวกเกตุ</t>
  </si>
  <si>
    <t>0332 - 0200</t>
  </si>
  <si>
    <t>ทุ่งโปร่ง - สำนักท้อน</t>
  </si>
  <si>
    <t>11+880</t>
  </si>
  <si>
    <t>หมวดทางหลวงวังจันทร์</t>
  </si>
  <si>
    <t>0344 - 0201</t>
  </si>
  <si>
    <t>คลองเขต - กระแสบน</t>
  </si>
  <si>
    <t>0344 - 0202</t>
  </si>
  <si>
    <t>กระแสบน - แกลง</t>
  </si>
  <si>
    <t>0363 - 0100</t>
  </si>
  <si>
    <t>ศูนย์ราชการระยอง - นิคมอุตสาหกรรมมาบตาพุด</t>
  </si>
  <si>
    <t>0364 - 0100</t>
  </si>
  <si>
    <t>ทางเลี่ยงเมืองระยอง</t>
  </si>
  <si>
    <t>3139 - 0100</t>
  </si>
  <si>
    <t>บ้านแลง - หาดใหญ่</t>
  </si>
  <si>
    <t>3140 - 0100</t>
  </si>
  <si>
    <t>ทางเข้าบ้านเพ</t>
  </si>
  <si>
    <t>หมวดทางหลวงปลวกแดง</t>
  </si>
  <si>
    <t>3143 - 0100</t>
  </si>
  <si>
    <t>บ้านค่าย - หนองละลอก</t>
  </si>
  <si>
    <t>3145 - 0101</t>
  </si>
  <si>
    <t>บ้านเพ - ท่าเรือแกลง</t>
  </si>
  <si>
    <t>3145 - 0102</t>
  </si>
  <si>
    <t>ท่าเรือแกลง - แหลมแม่พิมพ์</t>
  </si>
  <si>
    <t>3191 - 0101</t>
  </si>
  <si>
    <t>มาบตาพุด - แยกนิคมพัฒนา</t>
  </si>
  <si>
    <t>3191 - 0102</t>
  </si>
  <si>
    <t>แยกนิคมพัฒนา - อ่างเก็บน้ำหนองปลาไหล</t>
  </si>
  <si>
    <t>3245 - 0100</t>
  </si>
  <si>
    <t>อ่างเก็บน้ำหนองปลาไหล - หนองเสือช้าง</t>
  </si>
  <si>
    <t>3376 - 0100</t>
  </si>
  <si>
    <t>บ้านฉาง - ถนนซอย 13 ของนิคมสร้างตนเองจังหวัดระยอง</t>
  </si>
  <si>
    <t>3471 - 0100</t>
  </si>
  <si>
    <t>บางบุตร - ชุมแสง</t>
  </si>
  <si>
    <t>3574 - 0201</t>
  </si>
  <si>
    <t>เขาคันทรง - เขาน้อย</t>
  </si>
  <si>
    <t>6+318</t>
  </si>
  <si>
    <t>3574 - 0202</t>
  </si>
  <si>
    <t>เขาน้อย - บ้านค่าย</t>
  </si>
  <si>
    <t>3574 - 0203</t>
  </si>
  <si>
    <t>บ้านค่าย - ระยอง</t>
  </si>
  <si>
    <t>3575 - 0100</t>
  </si>
  <si>
    <t>ทางเข้าบ้านค่าย</t>
  </si>
  <si>
    <t>3578 - 0100</t>
  </si>
  <si>
    <t>ทางรอบอ่างเก็บน้ำหนองปลาไหล</t>
  </si>
  <si>
    <t>3648 - 0100</t>
  </si>
  <si>
    <t>ทางเลี่ยงเมืองแกลง</t>
  </si>
  <si>
    <t>ขท.ชลบุรีที่ 2</t>
  </si>
  <si>
    <t>หมวดทางหลวงบางแสน</t>
  </si>
  <si>
    <t>0003 - 0401</t>
  </si>
  <si>
    <t>ชลบุรี - ศรีราชา</t>
  </si>
  <si>
    <t>หมวดทางหลวงบางละมุง</t>
  </si>
  <si>
    <t>0003 - 0402</t>
  </si>
  <si>
    <t>ศรีราชา - พัทยา</t>
  </si>
  <si>
    <t>หมวดทางหลวงสัตหีบ</t>
  </si>
  <si>
    <t>0003 - 0403</t>
  </si>
  <si>
    <t>พัทยา - พลูตาหลวง</t>
  </si>
  <si>
    <t>0036 - 0101</t>
  </si>
  <si>
    <t>กระทิงลาย - บ้านโป่ง</t>
  </si>
  <si>
    <t>หมวดทางหลวงเขาไม้แก้ว</t>
  </si>
  <si>
    <t>0036 - 0102</t>
  </si>
  <si>
    <t>บ้านโป่ง - มะขามคู่</t>
  </si>
  <si>
    <t>21+175</t>
  </si>
  <si>
    <t>0331 - 0101</t>
  </si>
  <si>
    <t>สัตหีบ - เขาบายศรี</t>
  </si>
  <si>
    <t>0331 - 0102</t>
  </si>
  <si>
    <t>เขาบายศรี - พันเสด็จนอก</t>
  </si>
  <si>
    <t>หมวดทางหลวงเขาคันทรง</t>
  </si>
  <si>
    <t>0331 - 0103</t>
  </si>
  <si>
    <t>พันเสด็จนอก - หนองปรือ</t>
  </si>
  <si>
    <t>หมวดทางหลวงเขาเขียว</t>
  </si>
  <si>
    <t>0331 - 0104</t>
  </si>
  <si>
    <t>เนินผาสุข - มาบเอียง</t>
  </si>
  <si>
    <t>0332 - 0100</t>
  </si>
  <si>
    <t>เขาหาดยาว - ทุ่งโปร่ง</t>
  </si>
  <si>
    <t>3126 - 0100</t>
  </si>
  <si>
    <t>พลูตาหลวง - แสมสาร</t>
  </si>
  <si>
    <t>3134 - 0100</t>
  </si>
  <si>
    <t>แยกอ่างศิลา - เขาสามมุข</t>
  </si>
  <si>
    <t>3144 - 0100</t>
  </si>
  <si>
    <t>ตลาดหนองมน - ทางเข้าสวนสัตว์เปิดเขาเขียว</t>
  </si>
  <si>
    <t>3240 - 0101</t>
  </si>
  <si>
    <t>หนองปรือ - สำนักตะแบก</t>
  </si>
  <si>
    <t>3240 - 0102</t>
  </si>
  <si>
    <t>สำนักตะแบก - เขาไม้แก้ว</t>
  </si>
  <si>
    <t>3241 - 0101</t>
  </si>
  <si>
    <t>ศรีราชา - อ่างเก็บน้ำหนองค้อ</t>
  </si>
  <si>
    <t>3241 - 0102</t>
  </si>
  <si>
    <t>อ่างเก็บน้ำหนองค้อ - มาบเอียง</t>
  </si>
  <si>
    <t>3573 - 0100</t>
  </si>
  <si>
    <t>อนุสาวรีย์ ร.6 - สถานีรถไฟแสมสาร</t>
  </si>
  <si>
    <t>3574 - 0100</t>
  </si>
  <si>
    <t>มาบปู - เขาคันทรง</t>
  </si>
  <si>
    <t>3576 - 0100</t>
  </si>
  <si>
    <t>หนองข่า - น้ำตกชันตาเถร</t>
  </si>
  <si>
    <t>3608 - 0100</t>
  </si>
  <si>
    <t>ทางต่างระดับหนองขาม - ท่าเรือแหลมฉบัง (ทางบริการด้านซ้ายทาง)</t>
  </si>
  <si>
    <t>3611 - 0100</t>
  </si>
  <si>
    <t>ทางต่างระดับหนองขาม - ท่าเรือแหลมฉบัง (ทางบริการด้านขวาทาง)</t>
  </si>
  <si>
    <t>3701 - 0400</t>
  </si>
  <si>
    <t>ทางต่างระดับคีรี - พัทยา</t>
  </si>
  <si>
    <t>3702 - 0400</t>
  </si>
  <si>
    <t>ขท.ชุมพร</t>
  </si>
  <si>
    <t>ชุมพร</t>
  </si>
  <si>
    <t>สำนักงานทางหลวงที่ 15 (ประจวบคีรีขันธ์)</t>
  </si>
  <si>
    <t>หมวดทางหลวงปะทิว</t>
  </si>
  <si>
    <t>0004 - 0701</t>
  </si>
  <si>
    <t>น้ำรอด - พ่อตาหินช้าง</t>
  </si>
  <si>
    <t>ประจวบคีรีขันธ์</t>
  </si>
  <si>
    <t>422+640</t>
  </si>
  <si>
    <t>หมวดทางหลวงท่าแซะ</t>
  </si>
  <si>
    <t>0004 - 0702</t>
  </si>
  <si>
    <t>พ่อตาหินช้าง - วังครก</t>
  </si>
  <si>
    <t>หมวดทางหลวงชุมพร</t>
  </si>
  <si>
    <t>0004 - 0703</t>
  </si>
  <si>
    <t>วังครก - เสียบญวณ</t>
  </si>
  <si>
    <t>0041 - 0101</t>
  </si>
  <si>
    <t>สี่แยกปฐมพร - เขาบ่อ</t>
  </si>
  <si>
    <t>หมวดทางหลวงสวี</t>
  </si>
  <si>
    <t>0041 - 0102</t>
  </si>
  <si>
    <t>เขาบ่อ - ท่าทอง</t>
  </si>
  <si>
    <t>หมวดทางหลวงหลังสวน</t>
  </si>
  <si>
    <t>0041 - 0103</t>
  </si>
  <si>
    <t>ท่าทอง - สวนสมบูรณ์</t>
  </si>
  <si>
    <t>0327 - 0100</t>
  </si>
  <si>
    <t>สี่แยกปฐมพร - แยกหมอเล็ก</t>
  </si>
  <si>
    <t>0360 - 0100</t>
  </si>
  <si>
    <t>ทางเข้าเมืองชุมพร</t>
  </si>
  <si>
    <t>3180 - 0101</t>
  </si>
  <si>
    <t>ท่าแซะ - ท่าเสม็ด</t>
  </si>
  <si>
    <t>3180 - 0102</t>
  </si>
  <si>
    <t>ท่าเสม็ด - ศูนย์ราชการชุมพร</t>
  </si>
  <si>
    <t>3181 - 0100</t>
  </si>
  <si>
    <t>ทางเข้าตลาดท่าแซะ</t>
  </si>
  <si>
    <t>3201 - 0100</t>
  </si>
  <si>
    <t>เนินสันติ - แยกยายรวย</t>
  </si>
  <si>
    <t>3253 - 0100</t>
  </si>
  <si>
    <t>บ้านพละ - ปะทิว</t>
  </si>
  <si>
    <t>3374 - 0200</t>
  </si>
  <si>
    <t>หนองหัดไท - ดอนยาง</t>
  </si>
  <si>
    <t>31+952</t>
  </si>
  <si>
    <t>3411 - 0100</t>
  </si>
  <si>
    <t>ทางเข้าหาดทุ่งวัวแล่น</t>
  </si>
  <si>
    <t>4001 - 0100</t>
  </si>
  <si>
    <t>แยกโพธารส - ท่ายาง</t>
  </si>
  <si>
    <t>4002 - 0100</t>
  </si>
  <si>
    <t>หลังสวน - ปากน้ำหลังสวน</t>
  </si>
  <si>
    <t>4003 - 0100</t>
  </si>
  <si>
    <t>สวี - บ่อคา</t>
  </si>
  <si>
    <t>4006 - 0200</t>
  </si>
  <si>
    <t>วังตะกอ - หลังสวน</t>
  </si>
  <si>
    <t>4091 - 0200</t>
  </si>
  <si>
    <t>เขาปีบ - นาเหนือ</t>
  </si>
  <si>
    <t>4098 - 0100</t>
  </si>
  <si>
    <t>เขามัทรี - หาดทรายรี</t>
  </si>
  <si>
    <t>4099 - 0100</t>
  </si>
  <si>
    <t>เขาม่วง - วัดแหลมทราย</t>
  </si>
  <si>
    <t>4112 - 0100</t>
  </si>
  <si>
    <t>สี่แยกละแม - สวนแตง</t>
  </si>
  <si>
    <t>4119 - 0100</t>
  </si>
  <si>
    <t>ปากคลอง - ปากน้ำชุมพร</t>
  </si>
  <si>
    <t>4134 - 0100</t>
  </si>
  <si>
    <t>หลังสวน - ละแม</t>
  </si>
  <si>
    <t>4198 - 0100</t>
  </si>
  <si>
    <t>เขาสวนทุเรียน - อ่าวมะม่วง</t>
  </si>
  <si>
    <t>ขท.ประจวบคีรีขันธ์ (หัวหิน)</t>
  </si>
  <si>
    <t>หมวดทางหลวงหัวหิน</t>
  </si>
  <si>
    <t>0004 - 0601</t>
  </si>
  <si>
    <t>ห้วยทรายใต้ - วังยาว</t>
  </si>
  <si>
    <t>หมวดทางหลวงปราณบุรี</t>
  </si>
  <si>
    <t>0004 - 0602</t>
  </si>
  <si>
    <t>วังยาว - หนองหมู</t>
  </si>
  <si>
    <t>หมวดทางหลวงประจวบคีรีขันธ์</t>
  </si>
  <si>
    <t>0004 - 0603</t>
  </si>
  <si>
    <t>หนองหมู - ห้วยยาง</t>
  </si>
  <si>
    <t>หมวดทางหลวงทับสะแก</t>
  </si>
  <si>
    <t>0004 - 0604</t>
  </si>
  <si>
    <t>ห้วยยาง -  บางสะพาน</t>
  </si>
  <si>
    <t>หมวดทางหลวงบางสะพาน</t>
  </si>
  <si>
    <t>0004 - 0605</t>
  </si>
  <si>
    <t>บางสะพาน - น้ำรอด</t>
  </si>
  <si>
    <t>0037 - 0200</t>
  </si>
  <si>
    <t>วังโบสถ์ - ปราณบุรี</t>
  </si>
  <si>
    <t>0326 - 0100</t>
  </si>
  <si>
    <t>ทางเข้าประจวบคีรีขันธ์</t>
  </si>
  <si>
    <t>3168 - 0100</t>
  </si>
  <si>
    <t>ปราณบุรี - ปากน้ำปราณ</t>
  </si>
  <si>
    <t>3169 - 0100</t>
  </si>
  <si>
    <t>สามแยกบางสะพาน - ชายทะเล</t>
  </si>
  <si>
    <t>3217 - 0100</t>
  </si>
  <si>
    <t>กุยบุรี - ยางชุม</t>
  </si>
  <si>
    <t>3218 - 0100</t>
  </si>
  <si>
    <t>หัวหิน - โป่งแย้</t>
  </si>
  <si>
    <t>3219 - 0100</t>
  </si>
  <si>
    <t>หนองตะเภา - ห้วยมงคล</t>
  </si>
  <si>
    <t>3325 - 0100</t>
  </si>
  <si>
    <t>ทางเข้าหาดทรายใหญ่</t>
  </si>
  <si>
    <t>3374 - 0100</t>
  </si>
  <si>
    <t>บางสะพาน - หนองหัดไท</t>
  </si>
  <si>
    <t>3459 - 0100</t>
  </si>
  <si>
    <t>สามแยกบ้านกรูด - ปากคลองบ้านกรูด</t>
  </si>
  <si>
    <t>3497 - 0100</t>
  </si>
  <si>
    <t>ช้างแรก - บางสะพานน้อย</t>
  </si>
  <si>
    <t>4372 - 0100</t>
  </si>
  <si>
    <t>ทางเข้าวังยาว</t>
  </si>
  <si>
    <t>ขท.ราชบุรี</t>
  </si>
  <si>
    <t>หมวดทางหลวงบ้านโป่ง</t>
  </si>
  <si>
    <t>0004 - 0301</t>
  </si>
  <si>
    <t>สระกระเทียม - คลองอีจาง</t>
  </si>
  <si>
    <t>หมวดทางหลวงโพธาราม</t>
  </si>
  <si>
    <t>0004 - 0302</t>
  </si>
  <si>
    <t>คลองอีจาง - หลุมดิน</t>
  </si>
  <si>
    <t>หมวดทางหลวงราชบุรี</t>
  </si>
  <si>
    <t>0004 - 0303</t>
  </si>
  <si>
    <t>หลุมดิน - ห้วยชินสีห์</t>
  </si>
  <si>
    <t>0323 - 0100</t>
  </si>
  <si>
    <t>หนองตะแครง - ลูกแก</t>
  </si>
  <si>
    <t>0330 - 0100</t>
  </si>
  <si>
    <t>ทางเข้าราชบุรี</t>
  </si>
  <si>
    <t>3649 - 0100</t>
  </si>
  <si>
    <t>เลี่ยงเมืองราชบุรี</t>
  </si>
  <si>
    <t>3087 - 0100</t>
  </si>
  <si>
    <t>ราชบุรี - แก้มอ้น</t>
  </si>
  <si>
    <t>3090 - 0100</t>
  </si>
  <si>
    <t>บ้านเลือก - หนองตากยา</t>
  </si>
  <si>
    <t>41+594</t>
  </si>
  <si>
    <t>หมวดทางหลวงสวนผึ้ง</t>
  </si>
  <si>
    <t>3206 - 0200</t>
  </si>
  <si>
    <t>ห้วยศาลา - จอมบึง</t>
  </si>
  <si>
    <t>3208 - 0101</t>
  </si>
  <si>
    <t>เขาวัง - น้ำพุ</t>
  </si>
  <si>
    <t>3208 - 0102</t>
  </si>
  <si>
    <t>น้ำพุ - เหมืองผาปกค้างคาว</t>
  </si>
  <si>
    <t>3238 - 0100</t>
  </si>
  <si>
    <t>เจ็ดเสมียน - โคกหม้อ</t>
  </si>
  <si>
    <t>3273 - 0100</t>
  </si>
  <si>
    <t>โคกสูง - หนองเป็ด</t>
  </si>
  <si>
    <t>15+100</t>
  </si>
  <si>
    <t>3291 - 0101</t>
  </si>
  <si>
    <t>เจดีย์หัก - หนองหอย</t>
  </si>
  <si>
    <t>3291 - 0102</t>
  </si>
  <si>
    <t>หนองหอย - เตาปูน</t>
  </si>
  <si>
    <t>3291 - 0103</t>
  </si>
  <si>
    <t>เตาปูน - เบิกไพร</t>
  </si>
  <si>
    <t>3525 - 0100</t>
  </si>
  <si>
    <t>สามแยกกระจับ - หนองโพ</t>
  </si>
  <si>
    <t>3526 - 0100</t>
  </si>
  <si>
    <t>กำแพงใต้ - บ้านเลือก</t>
  </si>
  <si>
    <t>3644 - 0100</t>
  </si>
  <si>
    <t>ทางเข้าเจ็ดเสมียน</t>
  </si>
  <si>
    <t>ขท.นครปฐม</t>
  </si>
  <si>
    <t>หมวดทางหลวงท่าตำหนัก</t>
  </si>
  <si>
    <t>0004 - 0201</t>
  </si>
  <si>
    <t>นครชัยศรี - พระประโทน</t>
  </si>
  <si>
    <t>หมวดทางหลวงนครปฐม</t>
  </si>
  <si>
    <t>0004 - 0202</t>
  </si>
  <si>
    <t>พระประโทน - สระกระเทียม</t>
  </si>
  <si>
    <t>0321 - 0101</t>
  </si>
  <si>
    <t>นครปฐม - หนองปลาไหล</t>
  </si>
  <si>
    <t>หมวดทางหลวงกำแพงแสน</t>
  </si>
  <si>
    <t>0321 - 0102</t>
  </si>
  <si>
    <t>หนองปลาไหล - กำแพงแสน</t>
  </si>
  <si>
    <t>หมวดทางหลวงบางเลน</t>
  </si>
  <si>
    <t>0346 - 0301</t>
  </si>
  <si>
    <t>บางเลน - ลำลูกบัว</t>
  </si>
  <si>
    <t>0346 - 0302</t>
  </si>
  <si>
    <t>ลำลูกบัว - หนองกระทุ่ม</t>
  </si>
  <si>
    <t>0375 - 0101</t>
  </si>
  <si>
    <t>บ้านบ่อ - พระประโทน</t>
  </si>
  <si>
    <t>19+056</t>
  </si>
  <si>
    <t>0375 - 0102</t>
  </si>
  <si>
    <t>นครปฐม - ดอนตูม</t>
  </si>
  <si>
    <t>0375 - 0103</t>
  </si>
  <si>
    <t>ดอนตูม - ลำลูกบัว</t>
  </si>
  <si>
    <t>3040 - 0100</t>
  </si>
  <si>
    <t>กำแพงแสน - จันทร์ลาด</t>
  </si>
  <si>
    <t>3094 - 0100</t>
  </si>
  <si>
    <t>ทางเข้านครชัยศรี</t>
  </si>
  <si>
    <t>3231 - 0100</t>
  </si>
  <si>
    <t>เด่นมะขาม - บางเลน</t>
  </si>
  <si>
    <t>3232 - 0100</t>
  </si>
  <si>
    <t>หนองพงนก - ไผ่เจดีย์</t>
  </si>
  <si>
    <t>3233 - 0100</t>
  </si>
  <si>
    <t>นครชัยศรี - ดอนตูม</t>
  </si>
  <si>
    <t>3234 - 0100</t>
  </si>
  <si>
    <t>ศีรษะทอง - วัดปรีดาราม</t>
  </si>
  <si>
    <t>3274 - 0100</t>
  </si>
  <si>
    <t>หลักสาม - บางโทรัด</t>
  </si>
  <si>
    <t>0+000</t>
  </si>
  <si>
    <t>3296 - 0100</t>
  </si>
  <si>
    <t>ดอนตูม - บางเลน</t>
  </si>
  <si>
    <t>3297 - 0100</t>
  </si>
  <si>
    <t>หนองปลาไหล - ดอนตูม</t>
  </si>
  <si>
    <t>3351 - 0300</t>
  </si>
  <si>
    <t>บางน้อยใน - บางหลวง</t>
  </si>
  <si>
    <t>3394 - 0200</t>
  </si>
  <si>
    <t>หนองตะเลา - รางพิกุล</t>
  </si>
  <si>
    <t>12+700</t>
  </si>
  <si>
    <t>3403 - 0100</t>
  </si>
  <si>
    <t>วัดยกกระบัตร - หลักสี่</t>
  </si>
  <si>
    <t>3404 - 0100</t>
  </si>
  <si>
    <t>หลักสาม - คลองยกกระบัตร</t>
  </si>
  <si>
    <t>3524 - 0100</t>
  </si>
  <si>
    <t>นครปฐม - ลาดปลาเค้า</t>
  </si>
  <si>
    <t>ขท.สมุทรสงคราม</t>
  </si>
  <si>
    <t>สมุทรสงคราม</t>
  </si>
  <si>
    <t>หมวดทางหลวงห้วยชินสีห์</t>
  </si>
  <si>
    <t>0004 - 0401</t>
  </si>
  <si>
    <t>ห้วยชินสีห์ - ปากท่อ</t>
  </si>
  <si>
    <t>หมวดทางหลวงปากท่อ</t>
  </si>
  <si>
    <t>0004 - 0402</t>
  </si>
  <si>
    <t>ปากท่อ - สระพัง</t>
  </si>
  <si>
    <t>125+550</t>
  </si>
  <si>
    <t>เพชรบุรี</t>
  </si>
  <si>
    <t>หมวดทางหลวงสมุทรสงคราม</t>
  </si>
  <si>
    <t>0035 - 0301</t>
  </si>
  <si>
    <t>นาโคก - แพรกหนามแดง</t>
  </si>
  <si>
    <t>80+826</t>
  </si>
  <si>
    <t>0035 - 0302</t>
  </si>
  <si>
    <t>แพรกหนามแดง - วังมะนาว</t>
  </si>
  <si>
    <t>หมวดทางหลวงบางแพ</t>
  </si>
  <si>
    <t>0325 - 0101</t>
  </si>
  <si>
    <t>บางแพ - บางพรม</t>
  </si>
  <si>
    <t>28+400</t>
  </si>
  <si>
    <t>0325 - 0102</t>
  </si>
  <si>
    <t>บางพรม - สมุทรสงคราม</t>
  </si>
  <si>
    <t>3088 - 0101</t>
  </si>
  <si>
    <t>ราชบุรี - ปากท่อ</t>
  </si>
  <si>
    <t>3088 - 0102</t>
  </si>
  <si>
    <t>ปากท่อ - วันดาว</t>
  </si>
  <si>
    <t>3092 - 0100</t>
  </si>
  <si>
    <t>สมุทรสงคราม - ลาดใหญ่</t>
  </si>
  <si>
    <t>3093 - 0100</t>
  </si>
  <si>
    <t>ปากท่อ - ท่าน้ำสมุทรสงคราม</t>
  </si>
  <si>
    <t>4+864</t>
  </si>
  <si>
    <t>3206 - 0100</t>
  </si>
  <si>
    <t>ปากท่อ - ห้วยศาลา</t>
  </si>
  <si>
    <t>3237 - 0100</t>
  </si>
  <si>
    <t>วัดแก้ว - บ้านไร่</t>
  </si>
  <si>
    <t>3301 - 0100</t>
  </si>
  <si>
    <t>ทางเข้าสมุทรสงคราม</t>
  </si>
  <si>
    <t>3335 - 0100</t>
  </si>
  <si>
    <t>บ้านสิงห์ - บ้านแพ้ว</t>
  </si>
  <si>
    <t>24+254</t>
  </si>
  <si>
    <t>3336 - 0100</t>
  </si>
  <si>
    <t>โคกวัด - บ้านไร่</t>
  </si>
  <si>
    <t>3337 - 0100</t>
  </si>
  <si>
    <t>ห้วยชินสีห์ - หินสี</t>
  </si>
  <si>
    <t>3338 - 0100</t>
  </si>
  <si>
    <t>คูบัว - บ้านใต้</t>
  </si>
  <si>
    <t>3339 - 0100</t>
  </si>
  <si>
    <t>ห้วยชินสีห์ - ราชบุรี</t>
  </si>
  <si>
    <t>3510 - 0100</t>
  </si>
  <si>
    <t>ห้วยศาลา - หนองหญ้าปล้อง</t>
  </si>
  <si>
    <t>1+420</t>
  </si>
  <si>
    <t>3643 - 0100</t>
  </si>
  <si>
    <t>เทศบาลเมืองสมุทรสงคราม - ท่าน้ำสมุทรสงคราม</t>
  </si>
  <si>
    <t>ขท.เพชรบุรี</t>
  </si>
  <si>
    <t>หมวดทางหลวงเขาย้อย</t>
  </si>
  <si>
    <t>0004 - 0501</t>
  </si>
  <si>
    <t>สระพัง - เขาวัง</t>
  </si>
  <si>
    <t>หมวดทางหลวงท่ายาง</t>
  </si>
  <si>
    <t>0004 - 0502</t>
  </si>
  <si>
    <t>เขาวัง - สระพระ</t>
  </si>
  <si>
    <t>หมวดทางหลวงชะอำ</t>
  </si>
  <si>
    <t>0004 - 0503</t>
  </si>
  <si>
    <t>สระพระ - ห้วยทรายใต้</t>
  </si>
  <si>
    <t>0037 - 0100</t>
  </si>
  <si>
    <t>ชะอำ - วังโบสถ์</t>
  </si>
  <si>
    <t>3171 - 0100</t>
  </si>
  <si>
    <t>เทศบาลเมืองเพชรบุรี - บันไดอิฐ</t>
  </si>
  <si>
    <t>3176 - 0100</t>
  </si>
  <si>
    <t>เพชรบุรี - บ้านแหลมฝั่งตะวันตก</t>
  </si>
  <si>
    <t>3177 - 0100</t>
  </si>
  <si>
    <t>เพชรบุรี - หาดเจ้าสำราญ</t>
  </si>
  <si>
    <t>3178 - 0100</t>
  </si>
  <si>
    <t>เพชรบุรี - บ้านแหลมฝั่งตะวันออก</t>
  </si>
  <si>
    <t>3179 - 0100</t>
  </si>
  <si>
    <t>เทศบาลเมืองเพชรบุรี - บ้านลาด</t>
  </si>
  <si>
    <t>3187 - 0100</t>
  </si>
  <si>
    <t>เขื่อนเพชร - บางกุฬา</t>
  </si>
  <si>
    <t>3203 - 0100</t>
  </si>
  <si>
    <t>ทางเข้าโครงการพระราชประสงค์หุบกะพง</t>
  </si>
  <si>
    <t>3204 - 0100</t>
  </si>
  <si>
    <t>เขาตะเครา - หนองแก</t>
  </si>
  <si>
    <t>หมวดทางหลวงแก่งกระจาน</t>
  </si>
  <si>
    <t>3218 - 0200</t>
  </si>
  <si>
    <t>โป่งแย้ - อ่างเก็บน้ำห้วยผาก</t>
  </si>
  <si>
    <t>3313 - 0100</t>
  </si>
  <si>
    <t>เขาอ่างแก้ว - วังกุ่ม</t>
  </si>
  <si>
    <t>3349 - 0100</t>
  </si>
  <si>
    <t>หนองควง - หนองหญ้าปล้อง</t>
  </si>
  <si>
    <t>3400 - 0100</t>
  </si>
  <si>
    <t>หนองเอื้อง - ทุ่งขาม</t>
  </si>
  <si>
    <t>3410 - 0100</t>
  </si>
  <si>
    <t>เขื่อนเพชร - ห้วยโสก</t>
  </si>
  <si>
    <t>3416 - 0100</t>
  </si>
  <si>
    <t>โป่งแย้ - หุบเฉลา</t>
  </si>
  <si>
    <t>3432 - 0100</t>
  </si>
  <si>
    <t>หินลาด - เขื่อนแก่งกระจาน</t>
  </si>
  <si>
    <t>3499 - 0100</t>
  </si>
  <si>
    <t>เขื่อนเพชร - เขื่อนแก่งกระจาน</t>
  </si>
  <si>
    <t>3510 - 0201</t>
  </si>
  <si>
    <t>หนองหญ้าปล้อง - พุสวรรค์</t>
  </si>
  <si>
    <t>3510 - 0202</t>
  </si>
  <si>
    <t>พุสวรรค์ - ยางชุม</t>
  </si>
  <si>
    <t>3527 - 0100</t>
  </si>
  <si>
    <t>ด่านโง - หนองปืนแตก</t>
  </si>
  <si>
    <t>3528 - 0100</t>
  </si>
  <si>
    <t>ทางเข้าเมืองเพชรบุรี</t>
  </si>
  <si>
    <t>3619 - 0100</t>
  </si>
  <si>
    <t>อ่างเก็บน้ำห้วยผาก - ยางชุม</t>
  </si>
  <si>
    <t>3647 - 0100</t>
  </si>
  <si>
    <t>ทางเข้าชุมชนต้นมะม่วง</t>
  </si>
  <si>
    <t>4280 - 0100</t>
  </si>
  <si>
    <t>ทางเข้าพระราชนิเวศน์มฤคทายวัน</t>
  </si>
  <si>
    <t xml:space="preserve">ขท.สุราษฎร์ธานีที่ 1 </t>
  </si>
  <si>
    <t>สำนักงานทางหลวงที่ 16 (นครศรีธรรมราช)</t>
  </si>
  <si>
    <t>หมวดทางหลวงท่าชนะ</t>
  </si>
  <si>
    <t>0041 - 0201</t>
  </si>
  <si>
    <t>สวนสมบูรณ์ - เกาะมุกข์</t>
  </si>
  <si>
    <t>สุราษฎร์ธานี</t>
  </si>
  <si>
    <t>หมวดทางหลวงท่าฉาง</t>
  </si>
  <si>
    <t>0041 - 0202</t>
  </si>
  <si>
    <t>เกาะมุกข์ - ควนรา</t>
  </si>
  <si>
    <t>หมวดทางหลวงพุนพิน</t>
  </si>
  <si>
    <t>0041 - 0203</t>
  </si>
  <si>
    <t>ควนรา - หัวเตย</t>
  </si>
  <si>
    <t>หมวดทางหลวงคีรีรัฐนิคม</t>
  </si>
  <si>
    <t>0041 - 0204</t>
  </si>
  <si>
    <t>หัวเตย - ท่าโรงช้าง</t>
  </si>
  <si>
    <t>0401 - 0301</t>
  </si>
  <si>
    <t>ช่องชาลี - ท่าโรงช้าง</t>
  </si>
  <si>
    <t>หมวดทางหลวงสุราษฎร์ธานี</t>
  </si>
  <si>
    <t>0401 - 0302</t>
  </si>
  <si>
    <t>กิโลศูนย์ - หนองบัว</t>
  </si>
  <si>
    <t>0417 - 0100</t>
  </si>
  <si>
    <t>ท่าอากาศยานสุราษฎร์ธานี - ค้อล่าง</t>
  </si>
  <si>
    <t>0420 - 0100</t>
  </si>
  <si>
    <t>วงแหวนรอบเมืองสุราษฎร์ธานี</t>
  </si>
  <si>
    <t>4008 - 0100</t>
  </si>
  <si>
    <t>เทศบาลเมืองท่าข้าม - กิโลศูนย์</t>
  </si>
  <si>
    <t>4011 - 0100</t>
  </si>
  <si>
    <t>เชิงสมอ - พุมเรียง</t>
  </si>
  <si>
    <t>4100 - 0100</t>
  </si>
  <si>
    <t>ทำเนียบ - คีรีรัฐนิคม</t>
  </si>
  <si>
    <t>4112 - 0201</t>
  </si>
  <si>
    <t>สวนแตง - ไชยา</t>
  </si>
  <si>
    <t>4112 - 0202</t>
  </si>
  <si>
    <t>ไชยา - พุนพิน</t>
  </si>
  <si>
    <t>4114 - 0100</t>
  </si>
  <si>
    <t>สมอทอง - ชายทะเล</t>
  </si>
  <si>
    <t>4152 - 0100</t>
  </si>
  <si>
    <t>บางชุมโถ - วัดประดู่</t>
  </si>
  <si>
    <t>4153 - 0100</t>
  </si>
  <si>
    <t>หนองขรี - เทศบาลเมืองท่าข้าม</t>
  </si>
  <si>
    <t>4154 - 0100</t>
  </si>
  <si>
    <t>ทางเข้าคันธุลี</t>
  </si>
  <si>
    <t>4185 - 0100</t>
  </si>
  <si>
    <t>คชาธาร - วัดมูลเหล็ก</t>
  </si>
  <si>
    <t>4191 - 0100</t>
  </si>
  <si>
    <t>ไชยา - เขาหลัก</t>
  </si>
  <si>
    <t>4192 - 0100</t>
  </si>
  <si>
    <t>เกาะมุกข์ - โมถ่าย</t>
  </si>
  <si>
    <t>4213 - 0100</t>
  </si>
  <si>
    <t>บางอิฐ - บางเทพ</t>
  </si>
  <si>
    <t>4223 - 0100</t>
  </si>
  <si>
    <t>ห้วยพุน - พุมเรียง</t>
  </si>
  <si>
    <t>4247 - 0100</t>
  </si>
  <si>
    <t>หนองไทร - ยวนสาว</t>
  </si>
  <si>
    <t>4251 - 0100</t>
  </si>
  <si>
    <t>ห้วยไผ่ - น้ำดำ</t>
  </si>
  <si>
    <t>4254 - 0100</t>
  </si>
  <si>
    <t>หนองไทร - ยางงาม</t>
  </si>
  <si>
    <t>4256 - 0100</t>
  </si>
  <si>
    <t>ต้นปาบ - วิภาวดี</t>
  </si>
  <si>
    <t>4259 - 0101</t>
  </si>
  <si>
    <t>ทุ่งตาเพชร - ห้วยสลิง</t>
  </si>
  <si>
    <t>4259 - 0102</t>
  </si>
  <si>
    <t>ห้วยสลิง - น้ำดำ</t>
  </si>
  <si>
    <t>4260 - 0100</t>
  </si>
  <si>
    <t>ทุ่งโพธิ์ - คลองราง</t>
  </si>
  <si>
    <t>4262 - 0100</t>
  </si>
  <si>
    <t>บางน้ำจืด - ตะกุกเหนือ</t>
  </si>
  <si>
    <t>4265 - 0100</t>
  </si>
  <si>
    <t>หนองนิล - คลองสงค์</t>
  </si>
  <si>
    <t>4291 - 0100</t>
  </si>
  <si>
    <t>ทางเข้าสหกรณ์สุราษฎร์ธานี</t>
  </si>
  <si>
    <t>4313 - 0100</t>
  </si>
  <si>
    <t>ทางเข้าวัดมะปริง</t>
  </si>
  <si>
    <t>4314 - 0100</t>
  </si>
  <si>
    <t>ทางเข้าหัวเกาะ</t>
  </si>
  <si>
    <t>4330 - 0100</t>
  </si>
  <si>
    <t>ดอนใหญ่ - ทุ่งอ่าว</t>
  </si>
  <si>
    <t>4331 - 0100</t>
  </si>
  <si>
    <t>ห้วยกรวด - มะลวน</t>
  </si>
  <si>
    <t>4333 - 0100</t>
  </si>
  <si>
    <t>หนองไทร  - ท่าข้าม</t>
  </si>
  <si>
    <t>4349 - 0100</t>
  </si>
  <si>
    <t>เขาดิน - บางปอ</t>
  </si>
  <si>
    <t>4352 - 0100</t>
  </si>
  <si>
    <t>ห้วยกรวด - บางงอน</t>
  </si>
  <si>
    <t>4365 - 0100</t>
  </si>
  <si>
    <t>ทางเข้ามะลวน</t>
  </si>
  <si>
    <t>4366 - 0100</t>
  </si>
  <si>
    <t>ทางเข้าทุ่งค้อ</t>
  </si>
  <si>
    <t>ขท.นครศรีธรรมราชที่ 2 (ทุ่งสง)</t>
  </si>
  <si>
    <t>หมวดทางหลวงนาบอน</t>
  </si>
  <si>
    <t>0041 - 0501</t>
  </si>
  <si>
    <t>ถ้ำพรรณรา - ทุ่งสง</t>
  </si>
  <si>
    <t>นครศรีธรรมราช</t>
  </si>
  <si>
    <t>หมวดทางหลวงร่อนพิบูลย์</t>
  </si>
  <si>
    <t>0041 - 0502</t>
  </si>
  <si>
    <t>ทุ่งสง - ร่อนพิบูลย์</t>
  </si>
  <si>
    <t>หมวดทางหลวงชะอวด</t>
  </si>
  <si>
    <t>0041 - 0503</t>
  </si>
  <si>
    <t>ร่อนพิบูลย์  - ไม้เสียบ</t>
  </si>
  <si>
    <t>0403 - 0201</t>
  </si>
  <si>
    <t>เสาธง - สวนผัก</t>
  </si>
  <si>
    <t>หมวดทางหลวงทุ่งสง</t>
  </si>
  <si>
    <t>0403 - 0202</t>
  </si>
  <si>
    <t>ทุ่งสง - กะปาง</t>
  </si>
  <si>
    <t>หมวดทางหลวงช้างกลาง</t>
  </si>
  <si>
    <t>4015 - 0201</t>
  </si>
  <si>
    <t>เขาธง - ฉวาง</t>
  </si>
  <si>
    <t>4015 - 0202</t>
  </si>
  <si>
    <t>ฉวาง - ห้วยปริก</t>
  </si>
  <si>
    <t>4018 - 0100</t>
  </si>
  <si>
    <t>ทุ่งโป๊ะ - ไม้เสียบ</t>
  </si>
  <si>
    <t>หมวดทางหลวงทุ่งใหญ่</t>
  </si>
  <si>
    <t>4019 - 0100</t>
  </si>
  <si>
    <t>ทุ่งใหญ่ - ช้างกลาง</t>
  </si>
  <si>
    <t>4038 - 0200</t>
  </si>
  <si>
    <t>ทุ่งใหญ่ - วัดขนาน</t>
  </si>
  <si>
    <t>4110 - 0101</t>
  </si>
  <si>
    <t>ทุ่งสง - ทุ่งใหญ่</t>
  </si>
  <si>
    <t>4110 - 0102</t>
  </si>
  <si>
    <t>ทุ่งใหญ่ - บางรูป</t>
  </si>
  <si>
    <t>71+219.76</t>
  </si>
  <si>
    <t>4116 - 0100</t>
  </si>
  <si>
    <t>โคกบก - บ่อน้ำร้อน</t>
  </si>
  <si>
    <t>4151 - 0201</t>
  </si>
  <si>
    <t>กุมแป - ควนหนองหงส์</t>
  </si>
  <si>
    <t>4151 - 0202</t>
  </si>
  <si>
    <t>ควนหนองหงส์ - น้ำตก</t>
  </si>
  <si>
    <t>48+520</t>
  </si>
  <si>
    <t>ตรัง</t>
  </si>
  <si>
    <t>4151 - 0203</t>
  </si>
  <si>
    <t>กะปาง - บางขัน</t>
  </si>
  <si>
    <t>4165 - 0100</t>
  </si>
  <si>
    <t>ชะอวด - บ้านตูล</t>
  </si>
  <si>
    <t>4194 - 0100</t>
  </si>
  <si>
    <t>ควนสงสาร - กระทูน</t>
  </si>
  <si>
    <t>4195 - 0100</t>
  </si>
  <si>
    <t>ควนลำภู - จันดี</t>
  </si>
  <si>
    <t>4211 - 0100</t>
  </si>
  <si>
    <t>แก้วแสน - นาบอน</t>
  </si>
  <si>
    <t>4214 - 0100</t>
  </si>
  <si>
    <t>เขาขาว - บางขัน</t>
  </si>
  <si>
    <t>4224 - 0100</t>
  </si>
  <si>
    <t>กระทูน - ห้วยทรายขาว</t>
  </si>
  <si>
    <t>4227 - 0100</t>
  </si>
  <si>
    <t>สำนักขัน - เหนือคลอง</t>
  </si>
  <si>
    <t>4228 - 0100</t>
  </si>
  <si>
    <t>ถ้ำพรรณรา - ทานพอ</t>
  </si>
  <si>
    <t>4230 - 0100</t>
  </si>
  <si>
    <t>ควนไม้แดง - มะนาวหวาน</t>
  </si>
  <si>
    <t>4270 - 0300</t>
  </si>
  <si>
    <t>ลานข่อย -ไม้เสียบ</t>
  </si>
  <si>
    <t>4305 - 0100</t>
  </si>
  <si>
    <t>ทุ่งสง - จำปา</t>
  </si>
  <si>
    <t>4318 - 0100</t>
  </si>
  <si>
    <t>ทางเข้าตลาดจันดี</t>
  </si>
  <si>
    <t>4319 - 0100</t>
  </si>
  <si>
    <t>ร่อนพิบูลย์ - ควนเกย</t>
  </si>
  <si>
    <t>4329 - 0100</t>
  </si>
  <si>
    <t>ทางเข้าสหกรณ์ทุ่งสง</t>
  </si>
  <si>
    <t>4342 - 0100</t>
  </si>
  <si>
    <t>ทางเข้าจันดี</t>
  </si>
  <si>
    <t>ขท.สุราษฎร์ธานีที่ 2 (กาญจนดิษฐ์)</t>
  </si>
  <si>
    <t>หมวดทางหลวงบ้านนาสาร</t>
  </si>
  <si>
    <t>0041 - 0300</t>
  </si>
  <si>
    <t>ท่าโรงช้าง - ท่าชี</t>
  </si>
  <si>
    <t>0044 - 0301</t>
  </si>
  <si>
    <t>ทรัพย์ทวี - ท่าเรือ</t>
  </si>
  <si>
    <t>หมวดทางหลวงกาญจนดิษฐ์</t>
  </si>
  <si>
    <t>0044 - 0302</t>
  </si>
  <si>
    <t>ท่าเรือ - หินโงก</t>
  </si>
  <si>
    <t>0401 - 0401</t>
  </si>
  <si>
    <t>ท่าโรงช้าง - กิโลศูนย์</t>
  </si>
  <si>
    <t>หมวดทางหลวงดอนสัก</t>
  </si>
  <si>
    <t>0401 - 0402</t>
  </si>
  <si>
    <t>บางกุ้ง - เขาหัวช้าง</t>
  </si>
  <si>
    <t>209+704</t>
  </si>
  <si>
    <t>4009 - 0101</t>
  </si>
  <si>
    <t>บางใหญ่ - ซอยสิบ</t>
  </si>
  <si>
    <t>4009 - 0102</t>
  </si>
  <si>
    <t>ซอยสิบ - นาสาร</t>
  </si>
  <si>
    <t>4010 - 0100</t>
  </si>
  <si>
    <t>หนองสวน - คำสน</t>
  </si>
  <si>
    <t>4142 - 0100</t>
  </si>
  <si>
    <t>บ้านใน - บ้านโฉ</t>
  </si>
  <si>
    <t>4143 - 0100</t>
  </si>
  <si>
    <t>ซอยสิบ - บ้านกรูด</t>
  </si>
  <si>
    <t>หมวดทางหลวงเกาะสมุย</t>
  </si>
  <si>
    <t>4169 - 0100</t>
  </si>
  <si>
    <t>ทางรอบเกาะสมุย</t>
  </si>
  <si>
    <t>4170 - 0100</t>
  </si>
  <si>
    <t>สระเกศ - หัวถนน</t>
  </si>
  <si>
    <t>4174 - 0100</t>
  </si>
  <si>
    <t>ลิปะน้อย - แหลมโจรคร่ำ</t>
  </si>
  <si>
    <t>4177 - 0100</t>
  </si>
  <si>
    <t>เขาหมอน - บ้านพ่วง</t>
  </si>
  <si>
    <t>4178 - 0100</t>
  </si>
  <si>
    <t>น้ำเกลี้ยง - หนองดุก</t>
  </si>
  <si>
    <t>4248 - 0100</t>
  </si>
  <si>
    <t>ท่าเรือใต้ - เขาหัวควาย</t>
  </si>
  <si>
    <t>4253 - 0100</t>
  </si>
  <si>
    <t>บ่อน้ำร้อน - บ่อกรัง</t>
  </si>
  <si>
    <t>4263 - 0100</t>
  </si>
  <si>
    <t>หาดผก - บางอ้อ</t>
  </si>
  <si>
    <t>4292 - 0100</t>
  </si>
  <si>
    <t>ทางเข้านาสารด้านเหนือ</t>
  </si>
  <si>
    <t>4293 - 0100</t>
  </si>
  <si>
    <t>ทางเข้าน้ำพุ</t>
  </si>
  <si>
    <t>4294 - 0100</t>
  </si>
  <si>
    <t>ทางเข้านาสารด้านใต้</t>
  </si>
  <si>
    <t>4295 - 0100</t>
  </si>
  <si>
    <t>ทางเข้ายางอุง</t>
  </si>
  <si>
    <t>4332 - 0100</t>
  </si>
  <si>
    <t>บางน้ำจืด - เขากลอย</t>
  </si>
  <si>
    <t>4338 - 0100</t>
  </si>
  <si>
    <t>วัดไทร - ปากน้ำกะแดะ</t>
  </si>
  <si>
    <t>4339 - 0100</t>
  </si>
  <si>
    <t>ดอนเนาว์ - บ้านพอด</t>
  </si>
  <si>
    <t>4350 - 0100</t>
  </si>
  <si>
    <t>แหลมยาง - หาดผก</t>
  </si>
  <si>
    <t>ขท.สุราษฎร์ธานีที่ 3 (เวียงสระ)</t>
  </si>
  <si>
    <t>หมวดทางหลวงบ้านส้อง</t>
  </si>
  <si>
    <t>0041 - 0400</t>
  </si>
  <si>
    <t>ท่าชี - ถ้ำพรรณรา</t>
  </si>
  <si>
    <t>241+450</t>
  </si>
  <si>
    <t>หมวดทางหลวงเคียนซา</t>
  </si>
  <si>
    <t>0044 - 0200</t>
  </si>
  <si>
    <t>บางสวรรค์ - ทรัพย์ทวี</t>
  </si>
  <si>
    <t>หมวดทางหลวงพนม</t>
  </si>
  <si>
    <t>0401 - 0200</t>
  </si>
  <si>
    <t>พนม - ช่องชาลี</t>
  </si>
  <si>
    <t>0415 - 0200</t>
  </si>
  <si>
    <t>บางคราม - พนม</t>
  </si>
  <si>
    <t>4009 - 0201</t>
  </si>
  <si>
    <t>นาสาร - เวียงสระ</t>
  </si>
  <si>
    <t>หมวดทางหลวงเวียงสระ</t>
  </si>
  <si>
    <t>4009 - 0202</t>
  </si>
  <si>
    <t>เวียงสระ - บางสวรรค์</t>
  </si>
  <si>
    <t>4009 - 0203</t>
  </si>
  <si>
    <t>บางสวรรค์ - บางหล่อ</t>
  </si>
  <si>
    <t>4015 - 0300</t>
  </si>
  <si>
    <t>ห้วยปริก - บ้านส้อง</t>
  </si>
  <si>
    <t>81+650</t>
  </si>
  <si>
    <t>4035 - 0100</t>
  </si>
  <si>
    <t>นาชุมเห็ด - โคกมะพร้าว</t>
  </si>
  <si>
    <t>4037 - 0200</t>
  </si>
  <si>
    <t>สองแพรก - ควนสว่าง</t>
  </si>
  <si>
    <t>4039 - 0100</t>
  </si>
  <si>
    <t>ยางอุง - นาสาร</t>
  </si>
  <si>
    <t>4110 - 0200</t>
  </si>
  <si>
    <t>บางรูป - พระแสง</t>
  </si>
  <si>
    <t>4133 - 0101</t>
  </si>
  <si>
    <t>ท่าโรงช้าง - ควนสามัคคี</t>
  </si>
  <si>
    <t>4133 - 0102</t>
  </si>
  <si>
    <t>ควนสามัคคี - พระแสง</t>
  </si>
  <si>
    <t>4199 - 0100</t>
  </si>
  <si>
    <t>บ่อพระ - ควนสามัคคี</t>
  </si>
  <si>
    <t>4219 - 0100</t>
  </si>
  <si>
    <t>ปลายหลิก - ทับใหม่</t>
  </si>
  <si>
    <t>4224 - 0200</t>
  </si>
  <si>
    <t>ห้วยทรายขาว - ห้วยปริก</t>
  </si>
  <si>
    <t>4229 - 0100</t>
  </si>
  <si>
    <t>ช่องช้าง - นาสาร</t>
  </si>
  <si>
    <t>4246 - 0100</t>
  </si>
  <si>
    <t>เขาวง - หน้าเขา</t>
  </si>
  <si>
    <t>4344 - 0100</t>
  </si>
  <si>
    <t>ห้วยกลาง  - กะทูน</t>
  </si>
  <si>
    <t>ขท.พัทลุง</t>
  </si>
  <si>
    <t>พัทลุง</t>
  </si>
  <si>
    <t>0004 - 1301</t>
  </si>
  <si>
    <t>เขาพับผ้า - พัทลุง</t>
  </si>
  <si>
    <t>หมวดทางหลวงพัทลุง</t>
  </si>
  <si>
    <t>0004 - 1302</t>
  </si>
  <si>
    <t>พัทลุง - นาโหนด</t>
  </si>
  <si>
    <t>หมวดทางหลวงตะโหมด</t>
  </si>
  <si>
    <t>0004 - 1303</t>
  </si>
  <si>
    <t>นาโหนด - ห้วยทราย</t>
  </si>
  <si>
    <t>หมวดทางหลวงป่าบอน</t>
  </si>
  <si>
    <t>0004 - 1304</t>
  </si>
  <si>
    <t>ห้วยทราย - พรุพ้อ</t>
  </si>
  <si>
    <t>หมวดทางหลวงควนขนุน</t>
  </si>
  <si>
    <t>0041 - 0601</t>
  </si>
  <si>
    <t>ไม้เสียบ - สี่แยกโพธิ์ทอง</t>
  </si>
  <si>
    <t>0041 - 0602</t>
  </si>
  <si>
    <t>สี่แยกโพธิ์ทอง - พัทลุง</t>
  </si>
  <si>
    <t>4018 - 0200</t>
  </si>
  <si>
    <t>ไม้เสียบ - หัวถนน</t>
  </si>
  <si>
    <t>4047 - 0100</t>
  </si>
  <si>
    <t>ลำปำ - พัทลุง</t>
  </si>
  <si>
    <t>4048 - 0100</t>
  </si>
  <si>
    <t>สี่แยกช่องโก - ทุ่งข่า</t>
  </si>
  <si>
    <t>4049 - 0100</t>
  </si>
  <si>
    <t>ห้วยทราย - ปากพะยูน</t>
  </si>
  <si>
    <t>4081 - 0100</t>
  </si>
  <si>
    <t>ท่านางพรหม - จงเก</t>
  </si>
  <si>
    <t>4121 - 0100</t>
  </si>
  <si>
    <t>แม่ขรี - โหล๊ะจังกระ</t>
  </si>
  <si>
    <t>4122 - 0101</t>
  </si>
  <si>
    <t>ป่าบอนเหนือ - โหล๊ะจังกระ</t>
  </si>
  <si>
    <t>4122 - 0102</t>
  </si>
  <si>
    <t>โหล๊ะจังกระ - บ้านนา</t>
  </si>
  <si>
    <t>4138 - 0100</t>
  </si>
  <si>
    <t>โคกสัก - หาดไข่เต่า</t>
  </si>
  <si>
    <t>4163 - 0101</t>
  </si>
  <si>
    <t>ควนดินสอ - เขาปู่</t>
  </si>
  <si>
    <t>4163 - 0102</t>
  </si>
  <si>
    <t>เขาปู่ - ป่าพะยอม</t>
  </si>
  <si>
    <t>4164 - 0100</t>
  </si>
  <si>
    <t>สี่แยกโพธิ์ทอง - เขาปู่</t>
  </si>
  <si>
    <t>4181 - 0100</t>
  </si>
  <si>
    <t>โคกทราย - ปากพะยูน</t>
  </si>
  <si>
    <t>4187 - 0101</t>
  </si>
  <si>
    <t>สี่แยกโพธิ์ทอง - ควนขนุน</t>
  </si>
  <si>
    <t>4187 - 0102</t>
  </si>
  <si>
    <t>ควนขนุน - ทะเลน้อย</t>
  </si>
  <si>
    <t>4237 - 0100</t>
  </si>
  <si>
    <t>แม่ขรี - ตะโหมด</t>
  </si>
  <si>
    <t>4270 - 0200</t>
  </si>
  <si>
    <t>ทุ่งชุมพล - ลานข่อย</t>
  </si>
  <si>
    <t>4285 - 0100</t>
  </si>
  <si>
    <t>ท่ามิหรำ - โคกกอก</t>
  </si>
  <si>
    <t>4340 - 0100</t>
  </si>
  <si>
    <t>ไสยวน  - ควนขนุน</t>
  </si>
  <si>
    <t>4346 - 0100</t>
  </si>
  <si>
    <t>ตะโหมด - ในโป๊ะ</t>
  </si>
  <si>
    <t>ขท.นครศรีธรรมราชที่ 1</t>
  </si>
  <si>
    <t>หมวดทางหลวงสิชล</t>
  </si>
  <si>
    <t>0401 - 0501</t>
  </si>
  <si>
    <t>เขาหัวช้าง - สิชล</t>
  </si>
  <si>
    <t>หมวดทางหลวงท่าศาลา</t>
  </si>
  <si>
    <t>0401 - 0502</t>
  </si>
  <si>
    <t>สิชล - ท่าแพ</t>
  </si>
  <si>
    <t>หมวดทางหลวงนครศรีธรรมราช</t>
  </si>
  <si>
    <t>0401 - 0503</t>
  </si>
  <si>
    <t>ท่าแพ - นครศรีธรรมราช</t>
  </si>
  <si>
    <t>0403 - 0100</t>
  </si>
  <si>
    <t>นครศรีธรรมราช - เสาธง</t>
  </si>
  <si>
    <t>0408 - 0101</t>
  </si>
  <si>
    <t>หัวถนน - เฉลิมพระเกียรติ</t>
  </si>
  <si>
    <t>หมวดทางหลวงหัวไทร</t>
  </si>
  <si>
    <t>0408 - 0102</t>
  </si>
  <si>
    <t>เฉลิมพระเกียรติ - ปากระวะ</t>
  </si>
  <si>
    <t>70+891</t>
  </si>
  <si>
    <t>สงขลา</t>
  </si>
  <si>
    <t>4012 - 0100</t>
  </si>
  <si>
    <t>หัวไทร - แพรกเมือง</t>
  </si>
  <si>
    <t>หมวดทางหลวงหน้าสตน</t>
  </si>
  <si>
    <t>4013 - 0101</t>
  </si>
  <si>
    <t>นครศรีธรรมราช - ปากพนัง</t>
  </si>
  <si>
    <t>4013 - 0102</t>
  </si>
  <si>
    <t>ปากพนัง - หัวไทร</t>
  </si>
  <si>
    <t>4014 - 0100</t>
  </si>
  <si>
    <t>คลองเหลง - ขนอม</t>
  </si>
  <si>
    <t>หมวดทางหลวงลานสกา</t>
  </si>
  <si>
    <t>4015 - 0100</t>
  </si>
  <si>
    <t>บ้านตาล - เขาธง</t>
  </si>
  <si>
    <t>4016 - 0101</t>
  </si>
  <si>
    <t>นครศรีธรรมราช - พรหมคีรี</t>
  </si>
  <si>
    <t>หมวดทางหลวงนบพิตำ</t>
  </si>
  <si>
    <t>4016 - 0102</t>
  </si>
  <si>
    <t>พรหมคีรี - นบพิตำ</t>
  </si>
  <si>
    <t>4094 - 0101</t>
  </si>
  <si>
    <t>บ่อล้อ - เชียรใหญ่</t>
  </si>
  <si>
    <t>4094 - 0102</t>
  </si>
  <si>
    <t>เชียรใหญ่ - ปากพนัง</t>
  </si>
  <si>
    <t>4103 - 0101</t>
  </si>
  <si>
    <t>ปากพูน - เบญจม</t>
  </si>
  <si>
    <t>4103 - 0102</t>
  </si>
  <si>
    <t>เบญจม - จังหูน</t>
  </si>
  <si>
    <t>4140 - 0100</t>
  </si>
  <si>
    <t>ท่าศาลา - นบพิตำ</t>
  </si>
  <si>
    <t>4141 - 0100</t>
  </si>
  <si>
    <t>หน้าทับ - ทอนหงส์</t>
  </si>
  <si>
    <t>4142 - 0200</t>
  </si>
  <si>
    <t>บ้านโฉ - ขนอม</t>
  </si>
  <si>
    <t>4150 - 0100</t>
  </si>
  <si>
    <t>หัวไทร - ปากเหมือง</t>
  </si>
  <si>
    <t>4151 - 0100</t>
  </si>
  <si>
    <t>บ่อล้อ - กุมแป</t>
  </si>
  <si>
    <t>4161 - 0100</t>
  </si>
  <si>
    <t>สิชล - จอมทอง</t>
  </si>
  <si>
    <t>4186 - 0100</t>
  </si>
  <si>
    <t>โรงเหล็ก - ห้วยพาน</t>
  </si>
  <si>
    <t>4188 - 0100</t>
  </si>
  <si>
    <t>ห้วยพาน - น้ำตกกรุงชิง</t>
  </si>
  <si>
    <t>4189 - 0100</t>
  </si>
  <si>
    <t>ท่าพุด - ยอดเหลือง</t>
  </si>
  <si>
    <t>4232 - 0100</t>
  </si>
  <si>
    <t>ขนอม - ในเพลา</t>
  </si>
  <si>
    <t>4234 - 0100</t>
  </si>
  <si>
    <t>บนเนิน - ท่าเทียบเรือประมงปากพนัง</t>
  </si>
  <si>
    <t>4238 - 0100</t>
  </si>
  <si>
    <t>ไม้หลา - ลานสกา</t>
  </si>
  <si>
    <t>4301 - 0100</t>
  </si>
  <si>
    <t>ตอม่อ - ท่าศาลา</t>
  </si>
  <si>
    <t>4316 - 0100</t>
  </si>
  <si>
    <t>บนเนิน - ปากพนัง</t>
  </si>
  <si>
    <t>4317 - 0100</t>
  </si>
  <si>
    <t>หัวถนนชายทะเล - เนินตาขำ</t>
  </si>
  <si>
    <t>4332 - 0200</t>
  </si>
  <si>
    <t>เขากลอย - บ้านโฉ</t>
  </si>
  <si>
    <t>4341 - 0100</t>
  </si>
  <si>
    <t>จอมทอง - เขาพลายดำ</t>
  </si>
  <si>
    <t>ขท.กระบี่</t>
  </si>
  <si>
    <t>กระบี่</t>
  </si>
  <si>
    <t>สำนักงานทางหลวงที่ 17 (กระบี่)</t>
  </si>
  <si>
    <t>หมวดทางหลวงอ่าวนาง</t>
  </si>
  <si>
    <t>0004 - 1101</t>
  </si>
  <si>
    <t>เขาคราม - ตลาดเก่า</t>
  </si>
  <si>
    <t>หมวดทางหลวงกระบี่</t>
  </si>
  <si>
    <t>0004 - 1102</t>
  </si>
  <si>
    <t>ตลาดเก่า - คลองท่อม</t>
  </si>
  <si>
    <t>หมวดทางหลวงห้วยน้ำขาว</t>
  </si>
  <si>
    <t>0004 - 1103</t>
  </si>
  <si>
    <t>คลองท่อม - นาวง</t>
  </si>
  <si>
    <t>1041+136</t>
  </si>
  <si>
    <t>4033 - 0100</t>
  </si>
  <si>
    <t>ในช่อง - ในไร่</t>
  </si>
  <si>
    <t>4034 - 0100</t>
  </si>
  <si>
    <t>ปากน้ำกระบี่ - เขาทอง</t>
  </si>
  <si>
    <t>หมวดทางหลวงเขาพนม</t>
  </si>
  <si>
    <t>4037 - 0100</t>
  </si>
  <si>
    <t>เหนือคลอง - สองแพรก</t>
  </si>
  <si>
    <t>หมวดทางหลวงคลองท่อม</t>
  </si>
  <si>
    <t>4038 - 0100</t>
  </si>
  <si>
    <t>คลองท่อม - ทุ่งใหญ่</t>
  </si>
  <si>
    <t>31+925</t>
  </si>
  <si>
    <t>4041 - 0100</t>
  </si>
  <si>
    <t>บางผึ้ง - โคกยาง</t>
  </si>
  <si>
    <t>4046 - 0200</t>
  </si>
  <si>
    <t>สิเกา - ควนกุน</t>
  </si>
  <si>
    <t>4151 - 0400</t>
  </si>
  <si>
    <t>บางขัน - ลำทับ</t>
  </si>
  <si>
    <t>95+293</t>
  </si>
  <si>
    <t>4156 - 0100</t>
  </si>
  <si>
    <t>เขาพนม - ทุ่งใหญ่</t>
  </si>
  <si>
    <t>35+728</t>
  </si>
  <si>
    <t>4201 - 0100</t>
  </si>
  <si>
    <t>ช่องพลี - อ่าวพระนาง</t>
  </si>
  <si>
    <t>4202 - 0100</t>
  </si>
  <si>
    <t>ช่องพลี - หาดนพรัตน์ธารา</t>
  </si>
  <si>
    <t>4203 - 0100</t>
  </si>
  <si>
    <t>อ่าวน้ำเมา - หาดนพรัตน์ธารา</t>
  </si>
  <si>
    <t>4204 - 0100</t>
  </si>
  <si>
    <t>ไสไทย - สุสานหอย 75 ล้านปี</t>
  </si>
  <si>
    <t>4206 - 0100</t>
  </si>
  <si>
    <t>ห้วยน้ำขาว - เกาะกลาง</t>
  </si>
  <si>
    <t>หมวดทางหลวงทรายขาว</t>
  </si>
  <si>
    <t>4225 - 0100</t>
  </si>
  <si>
    <t>สวนปาล์ม -คลองชี</t>
  </si>
  <si>
    <t>9+200</t>
  </si>
  <si>
    <t>4236 - 0100</t>
  </si>
  <si>
    <t>ถนนแพรก - ลำนาว</t>
  </si>
  <si>
    <t>4252 - 0100</t>
  </si>
  <si>
    <t>ทุ่งใหญ่ - ควนปริง</t>
  </si>
  <si>
    <t>4258 - 0200</t>
  </si>
  <si>
    <t>บ้านซา - ควนชัน</t>
  </si>
  <si>
    <t>4276 - 0100</t>
  </si>
  <si>
    <t>ท่าประดู่ - สวนหมาก</t>
  </si>
  <si>
    <t>4278 - 0100</t>
  </si>
  <si>
    <t>ทอนแจ้ - อ่าวตง</t>
  </si>
  <si>
    <t>4345 - 0100</t>
  </si>
  <si>
    <t>ควนกุน - หนองชุมแสง</t>
  </si>
  <si>
    <t>4348 - 0100</t>
  </si>
  <si>
    <t>ห้วยเจ - ควนอารีย์</t>
  </si>
  <si>
    <t>ขท.ภูเก็ต</t>
  </si>
  <si>
    <t>ภูเก็ต</t>
  </si>
  <si>
    <t>หมวดทางหลวงท้ายเหมือง</t>
  </si>
  <si>
    <t>0004 - 1001</t>
  </si>
  <si>
    <t>บางสัก - ท้ายเหมือง</t>
  </si>
  <si>
    <t>พังงา</t>
  </si>
  <si>
    <t>หมวดทางหลวงถลาง</t>
  </si>
  <si>
    <t>0004 - 1002</t>
  </si>
  <si>
    <t>ท้ายเหมือง - คลองบางดินสอ</t>
  </si>
  <si>
    <t>0402 - 0101</t>
  </si>
  <si>
    <t>โคกกลอย - หมากปรก</t>
  </si>
  <si>
    <t>8+461</t>
  </si>
  <si>
    <t>หมวดทางหลวงภูเก็ต</t>
  </si>
  <si>
    <t>0402 - 0102</t>
  </si>
  <si>
    <t>หมากปรก - เมืองภูเก็ต</t>
  </si>
  <si>
    <t>4020 - 0100</t>
  </si>
  <si>
    <t>เมืองภูเก็ต - กะทู้</t>
  </si>
  <si>
    <t>หมวดทางหลวงราไวย์</t>
  </si>
  <si>
    <t>4021 - 0100</t>
  </si>
  <si>
    <t>เมืองภูเก็ต - ห้าแยกฉลอง</t>
  </si>
  <si>
    <t>4022 - 0100</t>
  </si>
  <si>
    <t>โรงเรียนวิชิตสงคราม - สนามสุรกุล</t>
  </si>
  <si>
    <t>4023 - 0100</t>
  </si>
  <si>
    <t>เมืองภูเก็ต - แหลมพันวา</t>
  </si>
  <si>
    <t>4024 - 0101</t>
  </si>
  <si>
    <t>บางคู  - ตีนเขา</t>
  </si>
  <si>
    <t>4024 - 0102</t>
  </si>
  <si>
    <t>ตีนเขา - หาดราไวย์</t>
  </si>
  <si>
    <t>4025 - 0100</t>
  </si>
  <si>
    <t>ท่าเรือ -  เชิงทะเล</t>
  </si>
  <si>
    <t>4026 - 0100</t>
  </si>
  <si>
    <t>ทางเข้าสนามบินภูเก็ต</t>
  </si>
  <si>
    <t>4027 - 0100</t>
  </si>
  <si>
    <t>ท่าเรือ - เมืองใหม่</t>
  </si>
  <si>
    <t>4028 - 0100</t>
  </si>
  <si>
    <t>ห้าแยกฉลอง - กะรน</t>
  </si>
  <si>
    <t>4029 - 0100</t>
  </si>
  <si>
    <t>กะทู้ - ป่าตอง</t>
  </si>
  <si>
    <t>4030 - 0100</t>
  </si>
  <si>
    <t>ถลาง - หาดราไวย์</t>
  </si>
  <si>
    <t>4031 - 0100</t>
  </si>
  <si>
    <t>มุดดอกขาว - สนามบินภูเก็ต</t>
  </si>
  <si>
    <t>4032 - 0101</t>
  </si>
  <si>
    <t>บางไทร - ตำตัว</t>
  </si>
  <si>
    <t>4032 - 0102</t>
  </si>
  <si>
    <t>ทางเข้าบางไทร</t>
  </si>
  <si>
    <t>4090 - 0200</t>
  </si>
  <si>
    <t>นิคม - หินดาน</t>
  </si>
  <si>
    <t>4129 - 0100</t>
  </si>
  <si>
    <t>ทางเข้าอ่าวมะขาม</t>
  </si>
  <si>
    <t>4147 - 0100</t>
  </si>
  <si>
    <t>ลำแก่น - ทับละมุ</t>
  </si>
  <si>
    <t>4233 - 0100</t>
  </si>
  <si>
    <t>ตีนเขา - นาบอน</t>
  </si>
  <si>
    <t>4240 - 0100</t>
  </si>
  <si>
    <t>ทุ่งมะพร้าว - สามแยกนิคม</t>
  </si>
  <si>
    <t>4277 - 0100</t>
  </si>
  <si>
    <t>ท่านุ่น -ในหยง</t>
  </si>
  <si>
    <t>4282 - 0100</t>
  </si>
  <si>
    <t>ทางเข้าทุ่งมะพร้าว</t>
  </si>
  <si>
    <t>4302 - 0100</t>
  </si>
  <si>
    <t>หาดทรายแก้ว - ท่านุ่น</t>
  </si>
  <si>
    <t>3+816</t>
  </si>
  <si>
    <t>4303 - 0100</t>
  </si>
  <si>
    <t>ต้นแซะ - ทุ่งโพธิ์</t>
  </si>
  <si>
    <t>4304 - 0100</t>
  </si>
  <si>
    <t>ท่านุ่น - สามแยกสะพานสารสิน</t>
  </si>
  <si>
    <t>4353 - 0100</t>
  </si>
  <si>
    <t>ท่าฉัตรไชย - หมวดถลาง</t>
  </si>
  <si>
    <t>ขท.พังงา</t>
  </si>
  <si>
    <t>หมวดทางหลวงคุระบุรี</t>
  </si>
  <si>
    <t>0004 - 0901</t>
  </si>
  <si>
    <t>อ่าวเคย - บางนายสี</t>
  </si>
  <si>
    <t>หมวดทางหลวงตะกั่วป่า</t>
  </si>
  <si>
    <t>0004 - 0902</t>
  </si>
  <si>
    <t>ตะกั่วป่า - บางสัก</t>
  </si>
  <si>
    <t>หมวดทางหลวงพังงา</t>
  </si>
  <si>
    <t>0004 - 0903</t>
  </si>
  <si>
    <t>คลองบางดินสอ - นาเหนือ</t>
  </si>
  <si>
    <t>หมวดทางหลวงทับปุด</t>
  </si>
  <si>
    <t>0004 - 0904</t>
  </si>
  <si>
    <t>นาเหนือ - เขาคราม</t>
  </si>
  <si>
    <t>0044 - 0100</t>
  </si>
  <si>
    <t>อ่าวลึก - บางสวรรค์</t>
  </si>
  <si>
    <t>0401 - 0101</t>
  </si>
  <si>
    <t>แยกโคกเคียน - เขาศก</t>
  </si>
  <si>
    <t>0401 - 0102</t>
  </si>
  <si>
    <t>เขาศก - พนม</t>
  </si>
  <si>
    <t>0415 - 0100</t>
  </si>
  <si>
    <t>นาเหนือ - บางคราม</t>
  </si>
  <si>
    <t>4009 - 0300</t>
  </si>
  <si>
    <t>บางหล่อ - อ่าวลึก</t>
  </si>
  <si>
    <t>4090 - 0100</t>
  </si>
  <si>
    <t>นบปริง - นิคม</t>
  </si>
  <si>
    <t>4118 - 0100</t>
  </si>
  <si>
    <t>บางเหรียง - พนม</t>
  </si>
  <si>
    <t>4144 - 0100</t>
  </si>
  <si>
    <t>ภูงา - อ่าวพังงา</t>
  </si>
  <si>
    <t>4197 - 0100</t>
  </si>
  <si>
    <t>เขาต่อ - ปลายพระยา</t>
  </si>
  <si>
    <t>4283 - 0100</t>
  </si>
  <si>
    <t>ทางเข้ากะไหล</t>
  </si>
  <si>
    <t>4284 - 0100</t>
  </si>
  <si>
    <t>ทางเข้ากระโสม</t>
  </si>
  <si>
    <t>4311 - 0100</t>
  </si>
  <si>
    <t>พังงา - ทับปุด</t>
  </si>
  <si>
    <t>ขท.ระนอง</t>
  </si>
  <si>
    <t>ระนอง</t>
  </si>
  <si>
    <t>หมวดทางหลวงกระบุรี</t>
  </si>
  <si>
    <t>0004 - 0801</t>
  </si>
  <si>
    <t>เสียบญวณ - กระบุรี</t>
  </si>
  <si>
    <t>511+303</t>
  </si>
  <si>
    <t>หมวดทางหลวงระนอง</t>
  </si>
  <si>
    <t>0004 - 0802</t>
  </si>
  <si>
    <t>กระบุรี - หงาว</t>
  </si>
  <si>
    <t>หมวดทางหลวงกะเปอร์</t>
  </si>
  <si>
    <t>0004 - 0803</t>
  </si>
  <si>
    <t>หงาว - อ่าวเคย</t>
  </si>
  <si>
    <t>0412 - 0100</t>
  </si>
  <si>
    <t>ทางเข้าระนอง</t>
  </si>
  <si>
    <t>หมวดทางหลวงพะโต๊ะ</t>
  </si>
  <si>
    <t>4006 - 0100</t>
  </si>
  <si>
    <t>ราชกรูด - วังตะกอ</t>
  </si>
  <si>
    <t>4+980</t>
  </si>
  <si>
    <t>4091 - 0101</t>
  </si>
  <si>
    <t>บางสีกิ้ม - เขาค่าย</t>
  </si>
  <si>
    <t>36+173</t>
  </si>
  <si>
    <t>4091 - 0102</t>
  </si>
  <si>
    <t>เขาค่าย - เขาปีบ</t>
  </si>
  <si>
    <t>4139 - 0100</t>
  </si>
  <si>
    <t>เขาค่าย - เขาทะลุ</t>
  </si>
  <si>
    <t>4281 - 0100</t>
  </si>
  <si>
    <t>ทางเข้าเมืองระนอง</t>
  </si>
  <si>
    <t>ขท.ตรัง</t>
  </si>
  <si>
    <t>หมวดทางหลวงวังวิเศษ</t>
  </si>
  <si>
    <t>0004 - 1201</t>
  </si>
  <si>
    <t>นาวง - ห้วยยอด</t>
  </si>
  <si>
    <t>หมวดทางหลวงห้วยยอด</t>
  </si>
  <si>
    <t>0004 - 1202</t>
  </si>
  <si>
    <t>ห้วยยอด - ลำภูรา</t>
  </si>
  <si>
    <t>หมวดทางหลวงตรัง</t>
  </si>
  <si>
    <t>0004 - 1203</t>
  </si>
  <si>
    <t>ลำภูรา - ตรัง</t>
  </si>
  <si>
    <t>หมวดทางหลวงนาโยง</t>
  </si>
  <si>
    <t>0004 - 1204</t>
  </si>
  <si>
    <t>ตรัง - เขาพับผ้า</t>
  </si>
  <si>
    <t>หมวดทางหลวงรัษฎา</t>
  </si>
  <si>
    <t>0403 - 0301</t>
  </si>
  <si>
    <t>กะปาง - ห้วยนาง</t>
  </si>
  <si>
    <t>0403 - 0302</t>
  </si>
  <si>
    <t>ห้วยนาง - ต้นม่วง</t>
  </si>
  <si>
    <t>0403 - 0303</t>
  </si>
  <si>
    <t>ต้นม่วง - ตรัง</t>
  </si>
  <si>
    <t>0403 - 0304</t>
  </si>
  <si>
    <t>ตรัง - กันตัง</t>
  </si>
  <si>
    <t>หมวดทางหลวงย่านตาขาว</t>
  </si>
  <si>
    <t>0404 - 0100</t>
  </si>
  <si>
    <t>ตรัง - บ้านนา</t>
  </si>
  <si>
    <t>0419 - 0100</t>
  </si>
  <si>
    <t>ถนนวงแหวนรอบเมืองตรัง</t>
  </si>
  <si>
    <t>4045 - 0100</t>
  </si>
  <si>
    <t>บางรัก - ควนขัน</t>
  </si>
  <si>
    <t>หมวดทางหลวงสิเกา</t>
  </si>
  <si>
    <t>4046 - 0101</t>
  </si>
  <si>
    <t>ตรัง - สิเกา</t>
  </si>
  <si>
    <t>4046 - 0102</t>
  </si>
  <si>
    <t>ถนนเลี่ยงเมืองสิเกา</t>
  </si>
  <si>
    <t>4123 - 0100</t>
  </si>
  <si>
    <t>บ้านโพธิ์ - ห้วยยอด</t>
  </si>
  <si>
    <t>4124 - 0100</t>
  </si>
  <si>
    <t>นาโยงเหนือ - ย่านตาขาว</t>
  </si>
  <si>
    <t>4151 - 0300</t>
  </si>
  <si>
    <t>น้ำตก - กะปาง</t>
  </si>
  <si>
    <t>4158 - 0100</t>
  </si>
  <si>
    <t>คลองเต็ง - เขาวิเศษ</t>
  </si>
  <si>
    <t>4159 - 0100</t>
  </si>
  <si>
    <t>นาวง - ต้นชด</t>
  </si>
  <si>
    <t>4162 - 0100</t>
  </si>
  <si>
    <t>ต้นมะม่วง - ปากเมง</t>
  </si>
  <si>
    <t>4235 - 0100</t>
  </si>
  <si>
    <t>บ้านนา - ปากปรน - บกหัก</t>
  </si>
  <si>
    <t>4258 - 0100</t>
  </si>
  <si>
    <t>ห้วยนาง - บ้านซา</t>
  </si>
  <si>
    <t>4261 - 0100</t>
  </si>
  <si>
    <t>ป่าเตียว - ทุ่งค่าย</t>
  </si>
  <si>
    <t>4264 - 0100</t>
  </si>
  <si>
    <t>บ้านช่อง - หาดเลา</t>
  </si>
  <si>
    <t>4267 - 0100</t>
  </si>
  <si>
    <t>ห้วยนาง - หนองบัว</t>
  </si>
  <si>
    <t>4268 - 0100</t>
  </si>
  <si>
    <t>ควนตอ - บ้านควน</t>
  </si>
  <si>
    <t>4269 - 0101</t>
  </si>
  <si>
    <t>ห้วยยอด - คลองมวน</t>
  </si>
  <si>
    <t>4269 - 0102</t>
  </si>
  <si>
    <t>คลองมวน - คลองโกง</t>
  </si>
  <si>
    <t>4270 - 0101</t>
  </si>
  <si>
    <t>ห้วยยอด - ท่างิ้ว</t>
  </si>
  <si>
    <t>4270 - 0102</t>
  </si>
  <si>
    <t>ท่างิ้ว - ทุ่งชุมพล</t>
  </si>
  <si>
    <t>29+250</t>
  </si>
  <si>
    <t>4289 - 0100</t>
  </si>
  <si>
    <t>สามแยกทางรถไฟ - วังสมบูรณ์</t>
  </si>
  <si>
    <t>4315 - 0100</t>
  </si>
  <si>
    <t>บางรัก - ควนปริง</t>
  </si>
  <si>
    <t>4320 - 0100</t>
  </si>
  <si>
    <t>ทางเข้าสิเกา</t>
  </si>
  <si>
    <t>4347 - 0100</t>
  </si>
  <si>
    <t>ตลาดฉุ้น - บ้านซา</t>
  </si>
  <si>
    <t>ขท.สงขลาที่ 1</t>
  </si>
  <si>
    <t>สำนักงานทางหลวงที่ 18 (สงขลา)</t>
  </si>
  <si>
    <t>หมวดทางหลวงกำแพงเพชร</t>
  </si>
  <si>
    <t>0004 - 1401</t>
  </si>
  <si>
    <t>พรุพ้อ - เนินพิชัย</t>
  </si>
  <si>
    <t>1218+664</t>
  </si>
  <si>
    <t>หมวดทางหลวงหาดใหญ่</t>
  </si>
  <si>
    <t>0004 - 1402</t>
  </si>
  <si>
    <t>เนินพิชัย - คลองหวะ</t>
  </si>
  <si>
    <t>หมวดทางหลวงคอหงส์</t>
  </si>
  <si>
    <t>0004 - 1403</t>
  </si>
  <si>
    <t>คลองหวะ - พังลา</t>
  </si>
  <si>
    <t>0043 - 0100</t>
  </si>
  <si>
    <t>หาดใหญ่ - นาหม่อม</t>
  </si>
  <si>
    <t>0407 - 0101</t>
  </si>
  <si>
    <t>คลองหวะ - ควนหิน</t>
  </si>
  <si>
    <t>หมวดทางหลวงสงขลา</t>
  </si>
  <si>
    <t>0407 - 0102</t>
  </si>
  <si>
    <t>ควนหิน - สงขลา</t>
  </si>
  <si>
    <t>หมวดทางหลวงสทิงพระ</t>
  </si>
  <si>
    <t>0408 - 0201</t>
  </si>
  <si>
    <t>ปากระวะ - สทิงพระ</t>
  </si>
  <si>
    <t>หมวดทางหลวงสิงหนคร</t>
  </si>
  <si>
    <t>0408 - 0202</t>
  </si>
  <si>
    <t>สทิงพระ - เกาะยอ</t>
  </si>
  <si>
    <t>0408 - 0203</t>
  </si>
  <si>
    <t>เกาะยอ - ทุ่งหวัง</t>
  </si>
  <si>
    <t>0414 - 0101</t>
  </si>
  <si>
    <t>น้ำกระจาย - คลองวง</t>
  </si>
  <si>
    <t>0414 - 0102</t>
  </si>
  <si>
    <t>คลองวง - ท่าท้อน</t>
  </si>
  <si>
    <t>4083 - 0100</t>
  </si>
  <si>
    <t>ทางเข้าระโนด</t>
  </si>
  <si>
    <t>4135 - 0100</t>
  </si>
  <si>
    <t>ทางเข้าสนามบินหาดใหญ่</t>
  </si>
  <si>
    <t>4208 - 0100</t>
  </si>
  <si>
    <t>ทางเข้าสถานีรถไฟบางกล่ำ</t>
  </si>
  <si>
    <t>4287 - 0101</t>
  </si>
  <si>
    <t>ท่าชะมวง - ควนลัง</t>
  </si>
  <si>
    <t>4287 - 0102</t>
  </si>
  <si>
    <t>ควนลัง - หาดใหญ่</t>
  </si>
  <si>
    <t>4308 - 0100</t>
  </si>
  <si>
    <t>ทางเข้าเขาแดง</t>
  </si>
  <si>
    <t>4309 - 0100</t>
  </si>
  <si>
    <t>สามแยกทุ่งหวัง - สงขลา</t>
  </si>
  <si>
    <t>4310 - 0100</t>
  </si>
  <si>
    <t>ทางเข้าหาดใหญ่</t>
  </si>
  <si>
    <t>ขท.ยะลา</t>
  </si>
  <si>
    <t>ยะลา</t>
  </si>
  <si>
    <t>หมวดทางหลวงยะลา</t>
  </si>
  <si>
    <t>0409 - 0200</t>
  </si>
  <si>
    <t>ป่าพ้อ - ท่าสาป</t>
  </si>
  <si>
    <t>18+013</t>
  </si>
  <si>
    <t>0410 - 0201</t>
  </si>
  <si>
    <t>ยะลา - ตะบิงติงงี</t>
  </si>
  <si>
    <t>หมวดทางหลวงธารโต</t>
  </si>
  <si>
    <t>0410 - 0202</t>
  </si>
  <si>
    <t>ตะบิงติงงี - บ่อหิน</t>
  </si>
  <si>
    <t>หมวดทางหลวงเบตง</t>
  </si>
  <si>
    <t>0410 - 0203</t>
  </si>
  <si>
    <t>บ่อหิน - เบตง</t>
  </si>
  <si>
    <t>0418 - 0200</t>
  </si>
  <si>
    <t>ยุโป - ท่าสาป</t>
  </si>
  <si>
    <t>26+775</t>
  </si>
  <si>
    <t>ปัตตานี</t>
  </si>
  <si>
    <t>หมวดทางหลวงรามัน</t>
  </si>
  <si>
    <t>4060 - 0200</t>
  </si>
  <si>
    <t>กะรุบี - ต๊ะโล๊ะหะลอ</t>
  </si>
  <si>
    <t>16+875</t>
  </si>
  <si>
    <t>4063 - 0100</t>
  </si>
  <si>
    <t>ปารามีแต - โกตาบารู</t>
  </si>
  <si>
    <t>หมวดทางหลวงยะหา</t>
  </si>
  <si>
    <t>4065 - 0100</t>
  </si>
  <si>
    <t>บ้านเนียง - ยะหา</t>
  </si>
  <si>
    <t>4066 - 0100</t>
  </si>
  <si>
    <t>โกตาบารู - บือเล็งใต้</t>
  </si>
  <si>
    <t>21+815.839</t>
  </si>
  <si>
    <t>นราธิวาส</t>
  </si>
  <si>
    <t>4067 - 0100</t>
  </si>
  <si>
    <t>โกตาบารู - แบหอ</t>
  </si>
  <si>
    <t>12+750</t>
  </si>
  <si>
    <t>4068 - 0100</t>
  </si>
  <si>
    <t>ลำใหม่ - ลำพะยา</t>
  </si>
  <si>
    <t>4070 - 0100</t>
  </si>
  <si>
    <t>ยะหา - บาละ</t>
  </si>
  <si>
    <t>4071 - 0100</t>
  </si>
  <si>
    <t>โกตาบารู - วังพญา</t>
  </si>
  <si>
    <t>13+248</t>
  </si>
  <si>
    <t>4077 - 0101</t>
  </si>
  <si>
    <t>ยะหา - บาจุ</t>
  </si>
  <si>
    <t>4077 - 0102</t>
  </si>
  <si>
    <t>บาจุ - บันนังสตา</t>
  </si>
  <si>
    <t>4082 - 0100</t>
  </si>
  <si>
    <t>ยะลา - โต๊ะปะเก๊ะ</t>
  </si>
  <si>
    <t>4085 - 0200</t>
  </si>
  <si>
    <t>ธารคีรี - บันนังดามา</t>
  </si>
  <si>
    <t>50+020</t>
  </si>
  <si>
    <t>4089 - 0100</t>
  </si>
  <si>
    <t>เตาปูน - ท่าสาป</t>
  </si>
  <si>
    <t>4092 - 0100</t>
  </si>
  <si>
    <t>รามัน - จะรังตาดง</t>
  </si>
  <si>
    <t>17+000</t>
  </si>
  <si>
    <t>4176 - 0100</t>
  </si>
  <si>
    <t>ปะแต - บาละ</t>
  </si>
  <si>
    <t>หมวดทางหลวงยะรม</t>
  </si>
  <si>
    <t>4244 - 0100</t>
  </si>
  <si>
    <t>เบตง - ซาโห่</t>
  </si>
  <si>
    <t>4272 - 0100</t>
  </si>
  <si>
    <t>ยือนัง - คลองชิง</t>
  </si>
  <si>
    <t>4273 - 0100</t>
  </si>
  <si>
    <t>ตะบิงติงงี - สันกาหลง</t>
  </si>
  <si>
    <t>4325 - 0100</t>
  </si>
  <si>
    <t>ปากบาง - จุฬาภรณ์พัฒนา 10</t>
  </si>
  <si>
    <t>4326 - 0100</t>
  </si>
  <si>
    <t>เบตง - บ้าน กม.17</t>
  </si>
  <si>
    <t>4363 - 0100</t>
  </si>
  <si>
    <t>ฆอแย - กาโต</t>
  </si>
  <si>
    <t>ขท.ปัตตานี</t>
  </si>
  <si>
    <t xml:space="preserve"> หมวดทางหลวงโคกโพธิ์</t>
  </si>
  <si>
    <t>0042 - 0201</t>
  </si>
  <si>
    <t xml:space="preserve"> นาจวก - ดอนยาง</t>
  </si>
  <si>
    <t>69+759</t>
  </si>
  <si>
    <t xml:space="preserve"> หมวดทางหลวงหนองจิก</t>
  </si>
  <si>
    <t>0042 - 0202</t>
  </si>
  <si>
    <t xml:space="preserve"> ดอนยาง - บ้านดี</t>
  </si>
  <si>
    <t xml:space="preserve"> หมวดทางหลวงปะนาเระ</t>
  </si>
  <si>
    <t>0042 - 0203</t>
  </si>
  <si>
    <t xml:space="preserve"> บ้านดี - ปาลัส</t>
  </si>
  <si>
    <t xml:space="preserve"> หมวดทางหลวงสายบุรี</t>
  </si>
  <si>
    <t>0042 - 0204</t>
  </si>
  <si>
    <t xml:space="preserve"> ปาลัส - กอตอ</t>
  </si>
  <si>
    <t>158+956</t>
  </si>
  <si>
    <t>0043 - 0300</t>
  </si>
  <si>
    <t xml:space="preserve"> ปาแด - มะพร้าวต้นเดียว</t>
  </si>
  <si>
    <t>74+397</t>
  </si>
  <si>
    <t>0409 - 0100</t>
  </si>
  <si>
    <t xml:space="preserve"> นาเกตุ - ป่าพ้อ</t>
  </si>
  <si>
    <t xml:space="preserve"> หมวดทางหลวงยะรัง</t>
  </si>
  <si>
    <t>0410 - 0100</t>
  </si>
  <si>
    <t xml:space="preserve"> ปัตตานี - ยะลา</t>
  </si>
  <si>
    <t>36+837</t>
  </si>
  <si>
    <t>0418 - 0100</t>
  </si>
  <si>
    <t xml:space="preserve"> งาแม่ - ยุโป</t>
  </si>
  <si>
    <t>4060 - 0100</t>
  </si>
  <si>
    <t xml:space="preserve"> สายบุรี - กะรุบี</t>
  </si>
  <si>
    <t>4061 - 0101</t>
  </si>
  <si>
    <t xml:space="preserve"> ยะรัง - สะกำ</t>
  </si>
  <si>
    <t>4061 - 0102</t>
  </si>
  <si>
    <t xml:space="preserve"> สะกำ - ปะนาเระ</t>
  </si>
  <si>
    <t>4071 - 0200</t>
  </si>
  <si>
    <t xml:space="preserve"> วังพญา - พิเทน</t>
  </si>
  <si>
    <t>24+160</t>
  </si>
  <si>
    <t>4074 - 0100</t>
  </si>
  <si>
    <t xml:space="preserve"> กะลาพอ - ปากู</t>
  </si>
  <si>
    <t>4075 - 0100</t>
  </si>
  <si>
    <t xml:space="preserve"> ตอหลัง - บ้านนอก</t>
  </si>
  <si>
    <t>4076 - 0100</t>
  </si>
  <si>
    <t xml:space="preserve"> บ้านใหม่ - ปาเซปูเต๊ะ</t>
  </si>
  <si>
    <t>4092 - 0200</t>
  </si>
  <si>
    <t xml:space="preserve"> จะรังตาดง - มายอ</t>
  </si>
  <si>
    <t>35+000</t>
  </si>
  <si>
    <t>4157 - 0101</t>
  </si>
  <si>
    <t xml:space="preserve"> ละหาร- บางเก่า</t>
  </si>
  <si>
    <t xml:space="preserve"> ละหาร - บางเก่า</t>
  </si>
  <si>
    <t>4157 - 0102</t>
  </si>
  <si>
    <t xml:space="preserve"> บางเก่า - ปะนาเระ</t>
  </si>
  <si>
    <t>4167 - 0100</t>
  </si>
  <si>
    <t xml:space="preserve"> ป่าไหม้ - ไทรทอง</t>
  </si>
  <si>
    <t>9+600</t>
  </si>
  <si>
    <t>4168 - 0200</t>
  </si>
  <si>
    <t xml:space="preserve"> ปะลุกาสาเมาะ - ตะโละดือรามัน</t>
  </si>
  <si>
    <t>8+105</t>
  </si>
  <si>
    <t>4296 - 0100</t>
  </si>
  <si>
    <t xml:space="preserve"> งาแม่ - ดอนรัก</t>
  </si>
  <si>
    <t>4297 - 0100</t>
  </si>
  <si>
    <t xml:space="preserve"> ทางเข้าบ้านดี</t>
  </si>
  <si>
    <t>4298 - 0100</t>
  </si>
  <si>
    <t xml:space="preserve"> ทางเข้าโรงพยาบาลยะหริ่ง</t>
  </si>
  <si>
    <t>4299 - 0100</t>
  </si>
  <si>
    <t xml:space="preserve"> ทางเข้าสายบุรี</t>
  </si>
  <si>
    <t>4324 - 0100</t>
  </si>
  <si>
    <t xml:space="preserve"> ทางเข้าปะนาเระ</t>
  </si>
  <si>
    <t>4334 - 0100</t>
  </si>
  <si>
    <t xml:space="preserve"> ทางเข้าบางมะรวด</t>
  </si>
  <si>
    <t>4335 - 0100</t>
  </si>
  <si>
    <t xml:space="preserve"> ทางเข้าหาดแฆแฆ</t>
  </si>
  <si>
    <t>4336 - 0100</t>
  </si>
  <si>
    <t xml:space="preserve"> ทางเข้าชมวิว</t>
  </si>
  <si>
    <t>4337 - 0100</t>
  </si>
  <si>
    <t xml:space="preserve"> ป่าไหม้ - แยกชมวิว</t>
  </si>
  <si>
    <t>4354 - 0100</t>
  </si>
  <si>
    <t xml:space="preserve"> ทางเข้าดอนรัก</t>
  </si>
  <si>
    <t>4355 - 0100</t>
  </si>
  <si>
    <t xml:space="preserve"> ทางเข้ารามโกมุท</t>
  </si>
  <si>
    <t>4356 - 0100</t>
  </si>
  <si>
    <t xml:space="preserve"> ทางเข้านาเกลือ</t>
  </si>
  <si>
    <t>4357 - 0100</t>
  </si>
  <si>
    <t xml:space="preserve"> ทางเข้ามัสยิดกรือเซะ</t>
  </si>
  <si>
    <t>4358 - 0100</t>
  </si>
  <si>
    <t xml:space="preserve"> ทางเข้าบือเจาะ</t>
  </si>
  <si>
    <t>4359 - 0100</t>
  </si>
  <si>
    <t xml:space="preserve"> ทางเข้าบางปู</t>
  </si>
  <si>
    <t>ขท.นราธิวาส</t>
  </si>
  <si>
    <t>หมวดทางหลวงยี่งอ</t>
  </si>
  <si>
    <t>0042 - 0301</t>
  </si>
  <si>
    <t>กอตอ - ปูต๊ะ</t>
  </si>
  <si>
    <t>ต่อเขตจังหวัดปัตตานี</t>
  </si>
  <si>
    <t>หมวดทางหลวงนราธิวาส</t>
  </si>
  <si>
    <t>0042 - 0302</t>
  </si>
  <si>
    <t>ปูต๊ะ - สะปอม</t>
  </si>
  <si>
    <t>หมวดทางหลวงตากใบ</t>
  </si>
  <si>
    <t>0042 - 0303</t>
  </si>
  <si>
    <t>สะปอม - ปาเสมัส</t>
  </si>
  <si>
    <t>หมวดทางหลวงสุไหงโก-ลก</t>
  </si>
  <si>
    <t>0042 - 0304</t>
  </si>
  <si>
    <t>ปาเซมัส - จุดผ่านแดนถาวรสุไหงโก-ลก (เขตแดนไทย/มาเลเซีย)</t>
  </si>
  <si>
    <t>4055 - 0101</t>
  </si>
  <si>
    <t>นราธิวาส - มะนังตายอ</t>
  </si>
  <si>
    <t>หมวดทางหลวงระแงะ</t>
  </si>
  <si>
    <t>4055 - 0102</t>
  </si>
  <si>
    <t>มะนังตายอ - จือมอ</t>
  </si>
  <si>
    <t>หมวดทางหลวงสุคิริน</t>
  </si>
  <si>
    <t>4055 - 0103</t>
  </si>
  <si>
    <t>จือมอ - สุคิริน</t>
  </si>
  <si>
    <t>4056 - 0101</t>
  </si>
  <si>
    <t>เขากง - โคกสุมุ</t>
  </si>
  <si>
    <t>4056 - 0102</t>
  </si>
  <si>
    <t>โคกสุมุ - บ้านโคก</t>
  </si>
  <si>
    <t>4056 - 0103</t>
  </si>
  <si>
    <t>บ้านโคก - สุไหงโก - ลก</t>
  </si>
  <si>
    <t>4057 - 0100</t>
  </si>
  <si>
    <t>สุไหงโก - ลก - บูเก๊ะตา (เขตแดนไทย /มาเลเซีย)</t>
  </si>
  <si>
    <t>4058 - 0101</t>
  </si>
  <si>
    <t>ยี่งอ - มะรือโบ</t>
  </si>
  <si>
    <t>หมวดทางหลวงรือเสาะ</t>
  </si>
  <si>
    <t>4058 - 0102</t>
  </si>
  <si>
    <t>มะรือโบ - รือเสาะ</t>
  </si>
  <si>
    <t>4060 - 0300</t>
  </si>
  <si>
    <t>ตะโล๊ะหะลอ - ศรีสาคร</t>
  </si>
  <si>
    <t>29+265</t>
  </si>
  <si>
    <t>ต่อเขตจังหวัดยะลา</t>
  </si>
  <si>
    <t>4062 - 0100</t>
  </si>
  <si>
    <t>บูเก๊ะตา - สอวอนอก</t>
  </si>
  <si>
    <t>4066 - 0200</t>
  </si>
  <si>
    <t>บือเล็งใต้ - บ้านทอน</t>
  </si>
  <si>
    <t>22+041</t>
  </si>
  <si>
    <t>4067 - 0200</t>
  </si>
  <si>
    <t>แบหอ - รือเสาะ</t>
  </si>
  <si>
    <t>4084 - 0101</t>
  </si>
  <si>
    <t>ปูต๊ะ - นราธิวาส</t>
  </si>
  <si>
    <t>4084 - 0102</t>
  </si>
  <si>
    <t>นราธิวาส - สะปอม</t>
  </si>
  <si>
    <t>4107 - 0100</t>
  </si>
  <si>
    <t>มะรือโบ - ตันหยงมัส</t>
  </si>
  <si>
    <t>4115 - 0101</t>
  </si>
  <si>
    <t>สุคิริน - กรือซอ</t>
  </si>
  <si>
    <t>4115 - 0102</t>
  </si>
  <si>
    <t>กรือซอ - แว้ง</t>
  </si>
  <si>
    <t>4115 - 0103</t>
  </si>
  <si>
    <t>ทางเลี่ยงเมืองกรือซอ</t>
  </si>
  <si>
    <t>4136 - 0101</t>
  </si>
  <si>
    <t>นราธิวาส - ปาเซปูเต๊ะ</t>
  </si>
  <si>
    <t>4136 - 0102</t>
  </si>
  <si>
    <t>ตะโละไกรทอง - กอตอ</t>
  </si>
  <si>
    <t>34+000</t>
  </si>
  <si>
    <t>4155 - 0100</t>
  </si>
  <si>
    <t>บาเจาะ - บ้านทอน</t>
  </si>
  <si>
    <t>4167 - 0200</t>
  </si>
  <si>
    <t>ไทรทอง - ต้นไทร</t>
  </si>
  <si>
    <t>4168 - 0100</t>
  </si>
  <si>
    <t>ต้นไทร - ปะลุกาสาเมาะ</t>
  </si>
  <si>
    <t>4193 - 0100</t>
  </si>
  <si>
    <t>สุไหงปาดี - บือเลาะ</t>
  </si>
  <si>
    <t>4207 - 0100</t>
  </si>
  <si>
    <t>สุคิริน - โต๊ะโม๊ะ</t>
  </si>
  <si>
    <t>4216 - 0101</t>
  </si>
  <si>
    <t>ทางเข้าพระตำหนักทักษิณราชนิเวศน์</t>
  </si>
  <si>
    <t>4216 - 0102</t>
  </si>
  <si>
    <t>ทางแยกเข้าชายทะเล</t>
  </si>
  <si>
    <t>4216 - 0103</t>
  </si>
  <si>
    <t>ทางแยกเข้าพระตำหนัก</t>
  </si>
  <si>
    <t>4217 - 0100</t>
  </si>
  <si>
    <t>ดุซงญอ - ไอร์ตากอ</t>
  </si>
  <si>
    <t>4241 - 0100</t>
  </si>
  <si>
    <t>สุคิริน - ไอร์ตากอ</t>
  </si>
  <si>
    <t>4266 - 0100</t>
  </si>
  <si>
    <t>สากอ - บ้านเกียร์</t>
  </si>
  <si>
    <t>4271 - 0101</t>
  </si>
  <si>
    <t>คอลอกาเว - ไอร์ซือเร๊ะ</t>
  </si>
  <si>
    <t>4271 - 0102</t>
  </si>
  <si>
    <t>ไอร์ซือเร๊ะ - ไอร์ตากอ</t>
  </si>
  <si>
    <t>4273 - 0200</t>
  </si>
  <si>
    <t>สันกาหลง - ศรีสาคร</t>
  </si>
  <si>
    <t>4300 - 0100</t>
  </si>
  <si>
    <t>ทางเข้ายี่งอ</t>
  </si>
  <si>
    <t>4321 - 0100</t>
  </si>
  <si>
    <t>มะนังตายอ - โคกสุมุ</t>
  </si>
  <si>
    <t>4322 - 0100</t>
  </si>
  <si>
    <t>ยานิง - บูเก๊ะตาโมง</t>
  </si>
  <si>
    <t>4323 - 0100</t>
  </si>
  <si>
    <t>ไอร์บาตู - ปะลุรู</t>
  </si>
  <si>
    <t>4327 - 0100</t>
  </si>
  <si>
    <t>สามแยกตากใบ - ตาบา</t>
  </si>
  <si>
    <t>4328 - 0100</t>
  </si>
  <si>
    <t>หัวเขา - เขาตันหยง</t>
  </si>
  <si>
    <t>4351 - 0100</t>
  </si>
  <si>
    <t>ไอซือเร๊ะ - จะแนะ</t>
  </si>
  <si>
    <t>4364 - 0100</t>
  </si>
  <si>
    <t>ทางเข้าบูเก๊ะตา</t>
  </si>
  <si>
    <t>4368 - 0100</t>
  </si>
  <si>
    <t>ไม้ฝาด - สามแยก</t>
  </si>
  <si>
    <t>ขท.สตูล</t>
  </si>
  <si>
    <t>สตูล</t>
  </si>
  <si>
    <t>หมวดทางหลวงทุ่งหว้า</t>
  </si>
  <si>
    <t>0404 - 0201</t>
  </si>
  <si>
    <t>บ้านนา - ละงู</t>
  </si>
  <si>
    <t>59+606</t>
  </si>
  <si>
    <t>หมวดทางหลวงท่าแพ</t>
  </si>
  <si>
    <t>0404 - 0202</t>
  </si>
  <si>
    <t>ละงู - ฉลุง</t>
  </si>
  <si>
    <t>หมวดทางหลวงควนรู</t>
  </si>
  <si>
    <t>0406 - 0101</t>
  </si>
  <si>
    <t>ปากจ่า - ค่ายรวมมิตร</t>
  </si>
  <si>
    <t>หมวดทางหลวงควนโดน</t>
  </si>
  <si>
    <t>0406 - 0102</t>
  </si>
  <si>
    <t>ค่ายรวมมิตร - คลองขุด</t>
  </si>
  <si>
    <t>0406 - 0103</t>
  </si>
  <si>
    <t>ศาลากันตง - ตำมะลัง</t>
  </si>
  <si>
    <t>0421 - 0100</t>
  </si>
  <si>
    <t>กาเน๊ะ - สตูล</t>
  </si>
  <si>
    <t>4051 - 0100</t>
  </si>
  <si>
    <t>นาลาน - เจ๊ะบิลัง</t>
  </si>
  <si>
    <t>4052 - 0100</t>
  </si>
  <si>
    <t>เขาขาว - ท่าเรือปากบารา</t>
  </si>
  <si>
    <t>4053 - 0100</t>
  </si>
  <si>
    <t>ควนเนียง - ปากบาง</t>
  </si>
  <si>
    <t>4111 - 0100</t>
  </si>
  <si>
    <t>ทางเข้าท่าเรือเกาะนก</t>
  </si>
  <si>
    <t>4125 - 0100</t>
  </si>
  <si>
    <t>ท่าพญา - ทุ่งยาว</t>
  </si>
  <si>
    <t>4137 - 0100</t>
  </si>
  <si>
    <t>ทุ่งตำเสา - สวนเทศ</t>
  </si>
  <si>
    <t>4183 - 0100</t>
  </si>
  <si>
    <t>ทางเข้าด่านศุลกากรสตูล</t>
  </si>
  <si>
    <t>4184 - 0100</t>
  </si>
  <si>
    <t>ควนสตอ - ด่านชายแดนวังประจัน(เขตแดนไทย/มาเลเซีย)</t>
  </si>
  <si>
    <t>4312 - 0100</t>
  </si>
  <si>
    <t>ทางเข้ากำแพง</t>
  </si>
  <si>
    <t>4362 - 0100</t>
  </si>
  <si>
    <t>นิคมควนกาหลง - นาโต๊ะขุน</t>
  </si>
  <si>
    <t>4371 - 0100</t>
  </si>
  <si>
    <t>สามแยก - หยงสตาร์</t>
  </si>
  <si>
    <t>ขท.สงขลาที่ 2 (นาหม่อม)</t>
  </si>
  <si>
    <t>หมวดทางหลวงสะเดา</t>
  </si>
  <si>
    <t>0004 - 1500</t>
  </si>
  <si>
    <t>พังลา - จุดผ่านแดนถาวรสะเดา (เขตแดนไทย/มาเลเซีย)</t>
  </si>
  <si>
    <t>0042 - 0101</t>
  </si>
  <si>
    <t>คลองแงะ - นาทวี</t>
  </si>
  <si>
    <t>หมวดทางหลวงวังใหญ่</t>
  </si>
  <si>
    <t>0042 - 0102</t>
  </si>
  <si>
    <t>นาทวี - ลำไพล</t>
  </si>
  <si>
    <t>หมวดทางหลวงเทพา</t>
  </si>
  <si>
    <t>0042 - 0103</t>
  </si>
  <si>
    <t>ลำไพล - นาจวก</t>
  </si>
  <si>
    <t>หมวดทางหลวงจะนะ</t>
  </si>
  <si>
    <t>0043 - 0201</t>
  </si>
  <si>
    <t>นาหม่อม - จะนะ</t>
  </si>
  <si>
    <t>0043 - 0202</t>
  </si>
  <si>
    <t>จะนะ - ปาแด</t>
  </si>
  <si>
    <t>0408 - 0301</t>
  </si>
  <si>
    <t>ทุ่งหวัง - นาทวี</t>
  </si>
  <si>
    <t>0408 - 0302</t>
  </si>
  <si>
    <t>นาทวี - ด่านประกอบ (เขตแดนไทย/มาเลเซีย)</t>
  </si>
  <si>
    <t>4054 - 0100</t>
  </si>
  <si>
    <t>สะเดา - มาเลเซีย (เขตแดนไทย/มาเลเซีย)</t>
  </si>
  <si>
    <t>4085 - 0100</t>
  </si>
  <si>
    <t>ปากน้ำเทพา - ธารคีรี</t>
  </si>
  <si>
    <t>4086 - 0100</t>
  </si>
  <si>
    <t>ทางเข้าจะนะ</t>
  </si>
  <si>
    <t>4095 - 0100</t>
  </si>
  <si>
    <t>สะบ้าย้อย - เขาแดง</t>
  </si>
  <si>
    <t>4113 - 0100</t>
  </si>
  <si>
    <t>ประกอบ - บ้านวัด</t>
  </si>
  <si>
    <t>4145 - 0100</t>
  </si>
  <si>
    <t>คลองแงะ - บาโรย</t>
  </si>
  <si>
    <t>4243 - 0100</t>
  </si>
  <si>
    <t>สะเดา - สะท้อน</t>
  </si>
  <si>
    <t>4370 - 0100</t>
  </si>
  <si>
    <t>ทางเข้าปากบางสะกอม</t>
  </si>
  <si>
    <t>สะพาน จุดแบ่งเขตจังหวัด กม.190+363</t>
  </si>
  <si>
    <t>จุดแบ่งเขตจังหวัด กม.53+900</t>
  </si>
  <si>
    <t>จุดแบ่งเขตจังหวัด กม870+850</t>
  </si>
  <si>
    <t>สะพาน จุดแบ่งเขตจังหวัด กม.38+490</t>
  </si>
  <si>
    <t>จุดแบ่งเขตจังหวัด กม.310+375</t>
  </si>
  <si>
    <t>จุดแบ่งเขตจังหวัด กม.78+527</t>
  </si>
  <si>
    <t>จุดแบ่งเขตจังหวัด กม.29+114</t>
  </si>
  <si>
    <t>จุดแบ่งเขตจังหวัด กม.14+500</t>
  </si>
  <si>
    <t>จุดแบ่งเขตจังหวัด กม.108+650</t>
  </si>
  <si>
    <t>จุดแบ่งเขตจังหวัด กม.43+125</t>
  </si>
  <si>
    <t>จุดแบ่งเขตจังหวัด กม.28+514</t>
  </si>
  <si>
    <t>สะพาน จุดแบ่งเขตจังหวัด กม.17+212</t>
  </si>
  <si>
    <t>จุดแบ่งเขตจังหวัด กม.213+076</t>
  </si>
  <si>
    <t>สะพาน จุดแบ่งเขตจังหวัด กม.58+516</t>
  </si>
  <si>
    <t>จุดแบ่งเขตจังหวัด กม.65+177</t>
  </si>
  <si>
    <t>สะพานห้วยคาด จุดแบ่งเขตจังหวัด กม.87+462</t>
  </si>
  <si>
    <t>กม.57+000-กม.89+000 อยู่ในเขตอุทยานแห่งชาติคลองวังเจ้า,
กม.89+000-กม.93+000 อยู่ในเขตตอุทยานแห่งชาติแม่วงก์
จุดแบ่งเขตจังหวัด กม.93+000</t>
  </si>
  <si>
    <t>โอนมอบให้ ขท.แม่ฮ่องสอน</t>
  </si>
  <si>
    <t>โอนมอบให้ ขท.เชียงใหม่ 1</t>
  </si>
  <si>
    <t>โอนมอบให้ ขท.เชียงใหม่3</t>
  </si>
  <si>
    <t>โอนมอบให้ ขท.พะเยา</t>
  </si>
  <si>
    <t>โอนมอบให้ ขท.แพร่</t>
  </si>
  <si>
    <t>โอนมอบให้ ขท.เชียงรายที่ 1</t>
  </si>
  <si>
    <t>สะพาน โอนมอบให้ ขท.แพร่</t>
  </si>
  <si>
    <t>โอนมอบให้ ขท.น่านที่1</t>
  </si>
  <si>
    <t>สะพาน โอนมอบให้ ขท.ตากที่2</t>
  </si>
  <si>
    <t>โอนมอบให้ ขท.กาฬสินธุ์</t>
  </si>
  <si>
    <t>โอนมอบให้ ขท.นครพนม</t>
  </si>
  <si>
    <t>สะพาน โอนมอบให้ ขท.นครพนม</t>
  </si>
  <si>
    <t>โอนมอบให้ ขท.บึงกาฬ</t>
  </si>
  <si>
    <t>โอนมอบให้ ขท.สกลนครที่ 2</t>
  </si>
  <si>
    <t>สะพานห้วยคาด โอนมอบให้ ขท.บึงกาฬ</t>
  </si>
  <si>
    <t>จุดแบ่งเขตจังหวัด กม.39+828</t>
  </si>
  <si>
    <t>โอนมอบให้ ขท.ยโสธร</t>
  </si>
  <si>
    <t>โอนมอบให้ ขท.สกลนครที่ 1</t>
  </si>
  <si>
    <t>โอนมอบให้ ขท.อำนาจเจริญ</t>
  </si>
  <si>
    <t>จุดแบ่งเขตจังหวัด กม.455+651</t>
  </si>
  <si>
    <t>จุดแบ่งเขตจังหวัด กม.38+384</t>
  </si>
  <si>
    <t>จุดแบ่งเขตจังหวัด กม.155+500</t>
  </si>
  <si>
    <t>อยู่ในเขตอนุรักษ์พันธ์สัตว์ป่าอุ้มผาง 
โอนมอบให้ ขท.ตากที่2</t>
  </si>
  <si>
    <t>13+025</t>
  </si>
  <si>
    <t>โอนมอบให้ ขท.กำแพงเพชร</t>
  </si>
  <si>
    <t>โอนมอบให้ ขท.สุโขทัย</t>
  </si>
  <si>
    <t>โอนมอบให้ ขท.พิษณุโลกที่ 2</t>
  </si>
  <si>
    <t>แบ่งเขตจังหวัดที่ กม.73+233</t>
  </si>
  <si>
    <t>โอนมอบให้ ขท.น่านที่ 1</t>
  </si>
  <si>
    <t>แบ่งเขตจังหวัดที่ กม.97+085</t>
  </si>
  <si>
    <t>แบ่งเขตจังหวัดที่ กม.61+000</t>
  </si>
  <si>
    <t>โอนมอบให้ ขท.อุดรธานีที่ 1</t>
  </si>
  <si>
    <t>89+600</t>
  </si>
  <si>
    <t>แบ่งเขตจังหวัดที่ กม.89+600</t>
  </si>
  <si>
    <t>โอนมอบให้ ขท.ขอนแก่นที่ 1</t>
  </si>
  <si>
    <t>20+680</t>
  </si>
  <si>
    <t>5+000</t>
  </si>
  <si>
    <t>55+000</t>
  </si>
  <si>
    <t>แบ่งเขตจังหวัดที่ กม.5+000</t>
  </si>
  <si>
    <t>แบ่งเขตจังหวัดที่ กม.55+000</t>
  </si>
  <si>
    <t>โอนมอบให้ ขท.มหาสารคาม</t>
  </si>
  <si>
    <t>388+983</t>
  </si>
  <si>
    <t>แบ่งเขตจังหวัดที่ กม.388+983</t>
  </si>
  <si>
    <t>โอนมอบให้ ขท.ชัยภูมิ</t>
  </si>
  <si>
    <t>สะพานห้วยซำมะคาว โอนมอบให้ ขท.เพชรบูรณ์ที่ 1</t>
  </si>
  <si>
    <t>สะพานห้วยโกบ โอนมอบให้ ขท.เพชรบูรณ์ที่ 1</t>
  </si>
  <si>
    <t>สะพานห้วยมด โอนมอบให้ ขท.ชัยภูมิ</t>
  </si>
  <si>
    <t>สะพานลำน้ำเชิญ 2 โอนมอบให้ ขท.ชัยภูมิ</t>
  </si>
  <si>
    <t xml:space="preserve"> สะพานห้วยลึก โอนมอบให้ ขท.นครราชสีมาที่ 1</t>
  </si>
  <si>
    <t>สะพานห้วยแคน โอนมอบให้ ขท.นครราชสีมาที่ 1</t>
  </si>
  <si>
    <t xml:space="preserve"> สะพานห้วยลึก จุดแบ่งเขตจังหวัดที่ กม.251+408</t>
  </si>
  <si>
    <t>26+973</t>
  </si>
  <si>
    <t>จุดแบ่งเขตจังหวัดที่ กม.26+973</t>
  </si>
  <si>
    <t>โอนมอบให้ ขท.บุรีรัมย์</t>
  </si>
  <si>
    <t>โอนมอบให้ ขท.เลยที่ 1</t>
  </si>
  <si>
    <t>สันเขาแบ่งเขตจังหวัด ที่ กม.18+600</t>
  </si>
  <si>
    <t>โอนมอบให้ ขท.ร้อยเอ็ด</t>
  </si>
  <si>
    <t>แบ่งเขตจังหวัด ที่ กม.20+650</t>
  </si>
  <si>
    <t>สะพาน โอนมอบให้ ขท.ร้อยเอ็ด</t>
  </si>
  <si>
    <t>โอนมอบให้ ขท.ศรีสะเกษที่ 1</t>
  </si>
  <si>
    <t>สะพาน แบ่งเขตจังหวัดที่ กม.153+652</t>
  </si>
  <si>
    <t>สะพาน แบ่งเขตจังหวัดที่ กม.257+384</t>
  </si>
  <si>
    <t>แบ่งเขตจังหวัดที่ กม.75+090</t>
  </si>
  <si>
    <t>แบ่งเขตจังหวัดที่ กม.34+900</t>
  </si>
  <si>
    <t>โอนมอบให้ ขท.อุบลราชธานีที่ 2</t>
  </si>
  <si>
    <t>อยู่ในพื้นที่ จังหวัดอุบลราชธานี
โอนมอบให้ ขท.อุบลราชธานีที่ 2</t>
  </si>
  <si>
    <t>แบ่งเขตตามจังหวัดที่ กม.34+090</t>
  </si>
  <si>
    <t>โอนมอบให้ ขท.อุบลราชธานีที่ 1</t>
  </si>
  <si>
    <t>แก้ไขระยะทางต่อ 2 ช่องจราจร
โอนมอบให้ ขท.อุบลราชธานีที่ 1</t>
  </si>
  <si>
    <t>สะพานลำเซบก (กม.530+482 - กม.530+586)
(ตัดที่กม. กลางสะพาน) 
โอนมอบให้ ขท.อุบลราชธานีที่ 1</t>
  </si>
  <si>
    <t>แบ่งเขตตามจังหวัดที่ กม.361+797</t>
  </si>
  <si>
    <t>แบ่งเขตตามจังหวัดที่ กม.30+590</t>
  </si>
  <si>
    <t>แบ่งเขตตามจังหวัดที่ กม.6+500</t>
  </si>
  <si>
    <t>สะพานลำเซบก (กม.530+482 - กม.530+586)
(ตัดที่กม. กลางสะพาน) 
แบ่งเขตตามจังหวัดที่ กม.530+534</t>
  </si>
  <si>
    <t>แบ่งเขตตามจังหวัดที่ กม.8+900</t>
  </si>
  <si>
    <t>แบ่งเขตตามจังหวัดที่ กม.16+014.50</t>
  </si>
  <si>
    <t>แบ่งเขตตตามจังหวัดที่ กม.32+737</t>
  </si>
  <si>
    <t>แบ่งเขตตามจังหวัดที่ กม.20+605</t>
  </si>
  <si>
    <t>แบ่งเขตตามจังหวัดที่ กม.1+230</t>
  </si>
  <si>
    <t>แบ่งเขตตามจังหวัดที่ กม.17+700</t>
  </si>
  <si>
    <t>ต่อเขตจังหวัดยะลา โอนมอบให้ ขท.ยะลา</t>
  </si>
  <si>
    <t>แบ่งเขตตามจังหวัดที่ กม.29+265</t>
  </si>
  <si>
    <t>สะพาน โอนมอบให้ ขท.นราธิวาส</t>
  </si>
  <si>
    <t>สะพาน แบ่งเขตจังหวัดที่ กม.21+815.839</t>
  </si>
  <si>
    <t>โอนมอบให้ ขท.ตรัง</t>
  </si>
  <si>
    <t>โอนมอบให้ ขท.สงขลาที่ 1</t>
  </si>
  <si>
    <t>แบ่งเขตตามจังหวัดที่ กม.59+606</t>
  </si>
  <si>
    <t>สะพาน โอนมอบให้ ขท.ตรัง</t>
  </si>
  <si>
    <t>โอนมอบให้ ขท.นครศรีธรรมราชที่ 2</t>
  </si>
  <si>
    <t>สะพาน โอนมอบให้ ขท.นครศรีธรรมราชที่ 2</t>
  </si>
  <si>
    <t>สะพาน แบ่งเขตจังหวัดที่ กม.1041+136</t>
  </si>
  <si>
    <t>แบ่งเขตจังหวัดที่ กม.31+925</t>
  </si>
  <si>
    <t>แบ่งเขตจังหวัดที่ กม.95+293</t>
  </si>
  <si>
    <t>แบ่งเขตจังหวัดที่ กม.9+200</t>
  </si>
  <si>
    <t>สะพาน แบ่งเขตจังหวัดที่ กม.35+728</t>
  </si>
  <si>
    <t>แบ่งเขตจังหวัดที่ กม.29+250</t>
  </si>
  <si>
    <t>โอนมอบให้ ขท.กระบี่</t>
  </si>
  <si>
    <t>โอนมอบให้ ขท.สุราษฎร์ธานีที่ 3</t>
  </si>
  <si>
    <t>แบ่งเขตจังหวัดที่ กม.915+493</t>
  </si>
  <si>
    <t>แบ่งเขตจังหวัดที่ กม.032+492</t>
  </si>
  <si>
    <t>แบ่งเขตจังหวัดที่ กม.015+792</t>
  </si>
  <si>
    <t>โอนมอบให้ ขท.พังงา</t>
  </si>
  <si>
    <t>สะพานท้าวศรีสุนทร กม.8+461 - กม.9+111
แบ่งเขตจังหวัดที่ กม.8+461</t>
  </si>
  <si>
    <t xml:space="preserve">สะพานท้าวเทพกระษัตรี กม.3+166 - กม.3+816
แบ่งเขตจังหวัดที่ กม.3+816
</t>
  </si>
  <si>
    <t>โอนมอบให้ ขท.ชุมพร</t>
  </si>
  <si>
    <t>แบ่งเขตตามจังหวัดที่ กม.511+303</t>
  </si>
  <si>
    <t>แบ่งเขตจังหวัดที่ กม.36+173</t>
  </si>
  <si>
    <t>สะพาน โอนมอบให้ ขท.สุราฎร์ธานีที่ 3</t>
  </si>
  <si>
    <t>สะพาน แบ่งเขตจังหวัด กม.ที่ 71+219.76</t>
  </si>
  <si>
    <t>แบ่งเขตจังหวัด กม.ที่ 48+520</t>
  </si>
  <si>
    <t>แบ่งเขตจังหวัดที่ กม.241+450</t>
  </si>
  <si>
    <t>แบ่งเขตจังหวัดที่ กม 81+650</t>
  </si>
  <si>
    <t>โอนมอบให้ ขท.ประจวบคีรีขันธ์</t>
  </si>
  <si>
    <t>แบ่งเขตจังหวัดที่ กม.422+640</t>
  </si>
  <si>
    <t>แบ่งเขตจังหวัดที่ กม.31+952</t>
  </si>
  <si>
    <t>อยู่ในพื้นที่ จ.ราชบุรี
โอนมอบให้ ขท.ราชบุรี</t>
  </si>
  <si>
    <t>อยู่ในพื้นที่ จ.สมุทรสาคร
โอนมอบให้ ขท.สมุทรสาคร</t>
  </si>
  <si>
    <t>แบ่งเขตจังหวัดที่ กม.19+056</t>
  </si>
  <si>
    <t>โอนมอบให้ ขท.กาญจนบุรี</t>
  </si>
  <si>
    <t>แบ่งเขตจังหวัดที่ กม.41+594</t>
  </si>
  <si>
    <t>แบ่งเขตจังหวัดที่ กม.15+100</t>
  </si>
  <si>
    <t>โอนมอบให้ ขท.เพชรบุรี</t>
  </si>
  <si>
    <t>โอนมอบให้ ขท.ราชบุรี</t>
  </si>
  <si>
    <t>สะพาน โอนมอบให้ ขท.ราชบุรี</t>
  </si>
  <si>
    <t>โอนมอบให้ ขท.สมุทรสาคร</t>
  </si>
  <si>
    <t>สะพาน บ่งเขตจังหวัดที่ กม.80+826</t>
  </si>
  <si>
    <t>แบ่งเขตจังหวัดที่ กม.28+400</t>
  </si>
  <si>
    <t>แบ่งเขตจังหวัดที่ กม.4+864</t>
  </si>
  <si>
    <t>รอยต่อ จ.ฉะเชิงเทรา โอนมอบให้ ขท.ฉะเชิงเทรา</t>
  </si>
  <si>
    <t>แบ่งเขตจังหวัดที่ กม.55+300</t>
  </si>
  <si>
    <t>12.8701901,101.067788
โอนมอบให้ ขท.ระยอง</t>
  </si>
  <si>
    <t>12.8701901,101.067788
แบ่งเขตจังหวัดที่ กม.21+175</t>
  </si>
  <si>
    <t>โอนมอบให้ ขท.จันทบุรี</t>
  </si>
  <si>
    <t>สะพาน โอนมอบให้ ขท.จันทบุรี</t>
  </si>
  <si>
    <t>สะพาน แบ่งเขตจังหวัดที่ กม.376+332</t>
  </si>
  <si>
    <t>สะพาน แบ่งเขตจังหวัดที่ กม.17+370</t>
  </si>
  <si>
    <t>สะพาน แบ่งเขตจังหวัดที่ กม.7+569</t>
  </si>
  <si>
    <t>โอนมอบให้ ขท.ฉะเชิงเทรา</t>
  </si>
  <si>
    <t>โอนมอบให้ ขท.ปทุมธานี</t>
  </si>
  <si>
    <t>โอนมอบให้ ขท.สมุทรปราการ</t>
  </si>
  <si>
    <t>แบ่งเขตจังหวัดที่ กม.27+835</t>
  </si>
  <si>
    <t>แบ่งเขตจังหวัดที่ กม.49+800</t>
  </si>
  <si>
    <t>แบ่งเขตจังหวัดที่ กม.1+205</t>
  </si>
  <si>
    <t>แบ่งเขตจังหวัดที่ กม.21+740</t>
  </si>
  <si>
    <t>แบ่งเขตจังหวัดที่ กม.32+255</t>
  </si>
  <si>
    <t>แบ่งเขตจังหวัดที่ กม.32+300</t>
  </si>
  <si>
    <t>สะพานคลองรางใหญ่
โอนมอบให้ ขท.สมุทรปราการ</t>
  </si>
  <si>
    <t>สะพาน โอนมอบให้ ขท.ปทุมธานี</t>
  </si>
  <si>
    <t>โอนมอบให้ ขท.กรุงเทพ</t>
  </si>
  <si>
    <t>สะพานคลองมหาสวัสดิ์ โอนมอบให้ ขท.ธนบุรี</t>
  </si>
  <si>
    <t>โอนมอบให้ ขท.นครปฐม</t>
  </si>
  <si>
    <t>สะพานนนทบุรี โอนมอบให้ ขท.ปทุมธานี</t>
  </si>
  <si>
    <t>สะพานคลองเจ็ก โอนมอบให้ ขท.ปทุมธานี</t>
  </si>
  <si>
    <t>สะพานคลองบางตะไนย์ โอนมอบให้ ขท.ปทุมธานี</t>
  </si>
  <si>
    <t>สะพานคลองลากฆ้อน โอนมอบให้ ขท.ปทุมธานี</t>
  </si>
  <si>
    <t>โอนมอบให้ ขท.อยุธยา</t>
  </si>
  <si>
    <t>สะพานคลองโต๊ะนุ้ย แบ่งเขตจังหวัดที่ กม.41+564</t>
  </si>
  <si>
    <t>สะพาน โอนมอบให้ ขท.อยุธยา</t>
  </si>
  <si>
    <t>แบ่งเขตจังหวัดที่ กม.47+700</t>
  </si>
  <si>
    <t>แบ่งเขตจังหวัดที่ กม.0+657</t>
  </si>
  <si>
    <t>สะพาน แบ่งเขตจังหวัดที่ กม.72+450</t>
  </si>
  <si>
    <t>สะพาน แบ่งเขตจังหวัดที่ กม.12+499</t>
  </si>
  <si>
    <t>สะพาน แบ่งเขตจังหวัดที่ กม.21+800</t>
  </si>
  <si>
    <t>สะพาน แบ่งเขตจังหวัดที่ กม.0+800</t>
  </si>
  <si>
    <t>แบ่งเขตจังหวัดที่ กม.10+700</t>
  </si>
  <si>
    <t>แบ่งเขตจังหวัดที่ กม.23+254</t>
  </si>
  <si>
    <t>แก้ไขระยะทางต่อ 2 ช่องจราจร
โอนให้ ขท.ธนบุรี</t>
  </si>
  <si>
    <t>แก้ไขระยะทางต่อ 2 ช่องจราจร
โอนมอบให้ ขท.นครปฐม</t>
  </si>
  <si>
    <t>แก้ไขระยะทางต่อ 2 ช่องจราจร
แบ่งเขตจังหวัดที่ กม.14+700</t>
  </si>
  <si>
    <t>โอนมอบให้ ขท.สระบุรี</t>
  </si>
  <si>
    <t>สะพาน โอนมอบให้ ขท.สระบุรี</t>
  </si>
  <si>
    <t>แบ่งเขตจังหวัดที่ กม.11+154</t>
  </si>
  <si>
    <t>แบ่งเขตจังหวัดที่ กม.24+000</t>
  </si>
  <si>
    <t>170+089</t>
  </si>
  <si>
    <t>โอนมอบให้ ขท.พระนครศรีอยุธยา</t>
  </si>
  <si>
    <t>สะพาน โอนมอบให้ ขท.ฉะเชิงเทรา</t>
  </si>
  <si>
    <t>จุดแบ่งเขตจังหวัด กม.171+686</t>
  </si>
  <si>
    <t>โอนมอบให้ ขท.สระแก้ว</t>
  </si>
  <si>
    <t>จุดแบ่งเขตจังหวัด กม.144+310</t>
  </si>
  <si>
    <t>จุดแบ่งเขตจังหวัด กม.11+150</t>
  </si>
  <si>
    <t>โอนมอบให้ ขท.นครสวรรค์ที่ 2</t>
  </si>
  <si>
    <t>จุดแบ่งเขตจังหวัด กม.31+000</t>
  </si>
  <si>
    <t>จุดแบ่งเขตจังหวัด กม.7+550</t>
  </si>
  <si>
    <t>โอนมอบให้ ขท.ลพบุรีที่ 1</t>
  </si>
  <si>
    <t>โอนมอบให้ ขท.นครราชสีมาที่ 2</t>
  </si>
  <si>
    <t>สะพาน โอนมอบให้ ขท.นครราชสีมาที่ 2</t>
  </si>
  <si>
    <t>โอนมอบให้ ขท.สิงห์บุรี</t>
  </si>
  <si>
    <t>จุดแบ่งเขตจังหวัด กม.37+000</t>
  </si>
  <si>
    <t>จุดแบ่งเขตจังหวัด กม.42+700</t>
  </si>
  <si>
    <t>จุดแบ่งเขตจังหวัด กม.40+770</t>
  </si>
  <si>
    <t>จุดแบ่งแขตจังหวัด กม.43+435</t>
  </si>
  <si>
    <t>จุดแบ่งแขตจังหวัด กม.42+341</t>
  </si>
  <si>
    <t>จุดแบ่งแขตจังหวัด กม.78+170</t>
  </si>
  <si>
    <t>จุดแบ่งแขตจังหวัด กม.49+030</t>
  </si>
  <si>
    <t>จุดแบ่งแขตจังหวัด กม.7+075</t>
  </si>
  <si>
    <t>จุดแบ่งแขตจังหวัด กม.20+550</t>
  </si>
  <si>
    <t>จุดแบ่งแขตจังหวัด กม.13+745</t>
  </si>
  <si>
    <t>จุดแบ่งเขตจังหวัด กม.13+355</t>
  </si>
  <si>
    <t>จุดแบ่งเขตจังหวัด กม.7+300</t>
  </si>
  <si>
    <t>จุดแบ่งเขตจังหวัด กม.8+554</t>
  </si>
  <si>
    <t>จุดแบ่งเขตจังหวัด กม.7+820</t>
  </si>
  <si>
    <t>จุดแบ่งเขตจังหวัด กม.19+075</t>
  </si>
  <si>
    <t>จุดแบ่งเขตจังหวัด กม.22+850</t>
  </si>
  <si>
    <t>โอนมอบให้ ขท.สุพรรณบุรีที่ 1</t>
  </si>
  <si>
    <t>จุดแบ่งเขตจังหวัด กม.130+091</t>
  </si>
  <si>
    <t>โอนมอบให้ ขท.นครสวรรค์</t>
  </si>
  <si>
    <t>จุดแบ่งเขตจังหวัด กม.15+6700</t>
  </si>
  <si>
    <t>จุดแบ่งเขตจังหวัด กม.178+252</t>
  </si>
  <si>
    <t>จุดแบ่งเขตจังหวัด กม.49+087</t>
  </si>
  <si>
    <t>จุดแบ่งเขตจังหวัด กม.29+568</t>
  </si>
  <si>
    <t>จุดแบ่งเขตจังหวัด กม.5+800</t>
  </si>
  <si>
    <t>จุดแบ่งเขตจังหวัด กม.85+926</t>
  </si>
  <si>
    <t>จุดแบ่งเขต
จังหวัด อยู่ที่ กม.</t>
  </si>
  <si>
    <t>โอนมอบให้ ขท.นครราชีมาที่ 2</t>
  </si>
  <si>
    <t>สะพาน โอนมอบให้ ขท.นครราชีมาที่ 2</t>
  </si>
  <si>
    <t>ระยะทางปัจจุบัน</t>
  </si>
  <si>
    <t>ระยะทางตามเขตจังหวัด (หลัง โอน - รับมอบ ตามเขตจังหวัด)</t>
  </si>
  <si>
    <t>หมายเลข</t>
  </si>
  <si>
    <t>ทางหลวง</t>
  </si>
  <si>
    <t>ระยะทาง</t>
  </si>
  <si>
    <t>(กม.)</t>
  </si>
  <si>
    <t>ระยะทางต่อ</t>
  </si>
  <si>
    <t>2 ช่องจราจร (กม.)</t>
  </si>
  <si>
    <t>การรับ - โอนมอบ</t>
  </si>
  <si>
    <t>ผลการพิจารณา</t>
  </si>
  <si>
    <t>( สิ่งที่แก้ไข )</t>
  </si>
  <si>
    <t>( 1=ยืนยัน, 0=ขอแก้ไข )</t>
  </si>
  <si>
    <t>แก้เป็นหมวดทางหลวงบ่อสลีและให้เป็นของแขวงทางหลวงเชียงใหม่ที่ 1 เหมือนเดิม</t>
  </si>
  <si>
    <t>4+149</t>
  </si>
  <si>
    <t>49+615</t>
  </si>
  <si>
    <t>62+395</t>
  </si>
  <si>
    <t>126+000</t>
  </si>
  <si>
    <t>156+600</t>
  </si>
  <si>
    <t>23+651</t>
  </si>
  <si>
    <t>26+557</t>
  </si>
  <si>
    <t>46+700</t>
  </si>
  <si>
    <t>2+140</t>
  </si>
  <si>
    <t>14+900</t>
  </si>
  <si>
    <t>8+330</t>
  </si>
  <si>
    <t>4+490</t>
  </si>
  <si>
    <t>13+763</t>
  </si>
  <si>
    <t>32+000</t>
  </si>
  <si>
    <t>45+000</t>
  </si>
  <si>
    <t>47+142</t>
  </si>
  <si>
    <t>99+660</t>
  </si>
  <si>
    <t>124+950</t>
  </si>
  <si>
    <t>6+000</t>
  </si>
  <si>
    <t>67+784</t>
  </si>
  <si>
    <t>20+880</t>
  </si>
  <si>
    <t>20+525</t>
  </si>
  <si>
    <t>66+725</t>
  </si>
  <si>
    <t>66+628</t>
  </si>
  <si>
    <t>3+860</t>
  </si>
  <si>
    <t>540+981</t>
  </si>
  <si>
    <t>564+355</t>
  </si>
  <si>
    <t>4+172</t>
  </si>
  <si>
    <t>30+893</t>
  </si>
  <si>
    <t>52+750</t>
  </si>
  <si>
    <t>15+315</t>
  </si>
  <si>
    <t>32+664</t>
  </si>
  <si>
    <t>41+868</t>
  </si>
  <si>
    <t>52+957</t>
  </si>
  <si>
    <t>34+140</t>
  </si>
  <si>
    <t>3+250</t>
  </si>
  <si>
    <t>19+527</t>
  </si>
  <si>
    <t>2+500</t>
  </si>
  <si>
    <t>13+943</t>
  </si>
  <si>
    <t>17+684</t>
  </si>
  <si>
    <t>31+768</t>
  </si>
  <si>
    <t>0+140</t>
  </si>
  <si>
    <t>11+605</t>
  </si>
  <si>
    <t>16+208</t>
  </si>
  <si>
    <t>29+543</t>
  </si>
  <si>
    <t>7+565</t>
  </si>
  <si>
    <t>22+300</t>
  </si>
  <si>
    <t>31+657</t>
  </si>
  <si>
    <t>5+041</t>
  </si>
  <si>
    <t>11+000</t>
  </si>
  <si>
    <t>20+734</t>
  </si>
  <si>
    <t>23+532</t>
  </si>
  <si>
    <t>5+250</t>
  </si>
  <si>
    <t>6+983</t>
  </si>
  <si>
    <t>36+319</t>
  </si>
  <si>
    <t>3+367</t>
  </si>
  <si>
    <t>36+991</t>
  </si>
  <si>
    <t>91+633</t>
  </si>
  <si>
    <t>0+091</t>
  </si>
  <si>
    <t>0+971</t>
  </si>
  <si>
    <t>0+876</t>
  </si>
  <si>
    <t>1+896</t>
  </si>
  <si>
    <t>13+123</t>
  </si>
  <si>
    <t>10+163</t>
  </si>
  <si>
    <t>2+455</t>
  </si>
  <si>
    <t>583+261</t>
  </si>
  <si>
    <t>617+076</t>
  </si>
  <si>
    <t>640+617</t>
  </si>
  <si>
    <t>691+231</t>
  </si>
  <si>
    <t>710+393</t>
  </si>
  <si>
    <t>420+066</t>
  </si>
  <si>
    <t>457+066</t>
  </si>
  <si>
    <t>462+614</t>
  </si>
  <si>
    <t>500+307</t>
  </si>
  <si>
    <t>28+507</t>
  </si>
  <si>
    <t>8+523</t>
  </si>
  <si>
    <t>0+400</t>
  </si>
  <si>
    <t>16+579</t>
  </si>
  <si>
    <t>29+003</t>
  </si>
  <si>
    <t>0+559</t>
  </si>
  <si>
    <t>17+410</t>
  </si>
  <si>
    <t>53+000</t>
  </si>
  <si>
    <t>27+221</t>
  </si>
  <si>
    <t>16+707</t>
  </si>
  <si>
    <t>20+717</t>
  </si>
  <si>
    <t>29+225</t>
  </si>
  <si>
    <t>50+267</t>
  </si>
  <si>
    <t>53+687</t>
  </si>
  <si>
    <t>65+780</t>
  </si>
  <si>
    <t>17+213</t>
  </si>
  <si>
    <t>2+175</t>
  </si>
  <si>
    <t>2+713</t>
  </si>
  <si>
    <t>1+513</t>
  </si>
  <si>
    <t>52+000</t>
  </si>
  <si>
    <t>118+533</t>
  </si>
  <si>
    <t>149+556</t>
  </si>
  <si>
    <t>153+903</t>
  </si>
  <si>
    <t>158+554</t>
  </si>
  <si>
    <t>167+204</t>
  </si>
  <si>
    <t>4+854</t>
  </si>
  <si>
    <t>16+348</t>
  </si>
  <si>
    <t>19+638</t>
  </si>
  <si>
    <t>12+516</t>
  </si>
  <si>
    <t>33+237</t>
  </si>
  <si>
    <t>37+100</t>
  </si>
  <si>
    <t>2+040</t>
  </si>
  <si>
    <t>25+321</t>
  </si>
  <si>
    <t>73+300</t>
  </si>
  <si>
    <t>10+641</t>
  </si>
  <si>
    <t>16+645</t>
  </si>
  <si>
    <t>190+318</t>
  </si>
  <si>
    <t>230+497</t>
  </si>
  <si>
    <t>206+975</t>
  </si>
  <si>
    <t>258+100</t>
  </si>
  <si>
    <t>307+900</t>
  </si>
  <si>
    <t>353+508</t>
  </si>
  <si>
    <t>8+363</t>
  </si>
  <si>
    <t>64+684</t>
  </si>
  <si>
    <t>107+384</t>
  </si>
  <si>
    <t>148+873</t>
  </si>
  <si>
    <t>204+023</t>
  </si>
  <si>
    <t>46+652</t>
  </si>
  <si>
    <t>24+793</t>
  </si>
  <si>
    <t>0+221</t>
  </si>
  <si>
    <t>2+300</t>
  </si>
  <si>
    <t>43+619</t>
  </si>
  <si>
    <t>37+800</t>
  </si>
  <si>
    <t>15+000</t>
  </si>
  <si>
    <t>42+650</t>
  </si>
  <si>
    <t>1+231</t>
  </si>
  <si>
    <t>1+625</t>
  </si>
  <si>
    <t>3+643</t>
  </si>
  <si>
    <t>4+300</t>
  </si>
  <si>
    <t>1+507</t>
  </si>
  <si>
    <t>59+600</t>
  </si>
  <si>
    <t>110+475</t>
  </si>
  <si>
    <t>138+993</t>
  </si>
  <si>
    <t>205+121</t>
  </si>
  <si>
    <t>31+425</t>
  </si>
  <si>
    <t>61+133</t>
  </si>
  <si>
    <t>93+657</t>
  </si>
  <si>
    <t>16+000</t>
  </si>
  <si>
    <t>29+200</t>
  </si>
  <si>
    <t>47+515</t>
  </si>
  <si>
    <t>74+349</t>
  </si>
  <si>
    <t>36+765</t>
  </si>
  <si>
    <t>26+505</t>
  </si>
  <si>
    <t>128+864</t>
  </si>
  <si>
    <t>24+801</t>
  </si>
  <si>
    <t>37+136</t>
  </si>
  <si>
    <t>1+385</t>
  </si>
  <si>
    <t>9+545</t>
  </si>
  <si>
    <t>0+195</t>
  </si>
  <si>
    <t>7+910</t>
  </si>
  <si>
    <t>8+220</t>
  </si>
  <si>
    <t>0+103</t>
  </si>
  <si>
    <t>776+617</t>
  </si>
  <si>
    <t>814+777</t>
  </si>
  <si>
    <t>40+554</t>
  </si>
  <si>
    <t>64+345</t>
  </si>
  <si>
    <t>20+200</t>
  </si>
  <si>
    <t>55+950</t>
  </si>
  <si>
    <t>30+000</t>
  </si>
  <si>
    <t>55+291</t>
  </si>
  <si>
    <t>105+110</t>
  </si>
  <si>
    <t>18+579</t>
  </si>
  <si>
    <t>30+788</t>
  </si>
  <si>
    <t>57+769</t>
  </si>
  <si>
    <t>55+109</t>
  </si>
  <si>
    <t>61+701</t>
  </si>
  <si>
    <t>10+623</t>
  </si>
  <si>
    <t>14+491</t>
  </si>
  <si>
    <t>41+208</t>
  </si>
  <si>
    <t>1+095</t>
  </si>
  <si>
    <t>1+970</t>
  </si>
  <si>
    <t>5+595</t>
  </si>
  <si>
    <t>0+672</t>
  </si>
  <si>
    <t>กม.สิ้นสุด</t>
  </si>
  <si>
    <t>กม. เริ่มต้น</t>
  </si>
  <si>
    <t>(X+XXX)</t>
  </si>
  <si>
    <t>เหตุผลการขอแก้ไข</t>
  </si>
  <si>
    <t>ลำดับ</t>
  </si>
  <si>
    <t>ที่</t>
  </si>
  <si>
    <t>ระยะทางตามเขตจังหวัด</t>
  </si>
  <si>
    <t>ปริมาณงาน</t>
  </si>
  <si>
    <t>(Workload)</t>
  </si>
  <si>
    <t>890+370</t>
  </si>
  <si>
    <t>919+034</t>
  </si>
  <si>
    <t>929+117</t>
  </si>
  <si>
    <t>948+000</t>
  </si>
  <si>
    <t>972+000</t>
  </si>
  <si>
    <t>994+749</t>
  </si>
  <si>
    <t>240+301</t>
  </si>
  <si>
    <t>131+000</t>
  </si>
  <si>
    <t>158+650</t>
  </si>
  <si>
    <t>60+541</t>
  </si>
  <si>
    <t>8+683</t>
  </si>
  <si>
    <t>18+412</t>
  </si>
  <si>
    <t>10+000</t>
  </si>
  <si>
    <t>27+849</t>
  </si>
  <si>
    <t>11+916</t>
  </si>
  <si>
    <t>50+553</t>
  </si>
  <si>
    <t>43+322</t>
  </si>
  <si>
    <t>54+500</t>
  </si>
  <si>
    <t>82+043</t>
  </si>
  <si>
    <t>19+000</t>
  </si>
  <si>
    <t>14+365</t>
  </si>
  <si>
    <t>23+175</t>
  </si>
  <si>
    <t>4+767</t>
  </si>
  <si>
    <t>29+322</t>
  </si>
  <si>
    <t>30+509</t>
  </si>
  <si>
    <t>12+467</t>
  </si>
  <si>
    <t>6+300</t>
  </si>
  <si>
    <t>3+835</t>
  </si>
  <si>
    <t>15+579</t>
  </si>
  <si>
    <t>33+247</t>
  </si>
  <si>
    <t>19+440</t>
  </si>
  <si>
    <t>2+480</t>
  </si>
  <si>
    <t>12+925</t>
  </si>
  <si>
    <t>11+350</t>
  </si>
  <si>
    <t>2+943</t>
  </si>
  <si>
    <t>8+444</t>
  </si>
  <si>
    <t>2+662</t>
  </si>
  <si>
    <t>2+368</t>
  </si>
  <si>
    <t>0+616</t>
  </si>
  <si>
    <t>2+600</t>
  </si>
  <si>
    <t>839+617</t>
  </si>
  <si>
    <t>27+750</t>
  </si>
  <si>
    <t>68+274</t>
  </si>
  <si>
    <t>87+538</t>
  </si>
  <si>
    <t>22+000</t>
  </si>
  <si>
    <t>69+827</t>
  </si>
  <si>
    <t>40+427</t>
  </si>
  <si>
    <t>35+700</t>
  </si>
  <si>
    <t>45+393</t>
  </si>
  <si>
    <t>45+795</t>
  </si>
  <si>
    <t>62+554</t>
  </si>
  <si>
    <t>98+495</t>
  </si>
  <si>
    <t>113+079</t>
  </si>
  <si>
    <t>31+087</t>
  </si>
  <si>
    <t>6+521</t>
  </si>
  <si>
    <t>35+360</t>
  </si>
  <si>
    <t>0+700</t>
  </si>
  <si>
    <t>35+245</t>
  </si>
  <si>
    <t>33+922</t>
  </si>
  <si>
    <t>7+942</t>
  </si>
  <si>
    <t>60+071</t>
  </si>
  <si>
    <t>0+867</t>
  </si>
  <si>
    <t>13+658</t>
  </si>
  <si>
    <t>3+971</t>
  </si>
  <si>
    <t>0+750</t>
  </si>
  <si>
    <t>24+918</t>
  </si>
  <si>
    <t>308+000</t>
  </si>
  <si>
    <t>365+490</t>
  </si>
  <si>
    <t>2+000</t>
  </si>
  <si>
    <t>18+200</t>
  </si>
  <si>
    <t>75+957</t>
  </si>
  <si>
    <t>13+000</t>
  </si>
  <si>
    <t>47+150</t>
  </si>
  <si>
    <t>32+724</t>
  </si>
  <si>
    <t>77+524</t>
  </si>
  <si>
    <t>134+827</t>
  </si>
  <si>
    <t>26+369</t>
  </si>
  <si>
    <t>87+281</t>
  </si>
  <si>
    <t>38+183</t>
  </si>
  <si>
    <t>18+000</t>
  </si>
  <si>
    <t>37+468</t>
  </si>
  <si>
    <t>12+000</t>
  </si>
  <si>
    <t>28+675</t>
  </si>
  <si>
    <t>34+036</t>
  </si>
  <si>
    <t>96+433</t>
  </si>
  <si>
    <t>111+433</t>
  </si>
  <si>
    <t>32+388</t>
  </si>
  <si>
    <t>30+434</t>
  </si>
  <si>
    <t>52+550</t>
  </si>
  <si>
    <t>95+700</t>
  </si>
  <si>
    <t>139+218</t>
  </si>
  <si>
    <t>100+157</t>
  </si>
  <si>
    <t>89+767</t>
  </si>
  <si>
    <t>10+780</t>
  </si>
  <si>
    <t>54+963</t>
  </si>
  <si>
    <t>9+157</t>
  </si>
  <si>
    <t>0+201</t>
  </si>
  <si>
    <t>2+587</t>
  </si>
  <si>
    <t>3+313</t>
  </si>
  <si>
    <t>39+500</t>
  </si>
  <si>
    <t>49+427</t>
  </si>
  <si>
    <t>90+606</t>
  </si>
  <si>
    <t>47+133</t>
  </si>
  <si>
    <t>26+628</t>
  </si>
  <si>
    <t>43+504</t>
  </si>
  <si>
    <t>84+182</t>
  </si>
  <si>
    <t>45+462</t>
  </si>
  <si>
    <t>6+189</t>
  </si>
  <si>
    <t>14+452</t>
  </si>
  <si>
    <t>74+167</t>
  </si>
  <si>
    <t>93+027</t>
  </si>
  <si>
    <t>16+912</t>
  </si>
  <si>
    <t>37+397</t>
  </si>
  <si>
    <t>5+100</t>
  </si>
  <si>
    <t>13+896</t>
  </si>
  <si>
    <t>5+220</t>
  </si>
  <si>
    <t>6+892</t>
  </si>
  <si>
    <t>2+617</t>
  </si>
  <si>
    <t>368+730</t>
  </si>
  <si>
    <t>429+000</t>
  </si>
  <si>
    <t>485+000</t>
  </si>
  <si>
    <t>505+853</t>
  </si>
  <si>
    <t>90+000</t>
  </si>
  <si>
    <t>157+083</t>
  </si>
  <si>
    <t>33+203</t>
  </si>
  <si>
    <t>1+370</t>
  </si>
  <si>
    <t>25+130</t>
  </si>
  <si>
    <t>50+000</t>
  </si>
  <si>
    <t>14+620</t>
  </si>
  <si>
    <t>45+364</t>
  </si>
  <si>
    <t>46+596</t>
  </si>
  <si>
    <t>42+915</t>
  </si>
  <si>
    <t>0+500</t>
  </si>
  <si>
    <t>0+300</t>
  </si>
  <si>
    <t>0+540</t>
  </si>
  <si>
    <t>0+725</t>
  </si>
  <si>
    <t>0+880</t>
  </si>
  <si>
    <t>2+090</t>
  </si>
  <si>
    <t>1+075</t>
  </si>
  <si>
    <t>0+635</t>
  </si>
  <si>
    <t>1+943</t>
  </si>
  <si>
    <t>4+532</t>
  </si>
  <si>
    <t>351+740</t>
  </si>
  <si>
    <t>382+066</t>
  </si>
  <si>
    <t>215+931</t>
  </si>
  <si>
    <t>227+118</t>
  </si>
  <si>
    <t>248+042</t>
  </si>
  <si>
    <t>251+107</t>
  </si>
  <si>
    <t>264+000</t>
  </si>
  <si>
    <t>4+000</t>
  </si>
  <si>
    <t>10+418</t>
  </si>
  <si>
    <t>2+364</t>
  </si>
  <si>
    <t>23+753</t>
  </si>
  <si>
    <t>1+660</t>
  </si>
  <si>
    <t>58+000</t>
  </si>
  <si>
    <t>77+349</t>
  </si>
  <si>
    <t>38+685</t>
  </si>
  <si>
    <t>6+050</t>
  </si>
  <si>
    <t>9+789</t>
  </si>
  <si>
    <t>52+327</t>
  </si>
  <si>
    <t>31+500</t>
  </si>
  <si>
    <t>9+735</t>
  </si>
  <si>
    <t>11+136</t>
  </si>
  <si>
    <t>22+425</t>
  </si>
  <si>
    <t>17+081</t>
  </si>
  <si>
    <t>18+725</t>
  </si>
  <si>
    <t>10+725</t>
  </si>
  <si>
    <t>0+505</t>
  </si>
  <si>
    <t>2+033</t>
  </si>
  <si>
    <t>6+315</t>
  </si>
  <si>
    <t>0+278</t>
  </si>
  <si>
    <t>2+195</t>
  </si>
  <si>
    <t>2+396</t>
  </si>
  <si>
    <t>0+186</t>
  </si>
  <si>
    <t>0+456</t>
  </si>
  <si>
    <t>0+636</t>
  </si>
  <si>
    <t>101+218</t>
  </si>
  <si>
    <t>672+267</t>
  </si>
  <si>
    <t>731+267</t>
  </si>
  <si>
    <t>137+930</t>
  </si>
  <si>
    <t>169+970</t>
  </si>
  <si>
    <t>86+000</t>
  </si>
  <si>
    <t>108+500</t>
  </si>
  <si>
    <t>118+585</t>
  </si>
  <si>
    <t>168+503</t>
  </si>
  <si>
    <t>1+630</t>
  </si>
  <si>
    <t>0+200</t>
  </si>
  <si>
    <t>0+573</t>
  </si>
  <si>
    <t>0+184</t>
  </si>
  <si>
    <t>0+873</t>
  </si>
  <si>
    <t>0+576</t>
  </si>
  <si>
    <t>0+189</t>
  </si>
  <si>
    <t>28+517-</t>
  </si>
  <si>
    <t>42+807</t>
  </si>
  <si>
    <t>10+145</t>
  </si>
  <si>
    <t>47+299</t>
  </si>
  <si>
    <t>58+457</t>
  </si>
  <si>
    <t>20+500</t>
  </si>
  <si>
    <t>78+035</t>
  </si>
  <si>
    <t>85+379</t>
  </si>
  <si>
    <t>30+464</t>
  </si>
  <si>
    <t>49+274</t>
  </si>
  <si>
    <t>33+221</t>
  </si>
  <si>
    <t>26+100</t>
  </si>
  <si>
    <t>5+604</t>
  </si>
  <si>
    <t>11+532</t>
  </si>
  <si>
    <t>0+030</t>
  </si>
  <si>
    <t>1+637</t>
  </si>
  <si>
    <t>80+071</t>
  </si>
  <si>
    <t>6+085</t>
  </si>
  <si>
    <t>42+000</t>
  </si>
  <si>
    <t>157+695</t>
  </si>
  <si>
    <t>162+667</t>
  </si>
  <si>
    <t>58+759</t>
  </si>
  <si>
    <t>33+212</t>
  </si>
  <si>
    <t>52+469</t>
  </si>
  <si>
    <t>19+537</t>
  </si>
  <si>
    <t>17+500</t>
  </si>
  <si>
    <t>37+773</t>
  </si>
  <si>
    <t>12+200</t>
  </si>
  <si>
    <t>26+094</t>
  </si>
  <si>
    <t>18+962</t>
  </si>
  <si>
    <t>19+213</t>
  </si>
  <si>
    <t>23+934</t>
  </si>
  <si>
    <t>4+336</t>
  </si>
  <si>
    <t>96+885</t>
  </si>
  <si>
    <t>209+032</t>
  </si>
  <si>
    <t>209+895</t>
  </si>
  <si>
    <t>213+076</t>
  </si>
  <si>
    <t>242+550</t>
  </si>
  <si>
    <t>57+816</t>
  </si>
  <si>
    <t>58+816</t>
  </si>
  <si>
    <t>128+756</t>
  </si>
  <si>
    <t>47+000</t>
  </si>
  <si>
    <t>4+415</t>
  </si>
  <si>
    <t>0+587</t>
  </si>
  <si>
    <t>36+704</t>
  </si>
  <si>
    <t>81+243</t>
  </si>
  <si>
    <t>124+988</t>
  </si>
  <si>
    <t>13+830</t>
  </si>
  <si>
    <t>21+156</t>
  </si>
  <si>
    <t>213+993</t>
  </si>
  <si>
    <t>240+746</t>
  </si>
  <si>
    <t>287+132</t>
  </si>
  <si>
    <t>309+624</t>
  </si>
  <si>
    <t>312+324</t>
  </si>
  <si>
    <t>317+324</t>
  </si>
  <si>
    <t>346+654</t>
  </si>
  <si>
    <t>367+462</t>
  </si>
  <si>
    <t>369+739</t>
  </si>
  <si>
    <t>9+089</t>
  </si>
  <si>
    <t>1+400</t>
  </si>
  <si>
    <t>2+542</t>
  </si>
  <si>
    <t>40+631</t>
  </si>
  <si>
    <t>2+155</t>
  </si>
  <si>
    <t>22+959</t>
  </si>
  <si>
    <t>28+000</t>
  </si>
  <si>
    <t>31+214</t>
  </si>
  <si>
    <t>45+600</t>
  </si>
  <si>
    <t>56+863</t>
  </si>
  <si>
    <t>30+335</t>
  </si>
  <si>
    <t>43+450</t>
  </si>
  <si>
    <t>0+019</t>
  </si>
  <si>
    <t>19+970</t>
  </si>
  <si>
    <t>27+712</t>
  </si>
  <si>
    <t>27+983</t>
  </si>
  <si>
    <t>40+090</t>
  </si>
  <si>
    <t>46+696</t>
  </si>
  <si>
    <t>18+421</t>
  </si>
  <si>
    <t>45+440</t>
  </si>
  <si>
    <t>5+153</t>
  </si>
  <si>
    <t>509+113</t>
  </si>
  <si>
    <t>44+000</t>
  </si>
  <si>
    <t>32+600</t>
  </si>
  <si>
    <t>61+485</t>
  </si>
  <si>
    <t>87+570</t>
  </si>
  <si>
    <t>7+310</t>
  </si>
  <si>
    <t>3+544</t>
  </si>
  <si>
    <t>26+958</t>
  </si>
  <si>
    <t>2+475</t>
  </si>
  <si>
    <t>13+175</t>
  </si>
  <si>
    <t>67+577</t>
  </si>
  <si>
    <t>24+850</t>
  </si>
  <si>
    <t>2+358</t>
  </si>
  <si>
    <t>25+778</t>
  </si>
  <si>
    <t>48+262</t>
  </si>
  <si>
    <t>35+340</t>
  </si>
  <si>
    <t>793+391</t>
  </si>
  <si>
    <t>481+733</t>
  </si>
  <si>
    <t>13+862</t>
  </si>
  <si>
    <t>0+517</t>
  </si>
  <si>
    <t>62+715</t>
  </si>
  <si>
    <t>6+259</t>
  </si>
  <si>
    <t>115+078</t>
  </si>
  <si>
    <t>141+878</t>
  </si>
  <si>
    <t>142+075</t>
  </si>
  <si>
    <t>191+700</t>
  </si>
  <si>
    <t>37+241</t>
  </si>
  <si>
    <t>64+969</t>
  </si>
  <si>
    <t>17+743</t>
  </si>
  <si>
    <t>37+959</t>
  </si>
  <si>
    <t>35+870</t>
  </si>
  <si>
    <t>492+631</t>
  </si>
  <si>
    <t>524+941</t>
  </si>
  <si>
    <t>533+617</t>
  </si>
  <si>
    <t>36+405</t>
  </si>
  <si>
    <t>85+905</t>
  </si>
  <si>
    <t>92+804</t>
  </si>
  <si>
    <t>128+380</t>
  </si>
  <si>
    <t>16+163</t>
  </si>
  <si>
    <t>26+015</t>
  </si>
  <si>
    <t>54+277</t>
  </si>
  <si>
    <t>18+628</t>
  </si>
  <si>
    <t>25+974</t>
  </si>
  <si>
    <t>17+363</t>
  </si>
  <si>
    <t>12+133</t>
  </si>
  <si>
    <t>42+083</t>
  </si>
  <si>
    <t>23+606</t>
  </si>
  <si>
    <t>83+606</t>
  </si>
  <si>
    <t>44+730</t>
  </si>
  <si>
    <t>26+723</t>
  </si>
  <si>
    <t>5+679</t>
  </si>
  <si>
    <t>15+050</t>
  </si>
  <si>
    <t>1+316</t>
  </si>
  <si>
    <t>18+215</t>
  </si>
  <si>
    <t>113+000</t>
  </si>
  <si>
    <t>17+262</t>
  </si>
  <si>
    <t>64+839</t>
  </si>
  <si>
    <t>154+839</t>
  </si>
  <si>
    <t>167+299</t>
  </si>
  <si>
    <t>167+599</t>
  </si>
  <si>
    <t>218+374</t>
  </si>
  <si>
    <t>17+625</t>
  </si>
  <si>
    <t>26+227</t>
  </si>
  <si>
    <t>7+685</t>
  </si>
  <si>
    <t>74+486</t>
  </si>
  <si>
    <t>0+789</t>
  </si>
  <si>
    <t>0+671</t>
  </si>
  <si>
    <t>3+719</t>
  </si>
  <si>
    <t>4+003</t>
  </si>
  <si>
    <t>438+576</t>
  </si>
  <si>
    <t>458+419</t>
  </si>
  <si>
    <t>13+064</t>
  </si>
  <si>
    <t>3+600</t>
  </si>
  <si>
    <t>35+680</t>
  </si>
  <si>
    <t>92+000</t>
  </si>
  <si>
    <t>97+309</t>
  </si>
  <si>
    <t>23+094</t>
  </si>
  <si>
    <t>44+515</t>
  </si>
  <si>
    <t>115+516</t>
  </si>
  <si>
    <t>27+500</t>
  </si>
  <si>
    <t>38+973</t>
  </si>
  <si>
    <t>20+000</t>
  </si>
  <si>
    <t>38+881</t>
  </si>
  <si>
    <t>115+000</t>
  </si>
  <si>
    <t>35+693</t>
  </si>
  <si>
    <t>42+469</t>
  </si>
  <si>
    <t>157+080</t>
  </si>
  <si>
    <t>162+380</t>
  </si>
  <si>
    <t>171+606</t>
  </si>
  <si>
    <t>174+419</t>
  </si>
  <si>
    <t>79+969</t>
  </si>
  <si>
    <t>89+348</t>
  </si>
  <si>
    <t>110+000</t>
  </si>
  <si>
    <t>147+000</t>
  </si>
  <si>
    <t>39+907</t>
  </si>
  <si>
    <t>7+000</t>
  </si>
  <si>
    <t>34+789</t>
  </si>
  <si>
    <t>92+319</t>
  </si>
  <si>
    <t>4+887</t>
  </si>
  <si>
    <t>17+408</t>
  </si>
  <si>
    <t>0+403</t>
  </si>
  <si>
    <t>19+200</t>
  </si>
  <si>
    <t>29+633</t>
  </si>
  <si>
    <t>32+800</t>
  </si>
  <si>
    <t>35+482</t>
  </si>
  <si>
    <t>0+568</t>
  </si>
  <si>
    <t>6+086</t>
  </si>
  <si>
    <t>35+386</t>
  </si>
  <si>
    <t>16+059</t>
  </si>
  <si>
    <t>8+751</t>
  </si>
  <si>
    <t>21+196</t>
  </si>
  <si>
    <t>23+386</t>
  </si>
  <si>
    <t>28+981</t>
  </si>
  <si>
    <t>51+772</t>
  </si>
  <si>
    <t>7+693</t>
  </si>
  <si>
    <t>12+569</t>
  </si>
  <si>
    <t>11+840</t>
  </si>
  <si>
    <t>30+292</t>
  </si>
  <si>
    <t>11+800</t>
  </si>
  <si>
    <t>27+575</t>
  </si>
  <si>
    <t>15+319</t>
  </si>
  <si>
    <t>5+284</t>
  </si>
  <si>
    <t>2+913</t>
  </si>
  <si>
    <t>0+950</t>
  </si>
  <si>
    <t>3+280</t>
  </si>
  <si>
    <t>5+563</t>
  </si>
  <si>
    <t>9+583</t>
  </si>
  <si>
    <t>10+298</t>
  </si>
  <si>
    <t>13+858</t>
  </si>
  <si>
    <t>0+337</t>
  </si>
  <si>
    <t>2+065</t>
  </si>
  <si>
    <t>1+495</t>
  </si>
  <si>
    <t>2+152</t>
  </si>
  <si>
    <t>0+569</t>
  </si>
  <si>
    <t>0+507</t>
  </si>
  <si>
    <t>0+342</t>
  </si>
  <si>
    <t>0+383</t>
  </si>
  <si>
    <t>0+105</t>
  </si>
  <si>
    <t>56+215</t>
  </si>
  <si>
    <t>32+762</t>
  </si>
  <si>
    <t>13+161</t>
  </si>
  <si>
    <t>208+180</t>
  </si>
  <si>
    <t>1+825</t>
  </si>
  <si>
    <t>12+098</t>
  </si>
  <si>
    <t>5+650</t>
  </si>
  <si>
    <t>36+800</t>
  </si>
  <si>
    <t>16+706</t>
  </si>
  <si>
    <t>21+118</t>
  </si>
  <si>
    <t>6+381</t>
  </si>
  <si>
    <t>271+352</t>
  </si>
  <si>
    <t>300+000</t>
  </si>
  <si>
    <t>317+000</t>
  </si>
  <si>
    <t>4+414</t>
  </si>
  <si>
    <t>185+232</t>
  </si>
  <si>
    <t>208+053</t>
  </si>
  <si>
    <t>239+926</t>
  </si>
  <si>
    <t>248+700</t>
  </si>
  <si>
    <t>294+700</t>
  </si>
  <si>
    <t>2+061</t>
  </si>
  <si>
    <t>5+367</t>
  </si>
  <si>
    <t>6+742</t>
  </si>
  <si>
    <t>11+453</t>
  </si>
  <si>
    <t>8+873</t>
  </si>
  <si>
    <t>14+596</t>
  </si>
  <si>
    <t>0+946</t>
  </si>
  <si>
    <t>71+000</t>
  </si>
  <si>
    <t>77+243</t>
  </si>
  <si>
    <t>18+463</t>
  </si>
  <si>
    <t>31+530</t>
  </si>
  <si>
    <t>25+850</t>
  </si>
  <si>
    <t>21+741</t>
  </si>
  <si>
    <t>41+250</t>
  </si>
  <si>
    <t>12+380</t>
  </si>
  <si>
    <t>50+600</t>
  </si>
  <si>
    <t>10+850</t>
  </si>
  <si>
    <t>17+881</t>
  </si>
  <si>
    <t>2+401</t>
  </si>
  <si>
    <t>12+142</t>
  </si>
  <si>
    <t>0+115</t>
  </si>
  <si>
    <t>0+302</t>
  </si>
  <si>
    <t>0+446</t>
  </si>
  <si>
    <t>320+192</t>
  </si>
  <si>
    <t>373+915</t>
  </si>
  <si>
    <t>396+784</t>
  </si>
  <si>
    <t>41+373</t>
  </si>
  <si>
    <t>12+065</t>
  </si>
  <si>
    <t>27+085</t>
  </si>
  <si>
    <t>6+400</t>
  </si>
  <si>
    <t>40+837</t>
  </si>
  <si>
    <t>11+347</t>
  </si>
  <si>
    <t>40+200</t>
  </si>
  <si>
    <t>133+857</t>
  </si>
  <si>
    <t>46+862</t>
  </si>
  <si>
    <t>48+793</t>
  </si>
  <si>
    <t>1+659</t>
  </si>
  <si>
    <t>0+484</t>
  </si>
  <si>
    <t>225+119</t>
  </si>
  <si>
    <t>238+855</t>
  </si>
  <si>
    <t>101+550</t>
  </si>
  <si>
    <t>129+643</t>
  </si>
  <si>
    <t>149+053</t>
  </si>
  <si>
    <t>7+296</t>
  </si>
  <si>
    <t>21+297</t>
  </si>
  <si>
    <t>30+203</t>
  </si>
  <si>
    <t>46+906</t>
  </si>
  <si>
    <t>51+054</t>
  </si>
  <si>
    <t>0+931</t>
  </si>
  <si>
    <t>2+376</t>
  </si>
  <si>
    <t>38+522</t>
  </si>
  <si>
    <t>70+611</t>
  </si>
  <si>
    <t>13+764</t>
  </si>
  <si>
    <t>24+221</t>
  </si>
  <si>
    <t>8+865</t>
  </si>
  <si>
    <t>13+949</t>
  </si>
  <si>
    <t>38+981</t>
  </si>
  <si>
    <t>15+043</t>
  </si>
  <si>
    <t>57+087</t>
  </si>
  <si>
    <t>10+827</t>
  </si>
  <si>
    <t>13+332</t>
  </si>
  <si>
    <t>2+220</t>
  </si>
  <si>
    <t>177+341</t>
  </si>
  <si>
    <t>201+841</t>
  </si>
  <si>
    <t>211+841</t>
  </si>
  <si>
    <t>223+735</t>
  </si>
  <si>
    <t>235+735</t>
  </si>
  <si>
    <t>251+355</t>
  </si>
  <si>
    <t>321+612</t>
  </si>
  <si>
    <t>25+297</t>
  </si>
  <si>
    <t>29+203</t>
  </si>
  <si>
    <t>27+300</t>
  </si>
  <si>
    <t>11+761</t>
  </si>
  <si>
    <t>27+000</t>
  </si>
  <si>
    <t>0+806</t>
  </si>
  <si>
    <t>28+300</t>
  </si>
  <si>
    <t>56+957</t>
  </si>
  <si>
    <t>36+033</t>
  </si>
  <si>
    <t>45+741</t>
  </si>
  <si>
    <t>15+450</t>
  </si>
  <si>
    <t>15+593</t>
  </si>
  <si>
    <t>26+970</t>
  </si>
  <si>
    <t>20+236</t>
  </si>
  <si>
    <t>62+782</t>
  </si>
  <si>
    <t>35+100</t>
  </si>
  <si>
    <t>71+947</t>
  </si>
  <si>
    <t>0+067</t>
  </si>
  <si>
    <t>1+683</t>
  </si>
  <si>
    <t>116+345</t>
  </si>
  <si>
    <t>131+798</t>
  </si>
  <si>
    <t>12+575</t>
  </si>
  <si>
    <t>54+253</t>
  </si>
  <si>
    <t>57+803</t>
  </si>
  <si>
    <t>96+209</t>
  </si>
  <si>
    <t>107+209</t>
  </si>
  <si>
    <t>80+000</t>
  </si>
  <si>
    <t>95+950</t>
  </si>
  <si>
    <t>106+950</t>
  </si>
  <si>
    <t>70+000</t>
  </si>
  <si>
    <t>3+750</t>
  </si>
  <si>
    <t>29+874</t>
  </si>
  <si>
    <t>19+800</t>
  </si>
  <si>
    <t>25+178</t>
  </si>
  <si>
    <t>39+004</t>
  </si>
  <si>
    <t>33+451</t>
  </si>
  <si>
    <t>45+607</t>
  </si>
  <si>
    <t>60+088</t>
  </si>
  <si>
    <t>18+477</t>
  </si>
  <si>
    <t>2+860</t>
  </si>
  <si>
    <t>16+578</t>
  </si>
  <si>
    <t>12+050</t>
  </si>
  <si>
    <t>9+400</t>
  </si>
  <si>
    <t>23+728</t>
  </si>
  <si>
    <t>12+049</t>
  </si>
  <si>
    <t>6+255</t>
  </si>
  <si>
    <t>22+025</t>
  </si>
  <si>
    <t>9+150</t>
  </si>
  <si>
    <t>19+776</t>
  </si>
  <si>
    <t>7+200</t>
  </si>
  <si>
    <t>22+655</t>
  </si>
  <si>
    <t>0+883</t>
  </si>
  <si>
    <t>0+487</t>
  </si>
  <si>
    <t>352+055</t>
  </si>
  <si>
    <t>363+989</t>
  </si>
  <si>
    <t>420+345</t>
  </si>
  <si>
    <t>201+896</t>
  </si>
  <si>
    <t>215+550</t>
  </si>
  <si>
    <t>244+500</t>
  </si>
  <si>
    <t>273+775</t>
  </si>
  <si>
    <t>292+000</t>
  </si>
  <si>
    <t>300+985</t>
  </si>
  <si>
    <t>18+367</t>
  </si>
  <si>
    <t>6+200</t>
  </si>
  <si>
    <t>4+392</t>
  </si>
  <si>
    <t>6+365</t>
  </si>
  <si>
    <t>71+395</t>
  </si>
  <si>
    <t>43+000</t>
  </si>
  <si>
    <t>52+320</t>
  </si>
  <si>
    <t>12+421</t>
  </si>
  <si>
    <t>18+595</t>
  </si>
  <si>
    <t>0+513</t>
  </si>
  <si>
    <t>99+772</t>
  </si>
  <si>
    <t>10+915</t>
  </si>
  <si>
    <t>113+800</t>
  </si>
  <si>
    <t>159+050</t>
  </si>
  <si>
    <t>172+400</t>
  </si>
  <si>
    <t>194+778</t>
  </si>
  <si>
    <t>18+252</t>
  </si>
  <si>
    <t>21+850</t>
  </si>
  <si>
    <t>10+570</t>
  </si>
  <si>
    <t>5+818</t>
  </si>
  <si>
    <t>18+044</t>
  </si>
  <si>
    <t>15+959</t>
  </si>
  <si>
    <t>13+841</t>
  </si>
  <si>
    <t>10+500</t>
  </si>
  <si>
    <t>16+811</t>
  </si>
  <si>
    <t>16+973</t>
  </si>
  <si>
    <t>24+432</t>
  </si>
  <si>
    <t>6+532</t>
  </si>
  <si>
    <t>14+882</t>
  </si>
  <si>
    <t>0+216</t>
  </si>
  <si>
    <t>5+490</t>
  </si>
  <si>
    <t>4+043</t>
  </si>
  <si>
    <t>9+666</t>
  </si>
  <si>
    <t>392+874</t>
  </si>
  <si>
    <t>412+874</t>
  </si>
  <si>
    <t>298+387</t>
  </si>
  <si>
    <t>322+300</t>
  </si>
  <si>
    <t>335+275</t>
  </si>
  <si>
    <t>354+700</t>
  </si>
  <si>
    <t>395+440</t>
  </si>
  <si>
    <t>118+908</t>
  </si>
  <si>
    <t>146+419</t>
  </si>
  <si>
    <t>184+360</t>
  </si>
  <si>
    <t>62+524</t>
  </si>
  <si>
    <t>34+773</t>
  </si>
  <si>
    <t>23+233</t>
  </si>
  <si>
    <t>44+026</t>
  </si>
  <si>
    <t>31+376</t>
  </si>
  <si>
    <t>20+360</t>
  </si>
  <si>
    <t>98+213</t>
  </si>
  <si>
    <t>45+601</t>
  </si>
  <si>
    <t>33+582</t>
  </si>
  <si>
    <t>9+618</t>
  </si>
  <si>
    <t>9+848</t>
  </si>
  <si>
    <t>21+670</t>
  </si>
  <si>
    <t>44+418</t>
  </si>
  <si>
    <t>60+602</t>
  </si>
  <si>
    <t>56+884</t>
  </si>
  <si>
    <t>85+034</t>
  </si>
  <si>
    <t>87+884</t>
  </si>
  <si>
    <t>10+446</t>
  </si>
  <si>
    <t>30+566</t>
  </si>
  <si>
    <t>36+030</t>
  </si>
  <si>
    <t>58+646</t>
  </si>
  <si>
    <t>21+412</t>
  </si>
  <si>
    <t>38+500</t>
  </si>
  <si>
    <t>48+348</t>
  </si>
  <si>
    <t>24+753</t>
  </si>
  <si>
    <t>19+700</t>
  </si>
  <si>
    <t>44+493</t>
  </si>
  <si>
    <t>0+136</t>
  </si>
  <si>
    <t>345+903</t>
  </si>
  <si>
    <t>366+374</t>
  </si>
  <si>
    <t>29+750</t>
  </si>
  <si>
    <t>90+071</t>
  </si>
  <si>
    <t>10+360</t>
  </si>
  <si>
    <t>9+358</t>
  </si>
  <si>
    <t>35+632</t>
  </si>
  <si>
    <t>26+790</t>
  </si>
  <si>
    <t>27+450</t>
  </si>
  <si>
    <t>46+821</t>
  </si>
  <si>
    <t>48+049</t>
  </si>
  <si>
    <t>59+257</t>
  </si>
  <si>
    <t>113+102</t>
  </si>
  <si>
    <t>23+930</t>
  </si>
  <si>
    <t>16+909</t>
  </si>
  <si>
    <t>40+361</t>
  </si>
  <si>
    <t>1+016</t>
  </si>
  <si>
    <t>7+950</t>
  </si>
  <si>
    <t>24+836</t>
  </si>
  <si>
    <t>28+612</t>
  </si>
  <si>
    <t>0+744</t>
  </si>
  <si>
    <t>106+300</t>
  </si>
  <si>
    <t>136+000</t>
  </si>
  <si>
    <t>154+000</t>
  </si>
  <si>
    <t>179+000</t>
  </si>
  <si>
    <t>27+353</t>
  </si>
  <si>
    <t>93+190</t>
  </si>
  <si>
    <t>160+582</t>
  </si>
  <si>
    <t>52+009</t>
  </si>
  <si>
    <t>18+232</t>
  </si>
  <si>
    <t>25+031</t>
  </si>
  <si>
    <t>23+973</t>
  </si>
  <si>
    <t>60+625</t>
  </si>
  <si>
    <t>89+925</t>
  </si>
  <si>
    <t>7+915</t>
  </si>
  <si>
    <t>35+500</t>
  </si>
  <si>
    <t>73+271</t>
  </si>
  <si>
    <t>78+516</t>
  </si>
  <si>
    <t>10+728</t>
  </si>
  <si>
    <t>0+581</t>
  </si>
  <si>
    <t>39+871</t>
  </si>
  <si>
    <t>0+557</t>
  </si>
  <si>
    <t>16+594</t>
  </si>
  <si>
    <t>0+878</t>
  </si>
  <si>
    <t>91+666</t>
  </si>
  <si>
    <t>111+889</t>
  </si>
  <si>
    <t>398+534</t>
  </si>
  <si>
    <t>450+455</t>
  </si>
  <si>
    <t>457+355</t>
  </si>
  <si>
    <t>1+575</t>
  </si>
  <si>
    <t>4+722</t>
  </si>
  <si>
    <t>8+398</t>
  </si>
  <si>
    <t>16+478</t>
  </si>
  <si>
    <t>26+497</t>
  </si>
  <si>
    <t>22+627</t>
  </si>
  <si>
    <t>42+573</t>
  </si>
  <si>
    <t>42+397</t>
  </si>
  <si>
    <t>13+616</t>
  </si>
  <si>
    <t>1+325</t>
  </si>
  <si>
    <t>31+983</t>
  </si>
  <si>
    <t>0+450</t>
  </si>
  <si>
    <t>18+025</t>
  </si>
  <si>
    <t>58+405</t>
  </si>
  <si>
    <t>28+275</t>
  </si>
  <si>
    <t>36+070</t>
  </si>
  <si>
    <t>83+967</t>
  </si>
  <si>
    <t>62+183</t>
  </si>
  <si>
    <t>36+614</t>
  </si>
  <si>
    <t>61+145</t>
  </si>
  <si>
    <t>14+205</t>
  </si>
  <si>
    <t>40+000</t>
  </si>
  <si>
    <t>41+000</t>
  </si>
  <si>
    <t>53+273</t>
  </si>
  <si>
    <t>22+031</t>
  </si>
  <si>
    <t>25+388</t>
  </si>
  <si>
    <t>0+436</t>
  </si>
  <si>
    <t>28+738</t>
  </si>
  <si>
    <t>7+524</t>
  </si>
  <si>
    <t>0+058</t>
  </si>
  <si>
    <t>2+068</t>
  </si>
  <si>
    <t>2+135</t>
  </si>
  <si>
    <t>27+512</t>
  </si>
  <si>
    <t>34+072</t>
  </si>
  <si>
    <t>22+485</t>
  </si>
  <si>
    <t>51+265</t>
  </si>
  <si>
    <t>23+173</t>
  </si>
  <si>
    <t>101+564</t>
  </si>
  <si>
    <t>126+617</t>
  </si>
  <si>
    <t>162+051</t>
  </si>
  <si>
    <t>2+250</t>
  </si>
  <si>
    <t>25+660</t>
  </si>
  <si>
    <t>111+572</t>
  </si>
  <si>
    <t>150+752</t>
  </si>
  <si>
    <t>169+172</t>
  </si>
  <si>
    <t>224+300</t>
  </si>
  <si>
    <t>253+290</t>
  </si>
  <si>
    <t>3+175</t>
  </si>
  <si>
    <t>33+742</t>
  </si>
  <si>
    <t>34+507</t>
  </si>
  <si>
    <t>45+292</t>
  </si>
  <si>
    <t>17+734</t>
  </si>
  <si>
    <t>48+144</t>
  </si>
  <si>
    <t>30+714</t>
  </si>
  <si>
    <t>18+423</t>
  </si>
  <si>
    <t>29+411</t>
  </si>
  <si>
    <t>56+000</t>
  </si>
  <si>
    <t>72+323</t>
  </si>
  <si>
    <t>53+200</t>
  </si>
  <si>
    <t>77+482</t>
  </si>
  <si>
    <t>0+290</t>
  </si>
  <si>
    <t>460+595</t>
  </si>
  <si>
    <t>492+269</t>
  </si>
  <si>
    <t>533+608</t>
  </si>
  <si>
    <t>199+874</t>
  </si>
  <si>
    <t>215+346</t>
  </si>
  <si>
    <t>221+081</t>
  </si>
  <si>
    <t>234+052</t>
  </si>
  <si>
    <t>54+473</t>
  </si>
  <si>
    <t>1+150</t>
  </si>
  <si>
    <t>22+096</t>
  </si>
  <si>
    <t>14+086</t>
  </si>
  <si>
    <t>77+511</t>
  </si>
  <si>
    <t>104+928</t>
  </si>
  <si>
    <t>119+854</t>
  </si>
  <si>
    <t>36+930</t>
  </si>
  <si>
    <t>12+100</t>
  </si>
  <si>
    <t>0+234</t>
  </si>
  <si>
    <t>38+519</t>
  </si>
  <si>
    <t>251+299</t>
  </si>
  <si>
    <t>267+000</t>
  </si>
  <si>
    <t>295+500</t>
  </si>
  <si>
    <t>327+771</t>
  </si>
  <si>
    <t>16+060</t>
  </si>
  <si>
    <t>9+950</t>
  </si>
  <si>
    <t>24+595</t>
  </si>
  <si>
    <t>42+484</t>
  </si>
  <si>
    <t>1+512</t>
  </si>
  <si>
    <t>4+138</t>
  </si>
  <si>
    <t>12+863</t>
  </si>
  <si>
    <t>37+076</t>
  </si>
  <si>
    <t>13+258</t>
  </si>
  <si>
    <t>15+053</t>
  </si>
  <si>
    <t>42+556</t>
  </si>
  <si>
    <t>26+973-</t>
  </si>
  <si>
    <t>27+175</t>
  </si>
  <si>
    <t>16+123</t>
  </si>
  <si>
    <t>35+785</t>
  </si>
  <si>
    <t>3+795</t>
  </si>
  <si>
    <t>4+350</t>
  </si>
  <si>
    <t>43+700</t>
  </si>
  <si>
    <t>334+181</t>
  </si>
  <si>
    <t>336+786</t>
  </si>
  <si>
    <t>338+261</t>
  </si>
  <si>
    <t>342+460</t>
  </si>
  <si>
    <t>360+828</t>
  </si>
  <si>
    <t>547+595</t>
  </si>
  <si>
    <t>551+595</t>
  </si>
  <si>
    <t>552+231</t>
  </si>
  <si>
    <t>561+850</t>
  </si>
  <si>
    <t>567+052</t>
  </si>
  <si>
    <t>592+652</t>
  </si>
  <si>
    <t>20+259</t>
  </si>
  <si>
    <t>48+332</t>
  </si>
  <si>
    <t>40+634</t>
  </si>
  <si>
    <t>25+224</t>
  </si>
  <si>
    <t>23+800</t>
  </si>
  <si>
    <t>37+737</t>
  </si>
  <si>
    <t>33+980</t>
  </si>
  <si>
    <t>42+396</t>
  </si>
  <si>
    <t>58+497</t>
  </si>
  <si>
    <t>77+292</t>
  </si>
  <si>
    <t>87+292</t>
  </si>
  <si>
    <t>110+692</t>
  </si>
  <si>
    <t>0+138</t>
  </si>
  <si>
    <t>2+041</t>
  </si>
  <si>
    <t>2+207</t>
  </si>
  <si>
    <t>1+741</t>
  </si>
  <si>
    <t>171+686</t>
  </si>
  <si>
    <t>45+089</t>
  </si>
  <si>
    <t>62+435</t>
  </si>
  <si>
    <t>67+691</t>
  </si>
  <si>
    <t>74+321</t>
  </si>
  <si>
    <t>88+911</t>
  </si>
  <si>
    <t>127+975</t>
  </si>
  <si>
    <t>162+395</t>
  </si>
  <si>
    <t>56+233</t>
  </si>
  <si>
    <t>15+535</t>
  </si>
  <si>
    <t>22+378</t>
  </si>
  <si>
    <t>1+412</t>
  </si>
  <si>
    <t>49+202</t>
  </si>
  <si>
    <t>79+889</t>
  </si>
  <si>
    <t>13+853</t>
  </si>
  <si>
    <t>1+372</t>
  </si>
  <si>
    <t>39+686</t>
  </si>
  <si>
    <t>79+462</t>
  </si>
  <si>
    <t>36+473</t>
  </si>
  <si>
    <t>31+941</t>
  </si>
  <si>
    <t>22+349</t>
  </si>
  <si>
    <t>19+251</t>
  </si>
  <si>
    <t>23+720</t>
  </si>
  <si>
    <t>30+337</t>
  </si>
  <si>
    <t>23+962</t>
  </si>
  <si>
    <t>24+396</t>
  </si>
  <si>
    <t>1+265</t>
  </si>
  <si>
    <t>18+473</t>
  </si>
  <si>
    <t>28+739</t>
  </si>
  <si>
    <t>30+003</t>
  </si>
  <si>
    <t>0+368</t>
  </si>
  <si>
    <t>28+137</t>
  </si>
  <si>
    <t>2+998</t>
  </si>
  <si>
    <t>3+098</t>
  </si>
  <si>
    <t>1+084</t>
  </si>
  <si>
    <t>142+212</t>
  </si>
  <si>
    <t>175+527</t>
  </si>
  <si>
    <t>175+852</t>
  </si>
  <si>
    <t>179+845</t>
  </si>
  <si>
    <t>190+562</t>
  </si>
  <si>
    <t>209+602</t>
  </si>
  <si>
    <t>245+027</t>
  </si>
  <si>
    <t>259+677</t>
  </si>
  <si>
    <t>266+412</t>
  </si>
  <si>
    <t>298+560</t>
  </si>
  <si>
    <t>53+389</t>
  </si>
  <si>
    <t>73+993</t>
  </si>
  <si>
    <t>8+191</t>
  </si>
  <si>
    <t>24+500</t>
  </si>
  <si>
    <t>88+139</t>
  </si>
  <si>
    <t>33+699</t>
  </si>
  <si>
    <t>60+673</t>
  </si>
  <si>
    <t>26+315</t>
  </si>
  <si>
    <t>72+851</t>
  </si>
  <si>
    <t>2+234</t>
  </si>
  <si>
    <t>46+191</t>
  </si>
  <si>
    <t>35+200</t>
  </si>
  <si>
    <t>1+732</t>
  </si>
  <si>
    <t>107+568</t>
  </si>
  <si>
    <t>112+948</t>
  </si>
  <si>
    <t>189+225</t>
  </si>
  <si>
    <t>46+153</t>
  </si>
  <si>
    <t>47+651</t>
  </si>
  <si>
    <t>72+753</t>
  </si>
  <si>
    <t>95+776</t>
  </si>
  <si>
    <t>96+379</t>
  </si>
  <si>
    <t>119+391</t>
  </si>
  <si>
    <t>46+222</t>
  </si>
  <si>
    <t>26+596</t>
  </si>
  <si>
    <t>2+430</t>
  </si>
  <si>
    <t>31+800</t>
  </si>
  <si>
    <t>47+861</t>
  </si>
  <si>
    <t>0+598</t>
  </si>
  <si>
    <t>16+100</t>
  </si>
  <si>
    <t>46+900</t>
  </si>
  <si>
    <t>22+737</t>
  </si>
  <si>
    <t>39+001</t>
  </si>
  <si>
    <t>37+083</t>
  </si>
  <si>
    <t>3+670</t>
  </si>
  <si>
    <t>0+391</t>
  </si>
  <si>
    <t>626+178</t>
  </si>
  <si>
    <t>660+050</t>
  </si>
  <si>
    <t>79+297</t>
  </si>
  <si>
    <t>25+788</t>
  </si>
  <si>
    <t>84+220</t>
  </si>
  <si>
    <t>1+000</t>
  </si>
  <si>
    <t>5+715</t>
  </si>
  <si>
    <t>12+500</t>
  </si>
  <si>
    <t>47+875</t>
  </si>
  <si>
    <t>16+687</t>
  </si>
  <si>
    <t>22+043</t>
  </si>
  <si>
    <t>59+166</t>
  </si>
  <si>
    <t>64+300</t>
  </si>
  <si>
    <t>77+479</t>
  </si>
  <si>
    <t>12+784</t>
  </si>
  <si>
    <t>21+900</t>
  </si>
  <si>
    <t>9+268</t>
  </si>
  <si>
    <t>9+603</t>
  </si>
  <si>
    <t>6+659</t>
  </si>
  <si>
    <t>77+271</t>
  </si>
  <si>
    <t>126+942</t>
  </si>
  <si>
    <t>44+919</t>
  </si>
  <si>
    <t>32+500</t>
  </si>
  <si>
    <t>38+394</t>
  </si>
  <si>
    <t>0+650</t>
  </si>
  <si>
    <t>26+000</t>
  </si>
  <si>
    <t>7+127</t>
  </si>
  <si>
    <t>0+331</t>
  </si>
  <si>
    <t>7+331</t>
  </si>
  <si>
    <t>7+622</t>
  </si>
  <si>
    <t>0+003</t>
  </si>
  <si>
    <t>6+720</t>
  </si>
  <si>
    <t>18+395</t>
  </si>
  <si>
    <t>171+872</t>
  </si>
  <si>
    <t>216+062</t>
  </si>
  <si>
    <t>262+609</t>
  </si>
  <si>
    <t>130+855</t>
  </si>
  <si>
    <t>134+623</t>
  </si>
  <si>
    <t>169+642</t>
  </si>
  <si>
    <t>191+865</t>
  </si>
  <si>
    <t>195+228</t>
  </si>
  <si>
    <t>212+154</t>
  </si>
  <si>
    <t>227+600</t>
  </si>
  <si>
    <t>264+660</t>
  </si>
  <si>
    <t>85+195</t>
  </si>
  <si>
    <t>97+604</t>
  </si>
  <si>
    <t>189+040</t>
  </si>
  <si>
    <t>225+356</t>
  </si>
  <si>
    <t>155+863</t>
  </si>
  <si>
    <t>166+978</t>
  </si>
  <si>
    <t>171+182</t>
  </si>
  <si>
    <t>191+503</t>
  </si>
  <si>
    <t>233+891</t>
  </si>
  <si>
    <t>37+087</t>
  </si>
  <si>
    <t>17+200</t>
  </si>
  <si>
    <t>18+848</t>
  </si>
  <si>
    <t>36+513</t>
  </si>
  <si>
    <t>2+305</t>
  </si>
  <si>
    <t>21+463</t>
  </si>
  <si>
    <t>47+250</t>
  </si>
  <si>
    <t>48+966</t>
  </si>
  <si>
    <t>70+728</t>
  </si>
  <si>
    <t>1+805</t>
  </si>
  <si>
    <t>25+630</t>
  </si>
  <si>
    <t>42+082</t>
  </si>
  <si>
    <t>66+231</t>
  </si>
  <si>
    <t>18+135</t>
  </si>
  <si>
    <t>37+826</t>
  </si>
  <si>
    <t>49+038</t>
  </si>
  <si>
    <t>34+046</t>
  </si>
  <si>
    <t>2+131</t>
  </si>
  <si>
    <t>29+123</t>
  </si>
  <si>
    <t>9+798</t>
  </si>
  <si>
    <t>8+527</t>
  </si>
  <si>
    <t>41+982</t>
  </si>
  <si>
    <t>16+600</t>
  </si>
  <si>
    <t>19+525</t>
  </si>
  <si>
    <t>25+848</t>
  </si>
  <si>
    <t>30+695</t>
  </si>
  <si>
    <t>14+846</t>
  </si>
  <si>
    <t>37+325</t>
  </si>
  <si>
    <t>28+547</t>
  </si>
  <si>
    <t>20+040</t>
  </si>
  <si>
    <t>18+467</t>
  </si>
  <si>
    <t>12+658</t>
  </si>
  <si>
    <t>4+417</t>
  </si>
  <si>
    <t>1+170</t>
  </si>
  <si>
    <t>0+668</t>
  </si>
  <si>
    <t>248+255</t>
  </si>
  <si>
    <t>276+712</t>
  </si>
  <si>
    <t>532+733</t>
  </si>
  <si>
    <t>563+148</t>
  </si>
  <si>
    <t>580+375</t>
  </si>
  <si>
    <t>313+384</t>
  </si>
  <si>
    <t>334+224</t>
  </si>
  <si>
    <t>16+300</t>
  </si>
  <si>
    <t>31+550</t>
  </si>
  <si>
    <t>46+142</t>
  </si>
  <si>
    <t>3+231</t>
  </si>
  <si>
    <t>45+948</t>
  </si>
  <si>
    <t>1+891</t>
  </si>
  <si>
    <t>45+579</t>
  </si>
  <si>
    <t>21+130</t>
  </si>
  <si>
    <t>27+723</t>
  </si>
  <si>
    <t>18+394</t>
  </si>
  <si>
    <t>24+020</t>
  </si>
  <si>
    <t>10+325</t>
  </si>
  <si>
    <t>24+941</t>
  </si>
  <si>
    <t>14+070</t>
  </si>
  <si>
    <t>35+191</t>
  </si>
  <si>
    <t>2+143</t>
  </si>
  <si>
    <t>2+714</t>
  </si>
  <si>
    <t>364+498</t>
  </si>
  <si>
    <t>396+794</t>
  </si>
  <si>
    <t>419+879</t>
  </si>
  <si>
    <t>28+460</t>
  </si>
  <si>
    <t>42+222</t>
  </si>
  <si>
    <t>86+067</t>
  </si>
  <si>
    <t>76+174</t>
  </si>
  <si>
    <t>110+040</t>
  </si>
  <si>
    <t>79+725</t>
  </si>
  <si>
    <t>105+325</t>
  </si>
  <si>
    <t>44+683</t>
  </si>
  <si>
    <t>13+300</t>
  </si>
  <si>
    <t>0+289</t>
  </si>
  <si>
    <t>49+489</t>
  </si>
  <si>
    <t>2+909</t>
  </si>
  <si>
    <t>11+885</t>
  </si>
  <si>
    <t>30+615</t>
  </si>
  <si>
    <t>41+015</t>
  </si>
  <si>
    <t>106+262</t>
  </si>
  <si>
    <t>4+621</t>
  </si>
  <si>
    <t>48+886</t>
  </si>
  <si>
    <t>5+225</t>
  </si>
  <si>
    <t>1+174</t>
  </si>
  <si>
    <t>5+485</t>
  </si>
  <si>
    <t>345+000</t>
  </si>
  <si>
    <t>367+000</t>
  </si>
  <si>
    <t>389+638</t>
  </si>
  <si>
    <t>512+000</t>
  </si>
  <si>
    <t>77+304</t>
  </si>
  <si>
    <t>77+923</t>
  </si>
  <si>
    <t>101+069</t>
  </si>
  <si>
    <t>24+821</t>
  </si>
  <si>
    <t>43+218</t>
  </si>
  <si>
    <t>43+925</t>
  </si>
  <si>
    <t>37+491</t>
  </si>
  <si>
    <t>1+082</t>
  </si>
  <si>
    <t>37+425</t>
  </si>
  <si>
    <t>41+345</t>
  </si>
  <si>
    <t>17+034</t>
  </si>
  <si>
    <t>14+518</t>
  </si>
  <si>
    <t>26+796</t>
  </si>
  <si>
    <t>1+280</t>
  </si>
  <si>
    <t>1+433</t>
  </si>
  <si>
    <t>3+776</t>
  </si>
  <si>
    <t>4+926</t>
  </si>
  <si>
    <t>0+475</t>
  </si>
  <si>
    <t>1+675</t>
  </si>
  <si>
    <t>296+264</t>
  </si>
  <si>
    <t>320+436</t>
  </si>
  <si>
    <t>0+462</t>
  </si>
  <si>
    <t>54+800</t>
  </si>
  <si>
    <t>98+452</t>
  </si>
  <si>
    <t>54+581</t>
  </si>
  <si>
    <t>38+892</t>
  </si>
  <si>
    <t>35+235</t>
  </si>
  <si>
    <t>11+225</t>
  </si>
  <si>
    <t>13+085</t>
  </si>
  <si>
    <t>10+767</t>
  </si>
  <si>
    <t>44+814</t>
  </si>
  <si>
    <t>46+971</t>
  </si>
  <si>
    <t>15+550</t>
  </si>
  <si>
    <t>27+393</t>
  </si>
  <si>
    <t>3+330</t>
  </si>
  <si>
    <t>281+260</t>
  </si>
  <si>
    <t>2+625</t>
  </si>
  <si>
    <t>21+293</t>
  </si>
  <si>
    <t>56+294</t>
  </si>
  <si>
    <t>271+989</t>
  </si>
  <si>
    <t>277+679</t>
  </si>
  <si>
    <t>10+965</t>
  </si>
  <si>
    <t>57+985</t>
  </si>
  <si>
    <t>9+782</t>
  </si>
  <si>
    <t>95+475</t>
  </si>
  <si>
    <t>110+006</t>
  </si>
  <si>
    <t>6+495</t>
  </si>
  <si>
    <t>16+079</t>
  </si>
  <si>
    <t>15+828</t>
  </si>
  <si>
    <t>20+775</t>
  </si>
  <si>
    <t>40+700</t>
  </si>
  <si>
    <t>53+623</t>
  </si>
  <si>
    <t>71+794</t>
  </si>
  <si>
    <t>12+113</t>
  </si>
  <si>
    <t>37+454</t>
  </si>
  <si>
    <t>20+396</t>
  </si>
  <si>
    <t>23+650</t>
  </si>
  <si>
    <t>21+396</t>
  </si>
  <si>
    <t>24+065</t>
  </si>
  <si>
    <t>0+490</t>
  </si>
  <si>
    <t>148+565</t>
  </si>
  <si>
    <t>174+412</t>
  </si>
  <si>
    <t>207+412</t>
  </si>
  <si>
    <t>223+912</t>
  </si>
  <si>
    <t>74+394</t>
  </si>
  <si>
    <t>94+878</t>
  </si>
  <si>
    <t>3+546</t>
  </si>
  <si>
    <t>18+839</t>
  </si>
  <si>
    <t>195+197</t>
  </si>
  <si>
    <t>232+685</t>
  </si>
  <si>
    <t>14+702</t>
  </si>
  <si>
    <t>36+379</t>
  </si>
  <si>
    <t>7+120</t>
  </si>
  <si>
    <t>12+908</t>
  </si>
  <si>
    <t>28+542</t>
  </si>
  <si>
    <t>21+253</t>
  </si>
  <si>
    <t>43+308</t>
  </si>
  <si>
    <t>60+189</t>
  </si>
  <si>
    <t>85+504</t>
  </si>
  <si>
    <t>18+804</t>
  </si>
  <si>
    <t>65+374</t>
  </si>
  <si>
    <t>32+463</t>
  </si>
  <si>
    <t>23+427</t>
  </si>
  <si>
    <t>60+605</t>
  </si>
  <si>
    <t>39+877</t>
  </si>
  <si>
    <t>66+651</t>
  </si>
  <si>
    <t>22+390</t>
  </si>
  <si>
    <t>1+207</t>
  </si>
  <si>
    <t>45+941</t>
  </si>
  <si>
    <t>64+263</t>
  </si>
  <si>
    <t>2+095</t>
  </si>
  <si>
    <t>0+620</t>
  </si>
  <si>
    <t>1+750</t>
  </si>
  <si>
    <t>0+606</t>
  </si>
  <si>
    <t>72+015</t>
  </si>
  <si>
    <t>100+962</t>
  </si>
  <si>
    <t>110+362</t>
  </si>
  <si>
    <t>129+962</t>
  </si>
  <si>
    <t>119+000</t>
  </si>
  <si>
    <t>136+920</t>
  </si>
  <si>
    <t>138+690</t>
  </si>
  <si>
    <t>140+040</t>
  </si>
  <si>
    <t>141+810</t>
  </si>
  <si>
    <t>175+100</t>
  </si>
  <si>
    <t>31+910</t>
  </si>
  <si>
    <t>41+010</t>
  </si>
  <si>
    <t>233+085</t>
  </si>
  <si>
    <t>3+852</t>
  </si>
  <si>
    <t>1+700</t>
  </si>
  <si>
    <t>11+750</t>
  </si>
  <si>
    <t>93+196</t>
  </si>
  <si>
    <t>110+736</t>
  </si>
  <si>
    <t>297+015</t>
  </si>
  <si>
    <t>298+515</t>
  </si>
  <si>
    <t>23+700</t>
  </si>
  <si>
    <t>19+300</t>
  </si>
  <si>
    <t>21+166</t>
  </si>
  <si>
    <t>15+514</t>
  </si>
  <si>
    <t>4+522</t>
  </si>
  <si>
    <t>2+450</t>
  </si>
  <si>
    <t>25+000</t>
  </si>
  <si>
    <t>72+138</t>
  </si>
  <si>
    <t>66+663</t>
  </si>
  <si>
    <t>77+033</t>
  </si>
  <si>
    <t>10+212</t>
  </si>
  <si>
    <t>1+985</t>
  </si>
  <si>
    <t>10+585</t>
  </si>
  <si>
    <t>19+447</t>
  </si>
  <si>
    <t>6+007</t>
  </si>
  <si>
    <t>39+200</t>
  </si>
  <si>
    <t>53+517</t>
  </si>
  <si>
    <t>36+576</t>
  </si>
  <si>
    <t>32+940</t>
  </si>
  <si>
    <t>33+259</t>
  </si>
  <si>
    <t>35+759</t>
  </si>
  <si>
    <t>78+712</t>
  </si>
  <si>
    <t>88+000</t>
  </si>
  <si>
    <t>268+015</t>
  </si>
  <si>
    <t>0+567</t>
  </si>
  <si>
    <t>1+567</t>
  </si>
  <si>
    <t>2+277</t>
  </si>
  <si>
    <t>17+263</t>
  </si>
  <si>
    <t>14+063</t>
  </si>
  <si>
    <t>12+880</t>
  </si>
  <si>
    <t>22+632</t>
  </si>
  <si>
    <t>28+250</t>
  </si>
  <si>
    <t>49+239</t>
  </si>
  <si>
    <t>0+150</t>
  </si>
  <si>
    <t>95+147</t>
  </si>
  <si>
    <t>120+997</t>
  </si>
  <si>
    <t>131+111</t>
  </si>
  <si>
    <t>155+123</t>
  </si>
  <si>
    <t>1+715</t>
  </si>
  <si>
    <t>51+177</t>
  </si>
  <si>
    <t>128+082</t>
  </si>
  <si>
    <t>137+897</t>
  </si>
  <si>
    <t>127+124</t>
  </si>
  <si>
    <t>136+842</t>
  </si>
  <si>
    <t>141+735</t>
  </si>
  <si>
    <t>170+274</t>
  </si>
  <si>
    <t>91+010</t>
  </si>
  <si>
    <t>108+098</t>
  </si>
  <si>
    <t>116+263</t>
  </si>
  <si>
    <t>147+079</t>
  </si>
  <si>
    <t>15+559</t>
  </si>
  <si>
    <t>80+061</t>
  </si>
  <si>
    <t>106+110</t>
  </si>
  <si>
    <t>117+025</t>
  </si>
  <si>
    <t>117+825</t>
  </si>
  <si>
    <t>140+141</t>
  </si>
  <si>
    <t>18+802</t>
  </si>
  <si>
    <t>8+475</t>
  </si>
  <si>
    <t>43+475</t>
  </si>
  <si>
    <t>45+842</t>
  </si>
  <si>
    <t>0+282</t>
  </si>
  <si>
    <t>35+580</t>
  </si>
  <si>
    <t>63+695</t>
  </si>
  <si>
    <t>78+924</t>
  </si>
  <si>
    <t>11+986</t>
  </si>
  <si>
    <t>14+699</t>
  </si>
  <si>
    <t>30+549</t>
  </si>
  <si>
    <t>32+622</t>
  </si>
  <si>
    <t>59+289</t>
  </si>
  <si>
    <t>84+624</t>
  </si>
  <si>
    <t>4+557</t>
  </si>
  <si>
    <t>42+016</t>
  </si>
  <si>
    <t>46+496</t>
  </si>
  <si>
    <t>63+656</t>
  </si>
  <si>
    <t>95+835</t>
  </si>
  <si>
    <t>43+425</t>
  </si>
  <si>
    <t>0+535</t>
  </si>
  <si>
    <t>10+524</t>
  </si>
  <si>
    <t>8+647</t>
  </si>
  <si>
    <t>0+546</t>
  </si>
  <si>
    <t>44+322</t>
  </si>
  <si>
    <t>45+140</t>
  </si>
  <si>
    <t>59+401</t>
  </si>
  <si>
    <t>69+732</t>
  </si>
  <si>
    <t>5+207</t>
  </si>
  <si>
    <t>7+649</t>
  </si>
  <si>
    <t>171+740</t>
  </si>
  <si>
    <t>126+416</t>
  </si>
  <si>
    <t>147+425</t>
  </si>
  <si>
    <t>165+860</t>
  </si>
  <si>
    <t>12+063</t>
  </si>
  <si>
    <t>24+538</t>
  </si>
  <si>
    <t>6+831</t>
  </si>
  <si>
    <t>26+793</t>
  </si>
  <si>
    <t>49+750</t>
  </si>
  <si>
    <t>13+550</t>
  </si>
  <si>
    <t>25+786</t>
  </si>
  <si>
    <t>25+991</t>
  </si>
  <si>
    <t>11+600</t>
  </si>
  <si>
    <t>12+662</t>
  </si>
  <si>
    <t>15+897</t>
  </si>
  <si>
    <t>26+887</t>
  </si>
  <si>
    <t>2+395</t>
  </si>
  <si>
    <t>19+858</t>
  </si>
  <si>
    <t>20+822</t>
  </si>
  <si>
    <t>32+860</t>
  </si>
  <si>
    <t>44+640</t>
  </si>
  <si>
    <t>51+575</t>
  </si>
  <si>
    <t>53+810</t>
  </si>
  <si>
    <t>1+244</t>
  </si>
  <si>
    <t>17+461</t>
  </si>
  <si>
    <t>1+490</t>
  </si>
  <si>
    <t>15+857</t>
  </si>
  <si>
    <t>25+734</t>
  </si>
  <si>
    <t>63+951</t>
  </si>
  <si>
    <t>1+899</t>
  </si>
  <si>
    <t>0+104</t>
  </si>
  <si>
    <t>6+122</t>
  </si>
  <si>
    <t>275+044</t>
  </si>
  <si>
    <t>299+549</t>
  </si>
  <si>
    <t>89+300</t>
  </si>
  <si>
    <t>147+587</t>
  </si>
  <si>
    <t>45+870</t>
  </si>
  <si>
    <t>10+396</t>
  </si>
  <si>
    <t>5+371</t>
  </si>
  <si>
    <t>1+255</t>
  </si>
  <si>
    <t>32+691</t>
  </si>
  <si>
    <t>154+143</t>
  </si>
  <si>
    <t>168+203</t>
  </si>
  <si>
    <t>209+931</t>
  </si>
  <si>
    <t>18+862</t>
  </si>
  <si>
    <t>7+395</t>
  </si>
  <si>
    <t>26+678</t>
  </si>
  <si>
    <t>0+655</t>
  </si>
  <si>
    <t>15+528</t>
  </si>
  <si>
    <t>8+908</t>
  </si>
  <si>
    <t>59+008</t>
  </si>
  <si>
    <t>60+870</t>
  </si>
  <si>
    <t>115+139</t>
  </si>
  <si>
    <t>125+980</t>
  </si>
  <si>
    <t>90+353</t>
  </si>
  <si>
    <t>1+277</t>
  </si>
  <si>
    <t>63+031</t>
  </si>
  <si>
    <t>27+200</t>
  </si>
  <si>
    <t>8+000</t>
  </si>
  <si>
    <t>19+941</t>
  </si>
  <si>
    <t>14+768</t>
  </si>
  <si>
    <t>5+336</t>
  </si>
  <si>
    <t>0+425</t>
  </si>
  <si>
    <t>54+662</t>
  </si>
  <si>
    <t>2+203</t>
  </si>
  <si>
    <t>6+191</t>
  </si>
  <si>
    <t>18+093</t>
  </si>
  <si>
    <t>เอกสารแนบ 1</t>
  </si>
  <si>
    <t>เอกสารแนบ 2</t>
  </si>
  <si>
    <t>72+719</t>
  </si>
  <si>
    <t>137+465</t>
  </si>
  <si>
    <t>147+265</t>
  </si>
  <si>
    <t>159+628</t>
  </si>
  <si>
    <t>188+490</t>
  </si>
  <si>
    <t>206+921</t>
  </si>
  <si>
    <t>0+357</t>
  </si>
  <si>
    <t>9+800</t>
  </si>
  <si>
    <t>19+209</t>
  </si>
  <si>
    <t>20+209</t>
  </si>
  <si>
    <t>48+754</t>
  </si>
  <si>
    <t>5+315</t>
  </si>
  <si>
    <t>11+968</t>
  </si>
  <si>
    <t>19+310</t>
  </si>
  <si>
    <t>33+760</t>
  </si>
  <si>
    <t>46+858</t>
  </si>
  <si>
    <t>34+301</t>
  </si>
  <si>
    <t>34+802</t>
  </si>
  <si>
    <t>36+363</t>
  </si>
  <si>
    <t>56+013</t>
  </si>
  <si>
    <t>27+800</t>
  </si>
  <si>
    <t>53+139</t>
  </si>
  <si>
    <t>2+050</t>
  </si>
  <si>
    <t>5+402</t>
  </si>
  <si>
    <t>14+120</t>
  </si>
  <si>
    <t>30+500</t>
  </si>
  <si>
    <t>63+800</t>
  </si>
  <si>
    <t>15+685</t>
  </si>
  <si>
    <t>31+104</t>
  </si>
  <si>
    <t>18+462</t>
  </si>
  <si>
    <t>34+167</t>
  </si>
  <si>
    <t>29+002</t>
  </si>
  <si>
    <t>18+841</t>
  </si>
  <si>
    <t>16+959</t>
  </si>
  <si>
    <t>4+900</t>
  </si>
  <si>
    <t>3+985</t>
  </si>
  <si>
    <t>0+611</t>
  </si>
  <si>
    <t>0+763</t>
  </si>
  <si>
    <t>14+600</t>
  </si>
  <si>
    <t>66+800</t>
  </si>
  <si>
    <t>83+900</t>
  </si>
  <si>
    <t>88+590</t>
  </si>
  <si>
    <t>111+473</t>
  </si>
  <si>
    <t>73+943</t>
  </si>
  <si>
    <t>93+300</t>
  </si>
  <si>
    <t>96+968</t>
  </si>
  <si>
    <t>25+455</t>
  </si>
  <si>
    <t>26+009</t>
  </si>
  <si>
    <t>28+071</t>
  </si>
  <si>
    <t>39+772</t>
  </si>
  <si>
    <t>58+263</t>
  </si>
  <si>
    <t>1+040</t>
  </si>
  <si>
    <t>1+434</t>
  </si>
  <si>
    <t>15+900</t>
  </si>
  <si>
    <t>24+806</t>
  </si>
  <si>
    <t>9+645</t>
  </si>
  <si>
    <t>32+362</t>
  </si>
  <si>
    <t>15+271</t>
  </si>
  <si>
    <t>33+332</t>
  </si>
  <si>
    <t>3+519</t>
  </si>
  <si>
    <t>10+812</t>
  </si>
  <si>
    <t>49+736</t>
  </si>
  <si>
    <t>329+576</t>
  </si>
  <si>
    <t>346+576</t>
  </si>
  <si>
    <t>150+545</t>
  </si>
  <si>
    <t>23+686</t>
  </si>
  <si>
    <t>182+838</t>
  </si>
  <si>
    <t>22+509</t>
  </si>
  <si>
    <t>34+119</t>
  </si>
  <si>
    <t>14+961</t>
  </si>
  <si>
    <t>0+178</t>
  </si>
  <si>
    <t>13+298</t>
  </si>
  <si>
    <t>0+440</t>
  </si>
  <si>
    <t>14+554</t>
  </si>
  <si>
    <t>0+601</t>
  </si>
  <si>
    <t>4+254</t>
  </si>
  <si>
    <t>46+272</t>
  </si>
  <si>
    <t>17+941</t>
  </si>
  <si>
    <t>4+150</t>
  </si>
  <si>
    <t>57+723</t>
  </si>
  <si>
    <t>48+375</t>
  </si>
  <si>
    <t>39+432</t>
  </si>
  <si>
    <t>1+201</t>
  </si>
  <si>
    <t>0+066</t>
  </si>
  <si>
    <t>0+181</t>
  </si>
  <si>
    <t>0+230</t>
  </si>
  <si>
    <t>0+350</t>
  </si>
  <si>
    <t>232+581</t>
  </si>
  <si>
    <t>253+311</t>
  </si>
  <si>
    <t>262+833</t>
  </si>
  <si>
    <t>41+300</t>
  </si>
  <si>
    <t>71+665</t>
  </si>
  <si>
    <t>90+101</t>
  </si>
  <si>
    <t>33+200</t>
  </si>
  <si>
    <t>26+847</t>
  </si>
  <si>
    <t>36+708</t>
  </si>
  <si>
    <t>28+666</t>
  </si>
  <si>
    <t>8+666</t>
  </si>
  <si>
    <t>15+768</t>
  </si>
  <si>
    <t>44+648</t>
  </si>
  <si>
    <t>54+700</t>
  </si>
  <si>
    <t>0+168</t>
  </si>
  <si>
    <t>2+100</t>
  </si>
  <si>
    <t>19+455</t>
  </si>
  <si>
    <t>24+664</t>
  </si>
  <si>
    <t>39+074</t>
  </si>
  <si>
    <t>34+170</t>
  </si>
  <si>
    <t>15+611</t>
  </si>
  <si>
    <t>2+128</t>
  </si>
  <si>
    <t>4+100</t>
  </si>
  <si>
    <t>25+007</t>
  </si>
  <si>
    <t>5+134</t>
  </si>
  <si>
    <t>6+934</t>
  </si>
  <si>
    <t>12+425</t>
  </si>
  <si>
    <t>79+000</t>
  </si>
  <si>
    <t>103+000</t>
  </si>
  <si>
    <t>123+746</t>
  </si>
  <si>
    <t>26+500</t>
  </si>
  <si>
    <t>75+243</t>
  </si>
  <si>
    <t>87+613</t>
  </si>
  <si>
    <t>89+515</t>
  </si>
  <si>
    <t>106+348</t>
  </si>
  <si>
    <t>1+975</t>
  </si>
  <si>
    <t>31+345</t>
  </si>
  <si>
    <t>0+180</t>
  </si>
  <si>
    <t>19+187</t>
  </si>
  <si>
    <t>20+094</t>
  </si>
  <si>
    <t>14+200</t>
  </si>
  <si>
    <t>29+239</t>
  </si>
  <si>
    <t>4+982</t>
  </si>
  <si>
    <t>20+903</t>
  </si>
  <si>
    <t>6+600</t>
  </si>
  <si>
    <t>3+315</t>
  </si>
  <si>
    <t>13+059</t>
  </si>
  <si>
    <t>5+338</t>
  </si>
  <si>
    <t>7+751</t>
  </si>
  <si>
    <t>9+810</t>
  </si>
  <si>
    <t>26+219</t>
  </si>
  <si>
    <t>31+011</t>
  </si>
  <si>
    <t>1+155</t>
  </si>
  <si>
    <t>12+023</t>
  </si>
  <si>
    <t>21+120</t>
  </si>
  <si>
    <t>25+457</t>
  </si>
  <si>
    <t>25+857</t>
  </si>
  <si>
    <t>4+187</t>
  </si>
  <si>
    <t>5+769</t>
  </si>
  <si>
    <t>12+773</t>
  </si>
  <si>
    <t>2+350</t>
  </si>
  <si>
    <t>2+565</t>
  </si>
  <si>
    <t>0+690</t>
  </si>
  <si>
    <t>2+805</t>
  </si>
  <si>
    <t>59+031</t>
  </si>
  <si>
    <t>73+472</t>
  </si>
  <si>
    <t>74+472</t>
  </si>
  <si>
    <t>70+600</t>
  </si>
  <si>
    <t>1+200</t>
  </si>
  <si>
    <t>51+798</t>
  </si>
  <si>
    <t>40+300</t>
  </si>
  <si>
    <t>16+222</t>
  </si>
  <si>
    <t>16+402</t>
  </si>
  <si>
    <t>25+688</t>
  </si>
  <si>
    <t>16+905</t>
  </si>
  <si>
    <t>36+798</t>
  </si>
  <si>
    <t>13+532</t>
  </si>
  <si>
    <t>27+587</t>
  </si>
  <si>
    <t>6+854</t>
  </si>
  <si>
    <t>25+065</t>
  </si>
  <si>
    <t>33+619</t>
  </si>
  <si>
    <t>5+200</t>
  </si>
  <si>
    <t>16+679</t>
  </si>
  <si>
    <t>1+810</t>
  </si>
  <si>
    <t>16+400</t>
  </si>
  <si>
    <t>18+700</t>
  </si>
  <si>
    <t>21+256</t>
  </si>
  <si>
    <t>12+346</t>
  </si>
  <si>
    <t>84+200</t>
  </si>
  <si>
    <t>106+333</t>
  </si>
  <si>
    <t>23+544</t>
  </si>
  <si>
    <t>33+800</t>
  </si>
  <si>
    <t>83+075</t>
  </si>
  <si>
    <t>48+841</t>
  </si>
  <si>
    <t>78+341</t>
  </si>
  <si>
    <t>107+891</t>
  </si>
  <si>
    <t>126+841</t>
  </si>
  <si>
    <t>11+966</t>
  </si>
  <si>
    <t>45+723</t>
  </si>
  <si>
    <t>42+977</t>
  </si>
  <si>
    <t>15+945</t>
  </si>
  <si>
    <t>8+450</t>
  </si>
  <si>
    <t>4+781</t>
  </si>
  <si>
    <t>31+856</t>
  </si>
  <si>
    <t>42+057</t>
  </si>
  <si>
    <t>30+093</t>
  </si>
  <si>
    <t>36+626</t>
  </si>
  <si>
    <t>16+344</t>
  </si>
  <si>
    <t>31+119</t>
  </si>
  <si>
    <t>1+500</t>
  </si>
  <si>
    <t>35+107</t>
  </si>
  <si>
    <t>11+670</t>
  </si>
  <si>
    <t>1+613</t>
  </si>
  <si>
    <t>5+102</t>
  </si>
  <si>
    <t>10+976</t>
  </si>
  <si>
    <t>12+776</t>
  </si>
  <si>
    <t>8+676</t>
  </si>
  <si>
    <t>38+694</t>
  </si>
  <si>
    <t>27+215</t>
  </si>
  <si>
    <t>3+398</t>
  </si>
  <si>
    <t>1+392</t>
  </si>
  <si>
    <t>2+952</t>
  </si>
  <si>
    <t>1+041</t>
  </si>
  <si>
    <t>0+726</t>
  </si>
  <si>
    <t>8+843</t>
  </si>
  <si>
    <t>2+013</t>
  </si>
  <si>
    <t>5+540</t>
  </si>
  <si>
    <t>0+897</t>
  </si>
  <si>
    <t>9+630</t>
  </si>
  <si>
    <t>0+888</t>
  </si>
  <si>
    <t>87+000</t>
  </si>
  <si>
    <t>96+410</t>
  </si>
  <si>
    <t>18+592</t>
  </si>
  <si>
    <t>39+100</t>
  </si>
  <si>
    <t>54+240</t>
  </si>
  <si>
    <t>64+416</t>
  </si>
  <si>
    <t>66+350</t>
  </si>
  <si>
    <t>82+060</t>
  </si>
  <si>
    <t>149+000</t>
  </si>
  <si>
    <t>199+826</t>
  </si>
  <si>
    <t>287+167</t>
  </si>
  <si>
    <t>13+154</t>
  </si>
  <si>
    <t>0+543</t>
  </si>
  <si>
    <t>10+678</t>
  </si>
  <si>
    <t>0+903</t>
  </si>
  <si>
    <t>9+347</t>
  </si>
  <si>
    <t>29+283</t>
  </si>
  <si>
    <t>0+100</t>
  </si>
  <si>
    <t>11+850</t>
  </si>
  <si>
    <t>1+550</t>
  </si>
  <si>
    <t>9+700</t>
  </si>
  <si>
    <t>10+355</t>
  </si>
  <si>
    <t>35+325</t>
  </si>
  <si>
    <t>117+906</t>
  </si>
  <si>
    <t>59+300</t>
  </si>
  <si>
    <t>80+611</t>
  </si>
  <si>
    <t>2+826</t>
  </si>
  <si>
    <t>49+411</t>
  </si>
  <si>
    <t>40+986</t>
  </si>
  <si>
    <t>39+853</t>
  </si>
  <si>
    <t>3+753</t>
  </si>
  <si>
    <t>4+912</t>
  </si>
  <si>
    <t>13+804</t>
  </si>
  <si>
    <t>1+260</t>
  </si>
  <si>
    <t>27+928</t>
  </si>
  <si>
    <t>15+705</t>
  </si>
  <si>
    <t>26+978</t>
  </si>
  <si>
    <t>4+196</t>
  </si>
  <si>
    <t>2+032</t>
  </si>
  <si>
    <t>4+654</t>
  </si>
  <si>
    <t>17+235</t>
  </si>
  <si>
    <t>19+529</t>
  </si>
  <si>
    <t>20+747</t>
  </si>
  <si>
    <t>2+550</t>
  </si>
  <si>
    <t>0+962</t>
  </si>
  <si>
    <t>1+800</t>
  </si>
  <si>
    <t>7+806</t>
  </si>
  <si>
    <t>9+762</t>
  </si>
  <si>
    <t>1+335</t>
  </si>
  <si>
    <t>4+645</t>
  </si>
  <si>
    <t>0+818</t>
  </si>
  <si>
    <t>1+844</t>
  </si>
  <si>
    <t>0+327</t>
  </si>
  <si>
    <t>29+650</t>
  </si>
  <si>
    <t>49+163</t>
  </si>
  <si>
    <t>69+359</t>
  </si>
  <si>
    <t>12+300</t>
  </si>
  <si>
    <t>51+935</t>
  </si>
  <si>
    <t>28+441</t>
  </si>
  <si>
    <t>91+506</t>
  </si>
  <si>
    <t>111+406</t>
  </si>
  <si>
    <t>18+644</t>
  </si>
  <si>
    <t>23+500</t>
  </si>
  <si>
    <t>81+557</t>
  </si>
  <si>
    <t>108+278</t>
  </si>
  <si>
    <t>10+289</t>
  </si>
  <si>
    <t>11+017</t>
  </si>
  <si>
    <t>56+045</t>
  </si>
  <si>
    <t>29+757</t>
  </si>
  <si>
    <t>38+776</t>
  </si>
  <si>
    <t>35+602</t>
  </si>
  <si>
    <t>24+056</t>
  </si>
  <si>
    <t>20+213</t>
  </si>
  <si>
    <t>9+000</t>
  </si>
  <si>
    <t>28+086</t>
  </si>
  <si>
    <t>7+102</t>
  </si>
  <si>
    <t>37+173</t>
  </si>
  <si>
    <t>32+355</t>
  </si>
  <si>
    <t>26+665</t>
  </si>
  <si>
    <t>42+897</t>
  </si>
  <si>
    <t>8+726</t>
  </si>
  <si>
    <t>10+724</t>
  </si>
  <si>
    <t>19+626</t>
  </si>
  <si>
    <t>25+700</t>
  </si>
  <si>
    <t>27+851</t>
  </si>
  <si>
    <t>1+684</t>
  </si>
  <si>
    <t>78+307</t>
  </si>
  <si>
    <t>79+598</t>
  </si>
  <si>
    <t>81+962</t>
  </si>
  <si>
    <t>83+020</t>
  </si>
  <si>
    <t>85+216</t>
  </si>
  <si>
    <t>145+341</t>
  </si>
  <si>
    <t>164+210</t>
  </si>
  <si>
    <t>13+489</t>
  </si>
  <si>
    <t>2+803</t>
  </si>
  <si>
    <t>21+963</t>
  </si>
  <si>
    <t>9+250</t>
  </si>
  <si>
    <t>11+518</t>
  </si>
  <si>
    <t>40+802</t>
  </si>
  <si>
    <t>32+068</t>
  </si>
  <si>
    <t>0+110</t>
  </si>
  <si>
    <t>0+365</t>
  </si>
  <si>
    <t>112+386</t>
  </si>
  <si>
    <t>166+073</t>
  </si>
  <si>
    <t>41+571</t>
  </si>
  <si>
    <t>0+034</t>
  </si>
  <si>
    <t>7+746</t>
  </si>
  <si>
    <t>37+223</t>
  </si>
  <si>
    <t>57+313</t>
  </si>
  <si>
    <t>41+101</t>
  </si>
  <si>
    <t>15+303</t>
  </si>
  <si>
    <t>11+812</t>
  </si>
  <si>
    <t>53+639</t>
  </si>
  <si>
    <t>24+453</t>
  </si>
  <si>
    <t>19+730</t>
  </si>
  <si>
    <t>50+107</t>
  </si>
  <si>
    <t>67+334</t>
  </si>
  <si>
    <t>2+012</t>
  </si>
  <si>
    <t>0+651</t>
  </si>
  <si>
    <t>26+612</t>
  </si>
  <si>
    <t>48+242</t>
  </si>
  <si>
    <t>37+600</t>
  </si>
  <si>
    <t>56+271</t>
  </si>
  <si>
    <t>56+756</t>
  </si>
  <si>
    <t>49+141</t>
  </si>
  <si>
    <t>66+246</t>
  </si>
  <si>
    <t>4+865</t>
  </si>
  <si>
    <t>17+436</t>
  </si>
  <si>
    <t>0+416</t>
  </si>
  <si>
    <t>32+587</t>
  </si>
  <si>
    <t>25+300</t>
  </si>
  <si>
    <t>33+357</t>
  </si>
  <si>
    <t>105+736</t>
  </si>
  <si>
    <t>4+468</t>
  </si>
  <si>
    <t>0+563</t>
  </si>
  <si>
    <t>17+951</t>
  </si>
  <si>
    <t>59+151</t>
  </si>
  <si>
    <t>74+609</t>
  </si>
  <si>
    <t>86+609</t>
  </si>
  <si>
    <t>23+519</t>
  </si>
  <si>
    <t>43+086</t>
  </si>
  <si>
    <t>16+457</t>
  </si>
  <si>
    <t>18+100</t>
  </si>
  <si>
    <t>24+700</t>
  </si>
  <si>
    <t>4+990</t>
  </si>
  <si>
    <t>28+500</t>
  </si>
  <si>
    <t>2+150</t>
  </si>
  <si>
    <t>5+651</t>
  </si>
  <si>
    <t>19+600</t>
  </si>
  <si>
    <t>26+075</t>
  </si>
  <si>
    <t>49+885</t>
  </si>
  <si>
    <t>0+851</t>
  </si>
  <si>
    <t>4+406</t>
  </si>
  <si>
    <t>12+328</t>
  </si>
  <si>
    <t>5+309</t>
  </si>
  <si>
    <t>11+003</t>
  </si>
  <si>
    <t>12+348</t>
  </si>
  <si>
    <t>1+570</t>
  </si>
  <si>
    <t>0+312</t>
  </si>
  <si>
    <t>5+785</t>
  </si>
  <si>
    <t>7+218</t>
  </si>
  <si>
    <t>10+526</t>
  </si>
  <si>
    <t>13+118</t>
  </si>
  <si>
    <t>20+371</t>
  </si>
  <si>
    <t>21+000</t>
  </si>
  <si>
    <t>22+375</t>
  </si>
  <si>
    <t>22+465</t>
  </si>
  <si>
    <t>23+517</t>
  </si>
  <si>
    <t>23+667</t>
  </si>
  <si>
    <t>24+197</t>
  </si>
  <si>
    <t>24+389</t>
  </si>
  <si>
    <t>25+022</t>
  </si>
  <si>
    <t>25+174</t>
  </si>
  <si>
    <t>26+799</t>
  </si>
  <si>
    <t>26+871</t>
  </si>
  <si>
    <t>27+294</t>
  </si>
  <si>
    <t>27+346</t>
  </si>
  <si>
    <t>28+541</t>
  </si>
  <si>
    <t>28+593</t>
  </si>
  <si>
    <t>28+752</t>
  </si>
  <si>
    <t>29+010</t>
  </si>
  <si>
    <t>30+845</t>
  </si>
  <si>
    <t>30+911</t>
  </si>
  <si>
    <t>31+854</t>
  </si>
  <si>
    <t>32+032</t>
  </si>
  <si>
    <t>32+783</t>
  </si>
  <si>
    <t>32+949</t>
  </si>
  <si>
    <t>34+184</t>
  </si>
  <si>
    <t>34+230</t>
  </si>
  <si>
    <t>34+849</t>
  </si>
  <si>
    <t>34+875</t>
  </si>
  <si>
    <t>36+104</t>
  </si>
  <si>
    <t>36+230</t>
  </si>
  <si>
    <t>38+126</t>
  </si>
  <si>
    <t>38+258</t>
  </si>
  <si>
    <t>38+600</t>
  </si>
  <si>
    <t>0+352</t>
  </si>
  <si>
    <t>5+759</t>
  </si>
  <si>
    <t>7+223</t>
  </si>
  <si>
    <t>10+529</t>
  </si>
  <si>
    <t>13+138</t>
  </si>
  <si>
    <t>22+435</t>
  </si>
  <si>
    <t>23+537</t>
  </si>
  <si>
    <t>23+687</t>
  </si>
  <si>
    <t>24+215</t>
  </si>
  <si>
    <t>24+407</t>
  </si>
  <si>
    <t>25+013</t>
  </si>
  <si>
    <t>25+183</t>
  </si>
  <si>
    <t>26+829</t>
  </si>
  <si>
    <t>26+901</t>
  </si>
  <si>
    <t>27+303</t>
  </si>
  <si>
    <t>27+355</t>
  </si>
  <si>
    <t>28+773</t>
  </si>
  <si>
    <t>29+031</t>
  </si>
  <si>
    <t>30+879</t>
  </si>
  <si>
    <t>30+945</t>
  </si>
  <si>
    <t>31+857</t>
  </si>
  <si>
    <t>32+035</t>
  </si>
  <si>
    <t>32+778</t>
  </si>
  <si>
    <t>32+944</t>
  </si>
  <si>
    <t>34+189</t>
  </si>
  <si>
    <t>34+244</t>
  </si>
  <si>
    <t>34+892</t>
  </si>
  <si>
    <t>34+918</t>
  </si>
  <si>
    <t>36+107</t>
  </si>
  <si>
    <t>36+233</t>
  </si>
  <si>
    <t>30+600</t>
  </si>
  <si>
    <t>34+916</t>
  </si>
  <si>
    <t>35+830</t>
  </si>
  <si>
    <t>42+590</t>
  </si>
  <si>
    <t>43+393</t>
  </si>
  <si>
    <t>46+802</t>
  </si>
  <si>
    <t>47+075</t>
  </si>
  <si>
    <t>47+880</t>
  </si>
  <si>
    <t>48+458</t>
  </si>
  <si>
    <t>53+552</t>
  </si>
  <si>
    <t>55+793</t>
  </si>
  <si>
    <t>62+500</t>
  </si>
  <si>
    <t>39+607</t>
  </si>
  <si>
    <t>39+808</t>
  </si>
  <si>
    <t>42+530</t>
  </si>
  <si>
    <t>43+102</t>
  </si>
  <si>
    <t>46+720</t>
  </si>
  <si>
    <t>47+058</t>
  </si>
  <si>
    <t>47+920</t>
  </si>
  <si>
    <t>48+450</t>
  </si>
  <si>
    <t>53+715</t>
  </si>
  <si>
    <t>55+599</t>
  </si>
  <si>
    <t>51+820</t>
  </si>
  <si>
    <t>6+550</t>
  </si>
  <si>
    <t>17+250</t>
  </si>
  <si>
    <t>20+850</t>
  </si>
  <si>
    <t>24+637</t>
  </si>
  <si>
    <t>0+057</t>
  </si>
  <si>
    <t>0+075</t>
  </si>
  <si>
    <t>20+643</t>
  </si>
  <si>
    <t>26+700</t>
  </si>
  <si>
    <t>27+934</t>
  </si>
  <si>
    <t>9+401</t>
  </si>
  <si>
    <t>23+727</t>
  </si>
  <si>
    <t>6+806</t>
  </si>
  <si>
    <t>11+556</t>
  </si>
  <si>
    <t>35+485</t>
  </si>
  <si>
    <t>8+943</t>
  </si>
  <si>
    <t>25+892</t>
  </si>
  <si>
    <t>111+609</t>
  </si>
  <si>
    <t>19+466</t>
  </si>
  <si>
    <t>7+978</t>
  </si>
  <si>
    <t>15+380</t>
  </si>
  <si>
    <t>14+510</t>
  </si>
  <si>
    <t>1+208</t>
  </si>
  <si>
    <t>2+583</t>
  </si>
  <si>
    <t>5+900</t>
  </si>
  <si>
    <t>3+190</t>
  </si>
  <si>
    <t>131+814</t>
  </si>
  <si>
    <t>15+145</t>
  </si>
  <si>
    <t>34+200</t>
  </si>
  <si>
    <t>44+078</t>
  </si>
  <si>
    <t>74+811</t>
  </si>
  <si>
    <t>18+250</t>
  </si>
  <si>
    <t>2+980</t>
  </si>
  <si>
    <t>5+881</t>
  </si>
  <si>
    <t>18+800</t>
  </si>
  <si>
    <t>7+500</t>
  </si>
  <si>
    <t>38+947</t>
  </si>
  <si>
    <t>17+126</t>
  </si>
  <si>
    <t>14+573</t>
  </si>
  <si>
    <t>39+206</t>
  </si>
  <si>
    <t>14+843</t>
  </si>
  <si>
    <t>1+827</t>
  </si>
  <si>
    <t>0+215</t>
  </si>
  <si>
    <t>0+325</t>
  </si>
  <si>
    <t>1+869</t>
  </si>
  <si>
    <t>1+130</t>
  </si>
  <si>
    <t>26+420</t>
  </si>
  <si>
    <t>41+067</t>
  </si>
  <si>
    <t>14+660</t>
  </si>
  <si>
    <t>21+500</t>
  </si>
  <si>
    <t>21+500-</t>
  </si>
  <si>
    <t>30+275</t>
  </si>
  <si>
    <t>53+875</t>
  </si>
  <si>
    <t>15+111</t>
  </si>
  <si>
    <t>31+419</t>
  </si>
  <si>
    <t>19+851</t>
  </si>
  <si>
    <t>6+239</t>
  </si>
  <si>
    <t>1+191</t>
  </si>
  <si>
    <t>13+746</t>
  </si>
  <si>
    <t>1+680</t>
  </si>
  <si>
    <t>10+814</t>
  </si>
  <si>
    <t>0+985</t>
  </si>
  <si>
    <t>10+752</t>
  </si>
  <si>
    <t>7+137</t>
  </si>
  <si>
    <t>39+000</t>
  </si>
  <si>
    <t>60+141</t>
  </si>
  <si>
    <t>78+872</t>
  </si>
  <si>
    <t>84+127</t>
  </si>
  <si>
    <t>7+327</t>
  </si>
  <si>
    <t>20+601</t>
  </si>
  <si>
    <t>26+674</t>
  </si>
  <si>
    <t>10+813</t>
  </si>
  <si>
    <t>10+200</t>
  </si>
  <si>
    <t>20+105</t>
  </si>
  <si>
    <t>1+740</t>
  </si>
  <si>
    <t>15+881</t>
  </si>
  <si>
    <t>4+940</t>
  </si>
  <si>
    <t>15+033</t>
  </si>
  <si>
    <t>38+558</t>
  </si>
  <si>
    <t>2+086</t>
  </si>
  <si>
    <t>61+597</t>
  </si>
  <si>
    <t>61+657</t>
  </si>
  <si>
    <t>62+797</t>
  </si>
  <si>
    <t>62+857</t>
  </si>
  <si>
    <t>63+610</t>
  </si>
  <si>
    <t>63+670</t>
  </si>
  <si>
    <t>64+927</t>
  </si>
  <si>
    <t>64+987</t>
  </si>
  <si>
    <t>66+577</t>
  </si>
  <si>
    <t>66+637</t>
  </si>
  <si>
    <t>3+700</t>
  </si>
  <si>
    <t>5+878</t>
  </si>
  <si>
    <t>5+978</t>
  </si>
  <si>
    <t>8+574</t>
  </si>
  <si>
    <t>8+614</t>
  </si>
  <si>
    <t>11+279</t>
  </si>
  <si>
    <t>11+339</t>
  </si>
  <si>
    <t>21+895</t>
  </si>
  <si>
    <t>22+619</t>
  </si>
  <si>
    <t>30+185</t>
  </si>
  <si>
    <t>62+779</t>
  </si>
  <si>
    <t>62+839</t>
  </si>
  <si>
    <t>63+627</t>
  </si>
  <si>
    <t>63+687</t>
  </si>
  <si>
    <t>64+940</t>
  </si>
  <si>
    <t>66+612</t>
  </si>
  <si>
    <t>66+672</t>
  </si>
  <si>
    <t>16+389</t>
  </si>
  <si>
    <t>31+600</t>
  </si>
  <si>
    <t>40+550</t>
  </si>
  <si>
    <t>62+000</t>
  </si>
  <si>
    <t>35+600</t>
  </si>
  <si>
    <t>6+463</t>
  </si>
  <si>
    <t>10+757</t>
  </si>
  <si>
    <t>21+732</t>
  </si>
  <si>
    <t>0+945</t>
  </si>
  <si>
    <t>2+742</t>
  </si>
  <si>
    <t>0+070</t>
  </si>
  <si>
    <t>7+822</t>
  </si>
  <si>
    <t>10+012</t>
  </si>
  <si>
    <t>23+000</t>
  </si>
  <si>
    <t>23+929</t>
  </si>
  <si>
    <t>3+903</t>
  </si>
  <si>
    <t>28+041</t>
  </si>
  <si>
    <t>20+181</t>
  </si>
  <si>
    <t>2+260</t>
  </si>
  <si>
    <t>65+325</t>
  </si>
  <si>
    <t>31+872</t>
  </si>
  <si>
    <t>43+031</t>
  </si>
  <si>
    <t>3+378</t>
  </si>
  <si>
    <t>5+119</t>
  </si>
  <si>
    <t>3+763</t>
  </si>
  <si>
    <t>11+704</t>
  </si>
  <si>
    <t>18+883</t>
  </si>
  <si>
    <t>1+086</t>
  </si>
  <si>
    <t>7+909</t>
  </si>
  <si>
    <t>0+942</t>
  </si>
  <si>
    <t>6+688</t>
  </si>
  <si>
    <t>32+537</t>
  </si>
  <si>
    <t>11+250</t>
  </si>
  <si>
    <t>26+323</t>
  </si>
  <si>
    <t>0+631</t>
  </si>
  <si>
    <t>50+988</t>
  </si>
  <si>
    <t>52+172</t>
  </si>
  <si>
    <t>52+342</t>
  </si>
  <si>
    <t>52+782</t>
  </si>
  <si>
    <t>54+762</t>
  </si>
  <si>
    <t>54+822</t>
  </si>
  <si>
    <t>55+212</t>
  </si>
  <si>
    <t>55+272</t>
  </si>
  <si>
    <t>55+957</t>
  </si>
  <si>
    <t>56+017</t>
  </si>
  <si>
    <t>56+592</t>
  </si>
  <si>
    <t>56+652</t>
  </si>
  <si>
    <t>56+977</t>
  </si>
  <si>
    <t>57+037</t>
  </si>
  <si>
    <t>58+772</t>
  </si>
  <si>
    <t>58+832</t>
  </si>
  <si>
    <t>59+862</t>
  </si>
  <si>
    <t>59+922</t>
  </si>
  <si>
    <t>52+772</t>
  </si>
  <si>
    <t>54+632</t>
  </si>
  <si>
    <t>54+692</t>
  </si>
  <si>
    <t>55+232</t>
  </si>
  <si>
    <t>55+292</t>
  </si>
  <si>
    <t>55+942</t>
  </si>
  <si>
    <t>56+002</t>
  </si>
  <si>
    <t>56+582</t>
  </si>
  <si>
    <t>56+642</t>
  </si>
  <si>
    <t>56+982</t>
  </si>
  <si>
    <t>57+042</t>
  </si>
  <si>
    <t>58+742</t>
  </si>
  <si>
    <t>58+802</t>
  </si>
  <si>
    <t>59+582</t>
  </si>
  <si>
    <t>2+010</t>
  </si>
  <si>
    <t>19+972</t>
  </si>
  <si>
    <t>8+944</t>
  </si>
  <si>
    <t>19+650</t>
  </si>
  <si>
    <t>6+178</t>
  </si>
  <si>
    <t>2+760</t>
  </si>
  <si>
    <t>1+806</t>
  </si>
  <si>
    <t>26+398</t>
  </si>
  <si>
    <t>76+022</t>
  </si>
  <si>
    <t>67+638</t>
  </si>
  <si>
    <t>68+119</t>
  </si>
  <si>
    <t>70+102</t>
  </si>
  <si>
    <t>71+429</t>
  </si>
  <si>
    <t>86+716</t>
  </si>
  <si>
    <t>108+000</t>
  </si>
  <si>
    <t>7+475</t>
  </si>
  <si>
    <t>48+064</t>
  </si>
  <si>
    <t>128+400</t>
  </si>
  <si>
    <t>139+855</t>
  </si>
  <si>
    <t>5+886</t>
  </si>
  <si>
    <t>4+995</t>
  </si>
  <si>
    <t>58+921</t>
  </si>
  <si>
    <t>59+382</t>
  </si>
  <si>
    <t>69+000</t>
  </si>
  <si>
    <t>17+813</t>
  </si>
  <si>
    <t>9+006</t>
  </si>
  <si>
    <t>92+292</t>
  </si>
  <si>
    <t>2+400</t>
  </si>
  <si>
    <t>4+400</t>
  </si>
  <si>
    <t>8+006</t>
  </si>
  <si>
    <t>20+279</t>
  </si>
  <si>
    <t>14+424</t>
  </si>
  <si>
    <t>10+947</t>
  </si>
  <si>
    <t>0+461</t>
  </si>
  <si>
    <t>3+568</t>
  </si>
  <si>
    <t>3+197</t>
  </si>
  <si>
    <t>39+475</t>
  </si>
  <si>
    <t>39+493</t>
  </si>
  <si>
    <t>40+365</t>
  </si>
  <si>
    <t>40+505</t>
  </si>
  <si>
    <t>40+705</t>
  </si>
  <si>
    <t>40+735</t>
  </si>
  <si>
    <t>46+400</t>
  </si>
  <si>
    <t>47+500</t>
  </si>
  <si>
    <t>0+704.50</t>
  </si>
  <si>
    <t>0+879.83</t>
  </si>
  <si>
    <t>0+213.64</t>
  </si>
  <si>
    <t>0+165</t>
  </si>
  <si>
    <t>0+729</t>
  </si>
  <si>
    <t>39+484</t>
  </si>
  <si>
    <t>47+800</t>
  </si>
  <si>
    <t>48+200</t>
  </si>
  <si>
    <t>48+205</t>
  </si>
  <si>
    <t>87+450</t>
  </si>
  <si>
    <t>92+670</t>
  </si>
  <si>
    <t>58+855</t>
  </si>
  <si>
    <t>24+240</t>
  </si>
  <si>
    <t>25+163</t>
  </si>
  <si>
    <t>44+551</t>
  </si>
  <si>
    <t>68+300</t>
  </si>
  <si>
    <t>76+400</t>
  </si>
  <si>
    <t>1+875</t>
  </si>
  <si>
    <t>5+500</t>
  </si>
  <si>
    <t>32+150</t>
  </si>
  <si>
    <t>0+164</t>
  </si>
  <si>
    <t>17+484</t>
  </si>
  <si>
    <t>14+216</t>
  </si>
  <si>
    <t>6+992</t>
  </si>
  <si>
    <t>18+935</t>
  </si>
  <si>
    <t>53+317</t>
  </si>
  <si>
    <t>12+135</t>
  </si>
  <si>
    <t>14+765</t>
  </si>
  <si>
    <t>8+732</t>
  </si>
  <si>
    <t>27+864</t>
  </si>
  <si>
    <t>10+538</t>
  </si>
  <si>
    <t>55+824</t>
  </si>
  <si>
    <t>55+864</t>
  </si>
  <si>
    <t>57+226</t>
  </si>
  <si>
    <t>57+309</t>
  </si>
  <si>
    <t>59+265</t>
  </si>
  <si>
    <t>59+315</t>
  </si>
  <si>
    <t>65+300</t>
  </si>
  <si>
    <t>65+360</t>
  </si>
  <si>
    <t>65+732</t>
  </si>
  <si>
    <t>65+820</t>
  </si>
  <si>
    <t>65+907</t>
  </si>
  <si>
    <t>66+125</t>
  </si>
  <si>
    <t>66+600</t>
  </si>
  <si>
    <t>67+950</t>
  </si>
  <si>
    <t>71+500</t>
  </si>
  <si>
    <t>72+500</t>
  </si>
  <si>
    <t>73+425</t>
  </si>
  <si>
    <t>73+750</t>
  </si>
  <si>
    <t>74+600</t>
  </si>
  <si>
    <t>74+700</t>
  </si>
  <si>
    <t>77+400</t>
  </si>
  <si>
    <t>57+220</t>
  </si>
  <si>
    <t>57+251</t>
  </si>
  <si>
    <t>64+700</t>
  </si>
  <si>
    <t>65+426</t>
  </si>
  <si>
    <t>65+970</t>
  </si>
  <si>
    <t>69+825</t>
  </si>
  <si>
    <t>70+300</t>
  </si>
  <si>
    <t>71+580</t>
  </si>
  <si>
    <t>72+670</t>
  </si>
  <si>
    <t>73+935</t>
  </si>
  <si>
    <t>75+000</t>
  </si>
  <si>
    <t>75+450</t>
  </si>
  <si>
    <t>76+550</t>
  </si>
  <si>
    <t>312+000</t>
  </si>
  <si>
    <t>327+000</t>
  </si>
  <si>
    <t>348+500</t>
  </si>
  <si>
    <t>6+116</t>
  </si>
  <si>
    <t>15+802</t>
  </si>
  <si>
    <t>3+382</t>
  </si>
  <si>
    <t>61+617</t>
  </si>
  <si>
    <t>15+792</t>
  </si>
  <si>
    <t>59+454</t>
  </si>
  <si>
    <t>29+475</t>
  </si>
  <si>
    <t>28+174</t>
  </si>
  <si>
    <t>16+175</t>
  </si>
  <si>
    <t>10+908</t>
  </si>
  <si>
    <t>8+430</t>
  </si>
  <si>
    <t>3+397</t>
  </si>
  <si>
    <t>3+372</t>
  </si>
  <si>
    <t>375+533</t>
  </si>
  <si>
    <t>376+332</t>
  </si>
  <si>
    <t>376+333</t>
  </si>
  <si>
    <t>376+474</t>
  </si>
  <si>
    <t>376+650</t>
  </si>
  <si>
    <t>376+970</t>
  </si>
  <si>
    <t>383+000</t>
  </si>
  <si>
    <t>401+459</t>
  </si>
  <si>
    <t>488+387</t>
  </si>
  <si>
    <t>3+296</t>
  </si>
  <si>
    <t>18+850</t>
  </si>
  <si>
    <t>24+415</t>
  </si>
  <si>
    <t>35+257</t>
  </si>
  <si>
    <t>34+650</t>
  </si>
  <si>
    <t>81+134</t>
  </si>
  <si>
    <t>31+887</t>
  </si>
  <si>
    <t>26+690</t>
  </si>
  <si>
    <t>24+815</t>
  </si>
  <si>
    <t>26+893</t>
  </si>
  <si>
    <t>17+370</t>
  </si>
  <si>
    <t>14+639</t>
  </si>
  <si>
    <t>7+569</t>
  </si>
  <si>
    <t>13+538</t>
  </si>
  <si>
    <t>6+985</t>
  </si>
  <si>
    <t>0+395</t>
  </si>
  <si>
    <t>1+828</t>
  </si>
  <si>
    <t>207+000</t>
  </si>
  <si>
    <t>216+990</t>
  </si>
  <si>
    <t>223+650</t>
  </si>
  <si>
    <t>248+000</t>
  </si>
  <si>
    <t>36+887</t>
  </si>
  <si>
    <t>49+369</t>
  </si>
  <si>
    <t>57+021</t>
  </si>
  <si>
    <t>14+487</t>
  </si>
  <si>
    <t>96+640</t>
  </si>
  <si>
    <t>102+181</t>
  </si>
  <si>
    <t>7+949</t>
  </si>
  <si>
    <t>3+909</t>
  </si>
  <si>
    <t>21+234</t>
  </si>
  <si>
    <t>14+041</t>
  </si>
  <si>
    <t>2+575</t>
  </si>
  <si>
    <t>27+515</t>
  </si>
  <si>
    <t>13+600</t>
  </si>
  <si>
    <t>25+545</t>
  </si>
  <si>
    <t>30+742</t>
  </si>
  <si>
    <t>30+416</t>
  </si>
  <si>
    <t>36+569</t>
  </si>
  <si>
    <t>47+569</t>
  </si>
  <si>
    <t>57+161</t>
  </si>
  <si>
    <t>1+308</t>
  </si>
  <si>
    <t>2+346</t>
  </si>
  <si>
    <t>3+292</t>
  </si>
  <si>
    <t>6+040</t>
  </si>
  <si>
    <t>11+533</t>
  </si>
  <si>
    <t>94+929</t>
  </si>
  <si>
    <t>103+760</t>
  </si>
  <si>
    <t>109+900</t>
  </si>
  <si>
    <t>116+800</t>
  </si>
  <si>
    <t>119+500</t>
  </si>
  <si>
    <t>137+640</t>
  </si>
  <si>
    <t>153+200</t>
  </si>
  <si>
    <t>16+542</t>
  </si>
  <si>
    <t>11+163</t>
  </si>
  <si>
    <t>7+533</t>
  </si>
  <si>
    <t>2+700</t>
  </si>
  <si>
    <t>19+177</t>
  </si>
  <si>
    <t>0+900</t>
  </si>
  <si>
    <t>18+174</t>
  </si>
  <si>
    <t>27+009</t>
  </si>
  <si>
    <t>2+335</t>
  </si>
  <si>
    <t>1+250</t>
  </si>
  <si>
    <t>7+700</t>
  </si>
  <si>
    <t>80+144</t>
  </si>
  <si>
    <t>116+544</t>
  </si>
  <si>
    <t>118+147</t>
  </si>
  <si>
    <t>118+417</t>
  </si>
  <si>
    <t>118+892</t>
  </si>
  <si>
    <t>119+507</t>
  </si>
  <si>
    <t>120+108</t>
  </si>
  <si>
    <t>122+737</t>
  </si>
  <si>
    <t>122+807</t>
  </si>
  <si>
    <t>123+072</t>
  </si>
  <si>
    <t>123+382</t>
  </si>
  <si>
    <t>123+580</t>
  </si>
  <si>
    <t>124+141</t>
  </si>
  <si>
    <t>124+501</t>
  </si>
  <si>
    <t>124+675</t>
  </si>
  <si>
    <t>125+094</t>
  </si>
  <si>
    <t>125+146</t>
  </si>
  <si>
    <t>125+440</t>
  </si>
  <si>
    <t>118+356</t>
  </si>
  <si>
    <t>119+832</t>
  </si>
  <si>
    <t>120+622</t>
  </si>
  <si>
    <t>122+826</t>
  </si>
  <si>
    <t>122+896</t>
  </si>
  <si>
    <t>123+007</t>
  </si>
  <si>
    <t>124+672</t>
  </si>
  <si>
    <t>125+083</t>
  </si>
  <si>
    <t>125+135</t>
  </si>
  <si>
    <t>125+400</t>
  </si>
  <si>
    <t>414+813</t>
  </si>
  <si>
    <t>440+813</t>
  </si>
  <si>
    <t>472+813</t>
  </si>
  <si>
    <t>487+903</t>
  </si>
  <si>
    <t>95+163</t>
  </si>
  <si>
    <t>7+833</t>
  </si>
  <si>
    <t>11+855</t>
  </si>
  <si>
    <t>14+864</t>
  </si>
  <si>
    <t>27+722</t>
  </si>
  <si>
    <t>2+852</t>
  </si>
  <si>
    <t>16+038</t>
  </si>
  <si>
    <t>17+950</t>
  </si>
  <si>
    <t>35+733</t>
  </si>
  <si>
    <t>11+100</t>
  </si>
  <si>
    <t>48+208</t>
  </si>
  <si>
    <t>27+162</t>
  </si>
  <si>
    <t>47+101</t>
  </si>
  <si>
    <t>1+933</t>
  </si>
  <si>
    <t>7+135</t>
  </si>
  <si>
    <t>7+583</t>
  </si>
  <si>
    <t>1+605</t>
  </si>
  <si>
    <t>2+875</t>
  </si>
  <si>
    <t>15+282</t>
  </si>
  <si>
    <t>68+100</t>
  </si>
  <si>
    <t>68+620</t>
  </si>
  <si>
    <t>70+358</t>
  </si>
  <si>
    <t>71+858</t>
  </si>
  <si>
    <t>7+150</t>
  </si>
  <si>
    <t>13+822</t>
  </si>
  <si>
    <t>6+665</t>
  </si>
  <si>
    <t>6+950</t>
  </si>
  <si>
    <t>210+167</t>
  </si>
  <si>
    <t>235+813</t>
  </si>
  <si>
    <t>276+813</t>
  </si>
  <si>
    <t>335+813</t>
  </si>
  <si>
    <t>384+313</t>
  </si>
  <si>
    <t>23+482</t>
  </si>
  <si>
    <t>47+468</t>
  </si>
  <si>
    <t>11+710</t>
  </si>
  <si>
    <t>14+224</t>
  </si>
  <si>
    <t>17+375</t>
  </si>
  <si>
    <t>31+543</t>
  </si>
  <si>
    <t>4+742</t>
  </si>
  <si>
    <t>4+200</t>
  </si>
  <si>
    <t>0+551</t>
  </si>
  <si>
    <t>11+461</t>
  </si>
  <si>
    <t>12+150</t>
  </si>
  <si>
    <t>0+495</t>
  </si>
  <si>
    <t>79+851</t>
  </si>
  <si>
    <t>99+769</t>
  </si>
  <si>
    <t>111+457</t>
  </si>
  <si>
    <t>1+241</t>
  </si>
  <si>
    <t>9+500</t>
  </si>
  <si>
    <t>54+940</t>
  </si>
  <si>
    <t>16+094</t>
  </si>
  <si>
    <t>18+515</t>
  </si>
  <si>
    <t>22+500</t>
  </si>
  <si>
    <t>102+445</t>
  </si>
  <si>
    <t>40+662</t>
  </si>
  <si>
    <t>41+062</t>
  </si>
  <si>
    <t>68+034</t>
  </si>
  <si>
    <t>12+259</t>
  </si>
  <si>
    <t>3+920</t>
  </si>
  <si>
    <t>4+207</t>
  </si>
  <si>
    <t>9+242</t>
  </si>
  <si>
    <t>23+628</t>
  </si>
  <si>
    <t>45+605</t>
  </si>
  <si>
    <t>6+519</t>
  </si>
  <si>
    <t>3+245</t>
  </si>
  <si>
    <t>52+400</t>
  </si>
  <si>
    <t>21+150</t>
  </si>
  <si>
    <t>62+234</t>
  </si>
  <si>
    <t>74+727</t>
  </si>
  <si>
    <t>75+106</t>
  </si>
  <si>
    <t>37+521</t>
  </si>
  <si>
    <t>42+935</t>
  </si>
  <si>
    <t>59+425</t>
  </si>
  <si>
    <t>69+324</t>
  </si>
  <si>
    <t>1+894</t>
  </si>
  <si>
    <t>28+629</t>
  </si>
  <si>
    <t>12+117</t>
  </si>
  <si>
    <t>26+797</t>
  </si>
  <si>
    <t>13+695</t>
  </si>
  <si>
    <t>12+774</t>
  </si>
  <si>
    <t>8+422</t>
  </si>
  <si>
    <t>39+029</t>
  </si>
  <si>
    <t>22+584</t>
  </si>
  <si>
    <t>1+195</t>
  </si>
  <si>
    <t>120+800</t>
  </si>
  <si>
    <t>126+105</t>
  </si>
  <si>
    <t>134+587</t>
  </si>
  <si>
    <t>84+041</t>
  </si>
  <si>
    <t>33+838</t>
  </si>
  <si>
    <t>42+406</t>
  </si>
  <si>
    <t>21+780</t>
  </si>
  <si>
    <t>21+959</t>
  </si>
  <si>
    <t>25+866</t>
  </si>
  <si>
    <t>20+420</t>
  </si>
  <si>
    <t>6+709</t>
  </si>
  <si>
    <t>1+347</t>
  </si>
  <si>
    <t>6+611</t>
  </si>
  <si>
    <t>35+116</t>
  </si>
  <si>
    <t>0+600</t>
  </si>
  <si>
    <t>11+307</t>
  </si>
  <si>
    <t>25+921</t>
  </si>
  <si>
    <t>4+066</t>
  </si>
  <si>
    <t>157+312</t>
  </si>
  <si>
    <t>156+399</t>
  </si>
  <si>
    <t>176+294</t>
  </si>
  <si>
    <t>162+217</t>
  </si>
  <si>
    <t>0+875</t>
  </si>
  <si>
    <t>5+950</t>
  </si>
  <si>
    <t>12+600</t>
  </si>
  <si>
    <t>12+675</t>
  </si>
  <si>
    <t>0+109</t>
  </si>
  <si>
    <t>8+091</t>
  </si>
  <si>
    <t>28+201</t>
  </si>
  <si>
    <t>11+760</t>
  </si>
  <si>
    <t>48+943</t>
  </si>
  <si>
    <t>8+742</t>
  </si>
  <si>
    <t>23+516</t>
  </si>
  <si>
    <t>7+853</t>
  </si>
  <si>
    <t>43+982</t>
  </si>
  <si>
    <t>11+550</t>
  </si>
  <si>
    <t>31+750</t>
  </si>
  <si>
    <t>26+300</t>
  </si>
  <si>
    <t>37+785</t>
  </si>
  <si>
    <t>69+146</t>
  </si>
  <si>
    <t>0+580</t>
  </si>
  <si>
    <t>1+597</t>
  </si>
  <si>
    <t>1+754</t>
  </si>
  <si>
    <t>56+173</t>
  </si>
  <si>
    <t>7+629</t>
  </si>
  <si>
    <t>117+526</t>
  </si>
  <si>
    <t>140+126</t>
  </si>
  <si>
    <t>160+926</t>
  </si>
  <si>
    <t>171+657</t>
  </si>
  <si>
    <t>94+642</t>
  </si>
  <si>
    <t>128+042</t>
  </si>
  <si>
    <t>145+542</t>
  </si>
  <si>
    <t>152+479</t>
  </si>
  <si>
    <t>11+296</t>
  </si>
  <si>
    <t>35+399</t>
  </si>
  <si>
    <t>2+002</t>
  </si>
  <si>
    <t>11+054</t>
  </si>
  <si>
    <t>10+669</t>
  </si>
  <si>
    <t>29+767</t>
  </si>
  <si>
    <t>33+472</t>
  </si>
  <si>
    <t>55+872</t>
  </si>
  <si>
    <t>92+297</t>
  </si>
  <si>
    <t>10+503</t>
  </si>
  <si>
    <t>1+402</t>
  </si>
  <si>
    <t>8+354</t>
  </si>
  <si>
    <t>4+074</t>
  </si>
  <si>
    <t>4+800</t>
  </si>
  <si>
    <t>1+682</t>
  </si>
  <si>
    <t>47+106</t>
  </si>
  <si>
    <t>4+813</t>
  </si>
  <si>
    <t>20+633</t>
  </si>
  <si>
    <t>1+945</t>
  </si>
  <si>
    <t>18+173</t>
  </si>
  <si>
    <t>40+800</t>
  </si>
  <si>
    <t>10+160</t>
  </si>
  <si>
    <t>4+045</t>
  </si>
  <si>
    <t>24+159</t>
  </si>
  <si>
    <t>60+970</t>
  </si>
  <si>
    <t>17+507</t>
  </si>
  <si>
    <t>36+354</t>
  </si>
  <si>
    <t>27+482</t>
  </si>
  <si>
    <t>0+094</t>
  </si>
  <si>
    <t>0+840</t>
  </si>
  <si>
    <t>0+155</t>
  </si>
  <si>
    <t>0+131</t>
  </si>
  <si>
    <t>0+122</t>
  </si>
  <si>
    <t>0+097</t>
  </si>
  <si>
    <t>0+090</t>
  </si>
  <si>
    <t>1+176</t>
  </si>
  <si>
    <t>0+965</t>
  </si>
  <si>
    <t>7+226</t>
  </si>
  <si>
    <t>1+835</t>
  </si>
  <si>
    <t>10+032</t>
  </si>
  <si>
    <t>1+962</t>
  </si>
  <si>
    <t>1+331</t>
  </si>
  <si>
    <t>249+726</t>
  </si>
  <si>
    <t>295+480</t>
  </si>
  <si>
    <t>315+237</t>
  </si>
  <si>
    <t>349+526</t>
  </si>
  <si>
    <t>14+276</t>
  </si>
  <si>
    <t>32+352</t>
  </si>
  <si>
    <t>49+911</t>
  </si>
  <si>
    <t>67+076</t>
  </si>
  <si>
    <t>24+070</t>
  </si>
  <si>
    <t>60+300</t>
  </si>
  <si>
    <t>60+745</t>
  </si>
  <si>
    <t>80+896</t>
  </si>
  <si>
    <t>12+877</t>
  </si>
  <si>
    <t>25+977</t>
  </si>
  <si>
    <t>28+171</t>
  </si>
  <si>
    <t>54+173</t>
  </si>
  <si>
    <t>64+241</t>
  </si>
  <si>
    <t>47+736</t>
  </si>
  <si>
    <t>48+478</t>
  </si>
  <si>
    <t>48+512</t>
  </si>
  <si>
    <t>50+933</t>
  </si>
  <si>
    <t>71+254</t>
  </si>
  <si>
    <t>18+293</t>
  </si>
  <si>
    <t>9+880</t>
  </si>
  <si>
    <t>28+172</t>
  </si>
  <si>
    <t>49+493</t>
  </si>
  <si>
    <t>62+443</t>
  </si>
  <si>
    <t>75+693</t>
  </si>
  <si>
    <t>9+492</t>
  </si>
  <si>
    <t>29+821</t>
  </si>
  <si>
    <t>14+236</t>
  </si>
  <si>
    <t>5+997</t>
  </si>
  <si>
    <t>22+805</t>
  </si>
  <si>
    <t>13+840</t>
  </si>
  <si>
    <t>17+635</t>
  </si>
  <si>
    <t>15+193</t>
  </si>
  <si>
    <t>45+165</t>
  </si>
  <si>
    <t>50+229</t>
  </si>
  <si>
    <t>2+750</t>
  </si>
  <si>
    <t>10+058</t>
  </si>
  <si>
    <t>10+859</t>
  </si>
  <si>
    <t>8+937</t>
  </si>
  <si>
    <t>209+981</t>
  </si>
  <si>
    <t>95+157</t>
  </si>
  <si>
    <t>100+000</t>
  </si>
  <si>
    <t>133+229</t>
  </si>
  <si>
    <t>162+379</t>
  </si>
  <si>
    <t>3+450</t>
  </si>
  <si>
    <t>3+474</t>
  </si>
  <si>
    <t>3+691</t>
  </si>
  <si>
    <t>27+767</t>
  </si>
  <si>
    <t>34+825</t>
  </si>
  <si>
    <t>29+895</t>
  </si>
  <si>
    <t>48+920</t>
  </si>
  <si>
    <t>16+346</t>
  </si>
  <si>
    <t>3+407</t>
  </si>
  <si>
    <t>27+100</t>
  </si>
  <si>
    <t>10+419</t>
  </si>
  <si>
    <t>6+487</t>
  </si>
  <si>
    <t>8+100</t>
  </si>
  <si>
    <t>0+125</t>
  </si>
  <si>
    <t>6+183</t>
  </si>
  <si>
    <t>4+030</t>
  </si>
  <si>
    <t>3+525</t>
  </si>
  <si>
    <t>37+200</t>
  </si>
  <si>
    <t>73+742</t>
  </si>
  <si>
    <t>21+381</t>
  </si>
  <si>
    <t>48+161</t>
  </si>
  <si>
    <t>41+869</t>
  </si>
  <si>
    <t>64+195</t>
  </si>
  <si>
    <t>110+352</t>
  </si>
  <si>
    <t>119+437</t>
  </si>
  <si>
    <t>94+787</t>
  </si>
  <si>
    <t>2+004</t>
  </si>
  <si>
    <t>33+450</t>
  </si>
  <si>
    <t>58+735</t>
  </si>
  <si>
    <t>4+313</t>
  </si>
  <si>
    <t>91+039</t>
  </si>
  <si>
    <t>42+300</t>
  </si>
  <si>
    <t>56+772</t>
  </si>
  <si>
    <t>18+956</t>
  </si>
  <si>
    <t>22+150</t>
  </si>
  <si>
    <t>16+940</t>
  </si>
  <si>
    <t>20+640</t>
  </si>
  <si>
    <t>30+420</t>
  </si>
  <si>
    <t>1+611</t>
  </si>
  <si>
    <t>1133+321</t>
  </si>
  <si>
    <t>1163+790</t>
  </si>
  <si>
    <t>1179+043</t>
  </si>
  <si>
    <t>1203+585</t>
  </si>
  <si>
    <t>366+686</t>
  </si>
  <si>
    <t>382+616</t>
  </si>
  <si>
    <t>32+401</t>
  </si>
  <si>
    <t>34+353</t>
  </si>
  <si>
    <t>34+763</t>
  </si>
  <si>
    <t>35+233</t>
  </si>
  <si>
    <t>36+293</t>
  </si>
  <si>
    <t>38+312</t>
  </si>
  <si>
    <t>42+762</t>
  </si>
  <si>
    <t>7+312</t>
  </si>
  <si>
    <t>7+960</t>
  </si>
  <si>
    <t>21+942</t>
  </si>
  <si>
    <t>16+150</t>
  </si>
  <si>
    <t>16+360</t>
  </si>
  <si>
    <t>32+323</t>
  </si>
  <si>
    <t>64+168</t>
  </si>
  <si>
    <t>15+986</t>
  </si>
  <si>
    <t>26+767</t>
  </si>
  <si>
    <t>51+605</t>
  </si>
  <si>
    <t>17+218</t>
  </si>
  <si>
    <t>28+037</t>
  </si>
  <si>
    <t>2+770</t>
  </si>
  <si>
    <t>18+222</t>
  </si>
  <si>
    <t>8+730</t>
  </si>
  <si>
    <t>36+935</t>
  </si>
  <si>
    <t>3+188</t>
  </si>
  <si>
    <t>5+125</t>
  </si>
  <si>
    <t>0+979</t>
  </si>
  <si>
    <t>236+579</t>
  </si>
  <si>
    <t>286+310</t>
  </si>
  <si>
    <t>292+863</t>
  </si>
  <si>
    <t>0+284</t>
  </si>
  <si>
    <t>28+721</t>
  </si>
  <si>
    <t>8+832</t>
  </si>
  <si>
    <t>1+100</t>
  </si>
  <si>
    <t>35+636</t>
  </si>
  <si>
    <t>69+763</t>
  </si>
  <si>
    <t>17+530</t>
  </si>
  <si>
    <t>5+060</t>
  </si>
  <si>
    <t>18+729</t>
  </si>
  <si>
    <t>23+250</t>
  </si>
  <si>
    <t>40+789</t>
  </si>
  <si>
    <t>9+426</t>
  </si>
  <si>
    <t>30+341</t>
  </si>
  <si>
    <t>13+699</t>
  </si>
  <si>
    <t>15+799</t>
  </si>
  <si>
    <t>32+879</t>
  </si>
  <si>
    <t>0+633</t>
  </si>
  <si>
    <t>21+650</t>
  </si>
  <si>
    <t>14+812</t>
  </si>
  <si>
    <t>47+513</t>
  </si>
  <si>
    <t>15+800</t>
  </si>
  <si>
    <t>6+882</t>
  </si>
  <si>
    <t>16+564</t>
  </si>
  <si>
    <t>8+713</t>
  </si>
  <si>
    <t>3+413</t>
  </si>
  <si>
    <t>20+511</t>
  </si>
  <si>
    <t>0+990</t>
  </si>
  <si>
    <t>1+393</t>
  </si>
  <si>
    <t>3+123</t>
  </si>
  <si>
    <t>8+815</t>
  </si>
  <si>
    <t>9+300</t>
  </si>
  <si>
    <t>53+546</t>
  </si>
  <si>
    <t>40+475</t>
  </si>
  <si>
    <t>16+118</t>
  </si>
  <si>
    <t>17+472</t>
  </si>
  <si>
    <t>24+767</t>
  </si>
  <si>
    <t>11+353</t>
  </si>
  <si>
    <t>37+728</t>
  </si>
  <si>
    <t>8+500</t>
  </si>
  <si>
    <t>32+492</t>
  </si>
  <si>
    <t>45+279</t>
  </si>
  <si>
    <t>948+127</t>
  </si>
  <si>
    <t>972+727</t>
  </si>
  <si>
    <t>1008+965</t>
  </si>
  <si>
    <t>1060+345</t>
  </si>
  <si>
    <t>5+310</t>
  </si>
  <si>
    <t>25+565</t>
  </si>
  <si>
    <t>4+393</t>
  </si>
  <si>
    <t>34+027</t>
  </si>
  <si>
    <t>52+521</t>
  </si>
  <si>
    <t>103+693</t>
  </si>
  <si>
    <t>3+465</t>
  </si>
  <si>
    <t>5+462</t>
  </si>
  <si>
    <t>4+590</t>
  </si>
  <si>
    <t>8+180</t>
  </si>
  <si>
    <t>27+094</t>
  </si>
  <si>
    <t>47+040</t>
  </si>
  <si>
    <t>26+989</t>
  </si>
  <si>
    <t>19+204</t>
  </si>
  <si>
    <t>786+627</t>
  </si>
  <si>
    <t>828+753</t>
  </si>
  <si>
    <t>830+753</t>
  </si>
  <si>
    <t>854+553</t>
  </si>
  <si>
    <t>21+856</t>
  </si>
  <si>
    <t>48+958</t>
  </si>
  <si>
    <t>1+642</t>
  </si>
  <si>
    <t>6+473</t>
  </si>
  <si>
    <t>0+488</t>
  </si>
  <si>
    <t>8+770</t>
  </si>
  <si>
    <t>11+650</t>
  </si>
  <si>
    <t>22+720</t>
  </si>
  <si>
    <t>4+130</t>
  </si>
  <si>
    <t>19+538</t>
  </si>
  <si>
    <t>8+608</t>
  </si>
  <si>
    <t>3+236</t>
  </si>
  <si>
    <t>22+990</t>
  </si>
  <si>
    <t>28+290</t>
  </si>
  <si>
    <t>29+790</t>
  </si>
  <si>
    <t>42+640</t>
  </si>
  <si>
    <t>13+093</t>
  </si>
  <si>
    <t>7+472</t>
  </si>
  <si>
    <t>0+224</t>
  </si>
  <si>
    <t>13+963</t>
  </si>
  <si>
    <t>43+466</t>
  </si>
  <si>
    <t>0+380</t>
  </si>
  <si>
    <t>4+570</t>
  </si>
  <si>
    <t>1+514</t>
  </si>
  <si>
    <t>14+800</t>
  </si>
  <si>
    <t>5+141</t>
  </si>
  <si>
    <t>4+818</t>
  </si>
  <si>
    <t>5+290</t>
  </si>
  <si>
    <t>2+171</t>
  </si>
  <si>
    <t>0+825</t>
  </si>
  <si>
    <t>692+931</t>
  </si>
  <si>
    <t>765+804</t>
  </si>
  <si>
    <t>766+884</t>
  </si>
  <si>
    <t>879+558</t>
  </si>
  <si>
    <t>884+598</t>
  </si>
  <si>
    <t>915+493</t>
  </si>
  <si>
    <t>150+887</t>
  </si>
  <si>
    <t>3+875</t>
  </si>
  <si>
    <t>15+938</t>
  </si>
  <si>
    <t>1+842</t>
  </si>
  <si>
    <t>1+080</t>
  </si>
  <si>
    <t>0+560</t>
  </si>
  <si>
    <t>21+690</t>
  </si>
  <si>
    <t>550+903</t>
  </si>
  <si>
    <t>610+821</t>
  </si>
  <si>
    <t>0+233</t>
  </si>
  <si>
    <t>1079+765</t>
  </si>
  <si>
    <t>1082+115</t>
  </si>
  <si>
    <t>1095+765</t>
  </si>
  <si>
    <t>1107+284</t>
  </si>
  <si>
    <t>1109+254</t>
  </si>
  <si>
    <t>82+997</t>
  </si>
  <si>
    <t>93+211</t>
  </si>
  <si>
    <t>118+075</t>
  </si>
  <si>
    <t>124+265</t>
  </si>
  <si>
    <t>142+887</t>
  </si>
  <si>
    <t>31+255</t>
  </si>
  <si>
    <t>5+294</t>
  </si>
  <si>
    <t>30+029</t>
  </si>
  <si>
    <t>31+229</t>
  </si>
  <si>
    <t>24+035</t>
  </si>
  <si>
    <t>16+075</t>
  </si>
  <si>
    <t>22+386</t>
  </si>
  <si>
    <t>31+188</t>
  </si>
  <si>
    <t>12+523</t>
  </si>
  <si>
    <t>29+870</t>
  </si>
  <si>
    <t>3+500</t>
  </si>
  <si>
    <t>3+810</t>
  </si>
  <si>
    <t>23+288</t>
  </si>
  <si>
    <t>9+414</t>
  </si>
  <si>
    <t>9+720</t>
  </si>
  <si>
    <t>21+738</t>
  </si>
  <si>
    <t>8+588</t>
  </si>
  <si>
    <t>1+216</t>
  </si>
  <si>
    <t>1+172</t>
  </si>
  <si>
    <t>26+933</t>
  </si>
  <si>
    <t>8+959</t>
  </si>
  <si>
    <t>1249+359</t>
  </si>
  <si>
    <t>1258+642</t>
  </si>
  <si>
    <t>1275+588</t>
  </si>
  <si>
    <t>7+206</t>
  </si>
  <si>
    <t>1+730</t>
  </si>
  <si>
    <t>17+266</t>
  </si>
  <si>
    <t>28+230</t>
  </si>
  <si>
    <t>125+011</t>
  </si>
  <si>
    <t>165+583</t>
  </si>
  <si>
    <t>182+261</t>
  </si>
  <si>
    <t>24+315</t>
  </si>
  <si>
    <t>2+887</t>
  </si>
  <si>
    <t>10+187</t>
  </si>
  <si>
    <t>6+225</t>
  </si>
  <si>
    <t>29+224</t>
  </si>
  <si>
    <t>29+724</t>
  </si>
  <si>
    <t>30+843</t>
  </si>
  <si>
    <t>31+224</t>
  </si>
  <si>
    <t>0+108</t>
  </si>
  <si>
    <t>10+679</t>
  </si>
  <si>
    <t>34+759</t>
  </si>
  <si>
    <t>68+714</t>
  </si>
  <si>
    <t>110+636</t>
  </si>
  <si>
    <t>159+892</t>
  </si>
  <si>
    <t>35+649</t>
  </si>
  <si>
    <t>28+265</t>
  </si>
  <si>
    <t>9+917</t>
  </si>
  <si>
    <t>10+760</t>
  </si>
  <si>
    <t>6+258</t>
  </si>
  <si>
    <t>29+733</t>
  </si>
  <si>
    <t>32+079</t>
  </si>
  <si>
    <t>11+335</t>
  </si>
  <si>
    <t>51+263</t>
  </si>
  <si>
    <t>14+678</t>
  </si>
  <si>
    <t>21+781</t>
  </si>
  <si>
    <t>19+350</t>
  </si>
  <si>
    <t>27+625</t>
  </si>
  <si>
    <t>11+058</t>
  </si>
  <si>
    <t>112+400</t>
  </si>
  <si>
    <t>94+952</t>
  </si>
  <si>
    <t>2+560</t>
  </si>
  <si>
    <t>19+850</t>
  </si>
  <si>
    <t>36+842</t>
  </si>
  <si>
    <t>2+185</t>
  </si>
  <si>
    <t>5+385</t>
  </si>
  <si>
    <t>30+450</t>
  </si>
  <si>
    <t>3+150</t>
  </si>
  <si>
    <t>4+247</t>
  </si>
  <si>
    <t>0+571</t>
  </si>
  <si>
    <t>0+262</t>
  </si>
  <si>
    <t>0+175</t>
  </si>
  <si>
    <t>1+559</t>
  </si>
  <si>
    <t>0+226</t>
  </si>
  <si>
    <t>0+470</t>
  </si>
  <si>
    <t>1+355</t>
  </si>
  <si>
    <t>0+064</t>
  </si>
  <si>
    <t>0+251</t>
  </si>
  <si>
    <t>0+426</t>
  </si>
  <si>
    <t>0+435</t>
  </si>
  <si>
    <t>0+120</t>
  </si>
  <si>
    <t>193+536</t>
  </si>
  <si>
    <t>211+988</t>
  </si>
  <si>
    <t>258+862</t>
  </si>
  <si>
    <t>261+462</t>
  </si>
  <si>
    <t>262+929</t>
  </si>
  <si>
    <t>263+779</t>
  </si>
  <si>
    <t>8+559</t>
  </si>
  <si>
    <t>17+582</t>
  </si>
  <si>
    <t>19+036</t>
  </si>
  <si>
    <t>53+411</t>
  </si>
  <si>
    <t>65+759</t>
  </si>
  <si>
    <t>15+600</t>
  </si>
  <si>
    <t>53+238</t>
  </si>
  <si>
    <t>25+517</t>
  </si>
  <si>
    <t>11+547</t>
  </si>
  <si>
    <t>31+636</t>
  </si>
  <si>
    <t>36+488</t>
  </si>
  <si>
    <t>43+365</t>
  </si>
  <si>
    <t>57+710</t>
  </si>
  <si>
    <t>27+538</t>
  </si>
  <si>
    <t>28+764</t>
  </si>
  <si>
    <t>42+388</t>
  </si>
  <si>
    <t>54+679</t>
  </si>
  <si>
    <t>28+081</t>
  </si>
  <si>
    <t>2+930</t>
  </si>
  <si>
    <t>18+243</t>
  </si>
  <si>
    <t>11+552</t>
  </si>
  <si>
    <t>9+525</t>
  </si>
  <si>
    <t>14+970</t>
  </si>
  <si>
    <t>7+825</t>
  </si>
  <si>
    <t>1+158</t>
  </si>
  <si>
    <t>20+045</t>
  </si>
  <si>
    <t>34+210</t>
  </si>
  <si>
    <t>10+896</t>
  </si>
  <si>
    <t>12+076</t>
  </si>
  <si>
    <t>19+479</t>
  </si>
  <si>
    <t>20+700</t>
  </si>
  <si>
    <t>23+055</t>
  </si>
  <si>
    <t>25+340</t>
  </si>
  <si>
    <t>5+536</t>
  </si>
  <si>
    <t>0+242</t>
  </si>
  <si>
    <t>0+133</t>
  </si>
  <si>
    <t>22+676</t>
  </si>
  <si>
    <t>15+853</t>
  </si>
  <si>
    <t>13+873</t>
  </si>
  <si>
    <t>31+296</t>
  </si>
  <si>
    <t>42+480</t>
  </si>
  <si>
    <t>33+425</t>
  </si>
  <si>
    <t>0+565</t>
  </si>
  <si>
    <t>1+705</t>
  </si>
  <si>
    <t>2+540</t>
  </si>
  <si>
    <t>3+127</t>
  </si>
  <si>
    <t>5+527</t>
  </si>
  <si>
    <t>1+103</t>
  </si>
  <si>
    <t>6+460</t>
  </si>
  <si>
    <t>3+532</t>
  </si>
  <si>
    <t>11+354</t>
  </si>
  <si>
    <t>0+720</t>
  </si>
  <si>
    <t>3+328</t>
  </si>
  <si>
    <t>96+624</t>
  </si>
  <si>
    <t>133+663</t>
  </si>
  <si>
    <t>10+276</t>
  </si>
  <si>
    <t>12+195</t>
  </si>
  <si>
    <t>54+775</t>
  </si>
  <si>
    <t>89+115</t>
  </si>
  <si>
    <t>92+974</t>
  </si>
  <si>
    <t>99+890</t>
  </si>
  <si>
    <t>4+600</t>
  </si>
  <si>
    <t>4+825</t>
  </si>
  <si>
    <t>5+375</t>
  </si>
  <si>
    <t>5+550</t>
  </si>
  <si>
    <t>7+100</t>
  </si>
  <si>
    <t>10+517</t>
  </si>
  <si>
    <t>9+170</t>
  </si>
  <si>
    <t>2+651</t>
  </si>
  <si>
    <t>11+716</t>
  </si>
  <si>
    <t>1+447</t>
  </si>
  <si>
    <t>23+428</t>
  </si>
  <si>
    <t>0+156</t>
  </si>
  <si>
    <t>0+501</t>
  </si>
  <si>
    <t>10+453</t>
  </si>
  <si>
    <t>1310+554</t>
  </si>
  <si>
    <t>12+400</t>
  </si>
  <si>
    <t>60+132</t>
  </si>
  <si>
    <t>42+939</t>
  </si>
  <si>
    <t>190+871</t>
  </si>
  <si>
    <t>196+573</t>
  </si>
  <si>
    <t>215+467</t>
  </si>
  <si>
    <t>219+949</t>
  </si>
  <si>
    <t>220+459</t>
  </si>
  <si>
    <t>252+209</t>
  </si>
  <si>
    <t>10+300</t>
  </si>
  <si>
    <t>11+939</t>
  </si>
  <si>
    <t>0+921</t>
  </si>
  <si>
    <t>5+850</t>
  </si>
  <si>
    <t>6+722</t>
  </si>
  <si>
    <t>0+280</t>
  </si>
  <si>
    <t>20+671</t>
  </si>
  <si>
    <t>2+850</t>
  </si>
  <si>
    <t>40+010</t>
  </si>
  <si>
    <t>หน่วยงาน</t>
  </si>
  <si>
    <t>จำนวน</t>
  </si>
  <si>
    <t>ระยะทางตามเขตจังหวัด (อำเภอ)</t>
  </si>
  <si>
    <t>ระยะทางรับมอบตามเขตจังหวัด</t>
  </si>
  <si>
    <t>แขวงฯ</t>
  </si>
  <si>
    <t>ระยะทางโอนมอบตามเขตจังหวัด</t>
  </si>
  <si>
    <t>จริง
(กม.)</t>
  </si>
  <si>
    <t>ต่อ 2 ช่องจราจร(กม.)</t>
  </si>
  <si>
    <t>สทล.1(เชียงใหม่)</t>
  </si>
  <si>
    <t>ขท.ตากที่ 2</t>
  </si>
  <si>
    <t>สทล.2 (แพร่)</t>
  </si>
  <si>
    <t>สทล.3(สกลนคร)</t>
  </si>
  <si>
    <t>ขท.สกลนครที่ 2</t>
  </si>
  <si>
    <t>สทล.4 (ตาก)</t>
  </si>
  <si>
    <t>สทล.5 (พิษณุโลก)</t>
  </si>
  <si>
    <t>ขท.พิษณุโลกที่ 2</t>
  </si>
  <si>
    <t>สทล.6 (เพชรบูรณ์)</t>
  </si>
  <si>
    <t>ขท.ขอนแก่นที่ 2</t>
  </si>
  <si>
    <t>ขท.เพชรบูรณ์ที่ 2</t>
  </si>
  <si>
    <t>ขท.เลยที่ 2</t>
  </si>
  <si>
    <t>สทล.7 (ขอนแก่น)</t>
  </si>
  <si>
    <t>ขท.ขอนแก่นที่ 3</t>
  </si>
  <si>
    <t>ขท.อุดรธานีที่ 2</t>
  </si>
  <si>
    <t>สทล.8 (มหาสารคาม)</t>
  </si>
  <si>
    <t>สทล.9 (อุบลราชธานี)</t>
  </si>
  <si>
    <t>สทล.10 (นครราชสีมา)</t>
  </si>
  <si>
    <t>ขท.ลพบุรีที่ 2</t>
  </si>
  <si>
    <t>ขท.สระแก้ว</t>
  </si>
  <si>
    <t>สทล.11 (ลพบุรี)</t>
  </si>
  <si>
    <t>ขท.นครสวรรค์ที่ 2</t>
  </si>
  <si>
    <t>ขท.นครสวรรค์ที่ 2)</t>
  </si>
  <si>
    <t>สทล.12 (สุพรรณบุรี)</t>
  </si>
  <si>
    <t>ขท.สุพรรณบุรีที่ 2</t>
  </si>
  <si>
    <t>สทล.13 (กรุงเทพ)</t>
  </si>
  <si>
    <t>สทล.14 (ชลบุรี)</t>
  </si>
  <si>
    <t>สทล.15 (ประจวบคีรีขันธ์)</t>
  </si>
  <si>
    <t>ขท.ประจวบคีรีขันธ์</t>
  </si>
  <si>
    <t>สทล.16 (นครศรีธรรมราช)</t>
  </si>
  <si>
    <t>ขท.นครศรีธรรมราชที่ 2</t>
  </si>
  <si>
    <t>ขท.สุราษฎร์ธานีที่ 3</t>
  </si>
  <si>
    <t>ขท.สุราษฎร์ธานีที่ 1</t>
  </si>
  <si>
    <t>ขท.สุราษฎร์ธานีที่ 2</t>
  </si>
  <si>
    <t>สทล.17 (กระบี่)</t>
  </si>
  <si>
    <t>สทล.18 (สงขลา)</t>
  </si>
  <si>
    <t>ขท.สงขลาที่ 2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</si>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</sst>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(* #,##0.00_);_(* \(#,##0.00\);_(* &quot;-&quot;??_);_(@_)"/>
    <numFmt numFmtId="188" formatCode="_-* #,##0.000_-;\-* #,##0.000_-;_-* &quot;-&quot;??_-;_-@_-"/>
    <numFmt numFmtId="189" formatCode="0.000"/>
    <numFmt numFmtId="190" formatCode="000\+000"/>
    <numFmt numFmtId="191" formatCode="#,##0.000"/>
  </numFmts>
  <fonts count="1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rgb="FFFF0000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FFC000"/>
      <name val="TH SarabunPSK"/>
      <family val="2"/>
    </font>
    <font>
      <b/>
      <sz val="18"/>
      <color theme="1"/>
      <name val="TH SarabunPSK"/>
      <family val="2"/>
    </font>
    <font>
      <sz val="16"/>
      <color rgb="FF00B050"/>
      <name val="TH SarabunPSK"/>
      <family val="2"/>
    </font>
    <font>
      <b/>
      <sz val="20"/>
      <color rgb="FF0033CC"/>
      <name val="TH SarabunPSK"/>
      <family val="2"/>
    </font>
    <font>
      <b/>
      <sz val="20"/>
      <color rgb="FFFF0000"/>
      <name val="TH SarabunPSK"/>
      <family val="2"/>
    </font>
    <font>
      <sz val="14"/>
      <name val="AngsanaUPC"/>
      <family val="1"/>
    </font>
    <font>
      <b/>
      <sz val="16"/>
      <color rgb="FF00B050"/>
      <name val="TH SarabunPSK"/>
      <family val="2"/>
    </font>
    <font>
      <b/>
      <sz val="16"/>
      <color rgb="FF0033CC"/>
      <name val="TH SarabunPSK"/>
      <family val="2"/>
    </font>
    <font>
      <sz val="16"/>
      <color rgb="FF0033CC"/>
      <name val="TH SarabunPSK"/>
      <family val="2"/>
    </font>
    <font>
      <b/>
      <sz val="2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ECD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4" fillId="0" borderId="0"/>
  </cellStyleXfs>
  <cellXfs count="20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88" fontId="4" fillId="0" borderId="2" xfId="1" applyNumberFormat="1" applyFont="1" applyBorder="1" applyAlignment="1">
      <alignment horizontal="center"/>
    </xf>
    <xf numFmtId="0" fontId="4" fillId="0" borderId="2" xfId="0" applyFont="1" applyBorder="1"/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188" fontId="5" fillId="4" borderId="2" xfId="1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188" fontId="5" fillId="0" borderId="2" xfId="1" applyNumberFormat="1" applyFont="1" applyBorder="1" applyAlignment="1">
      <alignment horizontal="center"/>
    </xf>
    <xf numFmtId="188" fontId="4" fillId="0" borderId="2" xfId="1" applyNumberFormat="1" applyFont="1" applyFill="1" applyBorder="1" applyAlignment="1">
      <alignment horizontal="center"/>
    </xf>
    <xf numFmtId="188" fontId="7" fillId="0" borderId="2" xfId="1" applyNumberFormat="1" applyFont="1" applyBorder="1" applyAlignment="1">
      <alignment horizontal="center"/>
    </xf>
    <xf numFmtId="188" fontId="7" fillId="0" borderId="2" xfId="1" applyNumberFormat="1" applyFont="1" applyFill="1" applyBorder="1" applyAlignment="1">
      <alignment horizontal="center"/>
    </xf>
    <xf numFmtId="0" fontId="4" fillId="0" borderId="0" xfId="0" applyFont="1"/>
    <xf numFmtId="0" fontId="0" fillId="0" borderId="2" xfId="0" applyBorder="1" applyAlignment="1">
      <alignment horizontal="center"/>
    </xf>
    <xf numFmtId="0" fontId="5" fillId="4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 vertical="top"/>
    </xf>
    <xf numFmtId="188" fontId="5" fillId="4" borderId="2" xfId="1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 wrapText="1"/>
    </xf>
    <xf numFmtId="188" fontId="4" fillId="0" borderId="2" xfId="1" applyNumberFormat="1" applyFont="1" applyBorder="1" applyAlignment="1">
      <alignment horizontal="right"/>
    </xf>
    <xf numFmtId="188" fontId="7" fillId="0" borderId="2" xfId="1" quotePrefix="1" applyNumberFormat="1" applyFont="1" applyFill="1" applyBorder="1" applyAlignment="1">
      <alignment horizontal="center"/>
    </xf>
    <xf numFmtId="0" fontId="5" fillId="5" borderId="2" xfId="0" applyFont="1" applyFill="1" applyBorder="1"/>
    <xf numFmtId="0" fontId="0" fillId="0" borderId="0" xfId="0" applyAlignment="1">
      <alignment vertical="top"/>
    </xf>
    <xf numFmtId="191" fontId="0" fillId="0" borderId="0" xfId="0" applyNumberFormat="1"/>
    <xf numFmtId="188" fontId="0" fillId="0" borderId="0" xfId="0" applyNumberFormat="1" applyFill="1"/>
    <xf numFmtId="0" fontId="4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188" fontId="3" fillId="0" borderId="2" xfId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88" fontId="4" fillId="0" borderId="3" xfId="1" applyNumberFormat="1" applyFont="1" applyBorder="1" applyAlignment="1">
      <alignment horizontal="center"/>
    </xf>
    <xf numFmtId="0" fontId="4" fillId="0" borderId="3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/>
    <xf numFmtId="188" fontId="3" fillId="0" borderId="2" xfId="1" applyNumberFormat="1" applyFont="1" applyBorder="1" applyAlignment="1">
      <alignment horizontal="right"/>
    </xf>
    <xf numFmtId="0" fontId="3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applyFont="1"/>
    <xf numFmtId="188" fontId="12" fillId="0" borderId="2" xfId="3" applyNumberFormat="1" applyFont="1" applyBorder="1"/>
    <xf numFmtId="0" fontId="12" fillId="0" borderId="2" xfId="0" applyFont="1" applyBorder="1" applyAlignment="1">
      <alignment horizontal="center"/>
    </xf>
    <xf numFmtId="188" fontId="13" fillId="0" borderId="2" xfId="3" applyNumberFormat="1" applyFont="1" applyBorder="1"/>
    <xf numFmtId="0" fontId="13" fillId="0" borderId="2" xfId="0" applyFont="1" applyBorder="1" applyAlignment="1">
      <alignment horizontal="center"/>
    </xf>
    <xf numFmtId="0" fontId="8" fillId="6" borderId="1" xfId="4" applyFont="1" applyFill="1" applyBorder="1" applyAlignment="1">
      <alignment horizontal="center" vertical="center"/>
    </xf>
    <xf numFmtId="3" fontId="8" fillId="6" borderId="6" xfId="4" applyNumberFormat="1" applyFont="1" applyFill="1" applyBorder="1" applyAlignment="1">
      <alignment horizontal="center" vertical="center" wrapText="1"/>
    </xf>
    <xf numFmtId="191" fontId="16" fillId="6" borderId="12" xfId="0" applyNumberFormat="1" applyFont="1" applyFill="1" applyBorder="1" applyAlignment="1">
      <alignment horizontal="center" vertical="top" wrapText="1"/>
    </xf>
    <xf numFmtId="191" fontId="6" fillId="6" borderId="8" xfId="0" applyNumberFormat="1" applyFont="1" applyFill="1" applyBorder="1" applyAlignment="1">
      <alignment horizontal="center" vertical="top" wrapText="1"/>
    </xf>
    <xf numFmtId="0" fontId="8" fillId="6" borderId="3" xfId="4" applyFont="1" applyFill="1" applyBorder="1" applyAlignment="1">
      <alignment horizontal="center" vertical="center"/>
    </xf>
    <xf numFmtId="3" fontId="8" fillId="6" borderId="7" xfId="4" applyNumberFormat="1" applyFont="1" applyFill="1" applyBorder="1" applyAlignment="1">
      <alignment horizontal="center" vertical="center" wrapText="1"/>
    </xf>
    <xf numFmtId="191" fontId="8" fillId="6" borderId="2" xfId="0" applyNumberFormat="1" applyFont="1" applyFill="1" applyBorder="1" applyAlignment="1">
      <alignment horizontal="center" vertical="top" wrapText="1"/>
    </xf>
    <xf numFmtId="191" fontId="15" fillId="6" borderId="2" xfId="0" applyNumberFormat="1" applyFont="1" applyFill="1" applyBorder="1" applyAlignment="1">
      <alignment horizontal="center" vertical="top" wrapText="1"/>
    </xf>
    <xf numFmtId="191" fontId="16" fillId="6" borderId="2" xfId="0" applyNumberFormat="1" applyFont="1" applyFill="1" applyBorder="1" applyAlignment="1">
      <alignment horizontal="center" vertical="top" wrapText="1"/>
    </xf>
    <xf numFmtId="191" fontId="6" fillId="6" borderId="2" xfId="0" applyNumberFormat="1" applyFont="1" applyFill="1" applyBorder="1" applyAlignment="1">
      <alignment horizontal="center" vertical="top" wrapText="1"/>
    </xf>
    <xf numFmtId="0" fontId="5" fillId="6" borderId="7" xfId="0" applyFont="1" applyFill="1" applyBorder="1"/>
    <xf numFmtId="0" fontId="8" fillId="5" borderId="13" xfId="4" applyFont="1" applyFill="1" applyBorder="1" applyAlignment="1">
      <alignment horizontal="left" vertical="center"/>
    </xf>
    <xf numFmtId="3" fontId="8" fillId="5" borderId="14" xfId="0" applyNumberFormat="1" applyFont="1" applyFill="1" applyBorder="1" applyAlignment="1">
      <alignment horizontal="center" vertical="top" wrapText="1"/>
    </xf>
    <xf numFmtId="191" fontId="8" fillId="5" borderId="14" xfId="0" applyNumberFormat="1" applyFont="1" applyFill="1" applyBorder="1" applyAlignment="1">
      <alignment horizontal="right" vertical="top" wrapText="1"/>
    </xf>
    <xf numFmtId="191" fontId="15" fillId="5" borderId="14" xfId="0" applyNumberFormat="1" applyFont="1" applyFill="1" applyBorder="1" applyAlignment="1">
      <alignment horizontal="right" vertical="top" wrapText="1"/>
    </xf>
    <xf numFmtId="191" fontId="16" fillId="5" borderId="14" xfId="0" applyNumberFormat="1" applyFont="1" applyFill="1" applyBorder="1"/>
    <xf numFmtId="191" fontId="6" fillId="5" borderId="14" xfId="0" applyNumberFormat="1" applyFont="1" applyFill="1" applyBorder="1"/>
    <xf numFmtId="0" fontId="7" fillId="0" borderId="15" xfId="4" applyFont="1" applyBorder="1"/>
    <xf numFmtId="3" fontId="8" fillId="0" borderId="15" xfId="4" applyNumberFormat="1" applyFont="1" applyBorder="1" applyAlignment="1">
      <alignment horizontal="center"/>
    </xf>
    <xf numFmtId="191" fontId="3" fillId="0" borderId="15" xfId="0" applyNumberFormat="1" applyFont="1" applyBorder="1"/>
    <xf numFmtId="191" fontId="15" fillId="0" borderId="15" xfId="0" applyNumberFormat="1" applyFont="1" applyBorder="1" applyAlignment="1">
      <alignment horizontal="right" vertical="top"/>
    </xf>
    <xf numFmtId="191" fontId="8" fillId="0" borderId="15" xfId="0" applyNumberFormat="1" applyFont="1" applyBorder="1" applyAlignment="1">
      <alignment horizontal="right" vertical="top"/>
    </xf>
    <xf numFmtId="191" fontId="16" fillId="0" borderId="15" xfId="0" applyNumberFormat="1" applyFont="1" applyBorder="1"/>
    <xf numFmtId="191" fontId="16" fillId="0" borderId="15" xfId="4" applyNumberFormat="1" applyFont="1" applyBorder="1"/>
    <xf numFmtId="191" fontId="6" fillId="0" borderId="15" xfId="0" applyNumberFormat="1" applyFont="1" applyBorder="1"/>
    <xf numFmtId="191" fontId="6" fillId="0" borderId="15" xfId="4" applyNumberFormat="1" applyFont="1" applyBorder="1"/>
    <xf numFmtId="0" fontId="8" fillId="5" borderId="15" xfId="0" applyFont="1" applyFill="1" applyBorder="1"/>
    <xf numFmtId="0" fontId="8" fillId="5" borderId="15" xfId="0" applyFont="1" applyFill="1" applyBorder="1" applyAlignment="1">
      <alignment horizontal="center"/>
    </xf>
    <xf numFmtId="191" fontId="8" fillId="5" borderId="15" xfId="0" applyNumberFormat="1" applyFont="1" applyFill="1" applyBorder="1"/>
    <xf numFmtId="191" fontId="15" fillId="5" borderId="15" xfId="0" applyNumberFormat="1" applyFont="1" applyFill="1" applyBorder="1"/>
    <xf numFmtId="191" fontId="16" fillId="5" borderId="15" xfId="0" applyNumberFormat="1" applyFont="1" applyFill="1" applyBorder="1"/>
    <xf numFmtId="191" fontId="6" fillId="5" borderId="15" xfId="0" applyNumberFormat="1" applyFont="1" applyFill="1" applyBorder="1"/>
    <xf numFmtId="0" fontId="7" fillId="0" borderId="15" xfId="0" applyFont="1" applyBorder="1"/>
    <xf numFmtId="0" fontId="8" fillId="0" borderId="15" xfId="0" applyFont="1" applyBorder="1" applyAlignment="1">
      <alignment horizontal="center"/>
    </xf>
    <xf numFmtId="191" fontId="8" fillId="0" borderId="15" xfId="0" applyNumberFormat="1" applyFont="1" applyBorder="1"/>
    <xf numFmtId="191" fontId="15" fillId="0" borderId="15" xfId="0" applyNumberFormat="1" applyFont="1" applyBorder="1"/>
    <xf numFmtId="191" fontId="6" fillId="3" borderId="15" xfId="0" applyNumberFormat="1" applyFont="1" applyFill="1" applyBorder="1"/>
    <xf numFmtId="191" fontId="16" fillId="3" borderId="15" xfId="0" applyNumberFormat="1" applyFont="1" applyFill="1" applyBorder="1"/>
    <xf numFmtId="0" fontId="7" fillId="0" borderId="16" xfId="0" applyFont="1" applyBorder="1"/>
    <xf numFmtId="0" fontId="8" fillId="0" borderId="16" xfId="0" applyFont="1" applyBorder="1" applyAlignment="1">
      <alignment horizontal="center"/>
    </xf>
    <xf numFmtId="191" fontId="8" fillId="0" borderId="16" xfId="0" applyNumberFormat="1" applyFont="1" applyBorder="1"/>
    <xf numFmtId="191" fontId="15" fillId="0" borderId="16" xfId="0" applyNumberFormat="1" applyFont="1" applyBorder="1"/>
    <xf numFmtId="191" fontId="16" fillId="0" borderId="16" xfId="0" applyNumberFormat="1" applyFont="1" applyBorder="1"/>
    <xf numFmtId="191" fontId="6" fillId="0" borderId="16" xfId="0" applyNumberFormat="1" applyFont="1" applyBorder="1"/>
    <xf numFmtId="0" fontId="8" fillId="5" borderId="2" xfId="0" applyFont="1" applyFill="1" applyBorder="1" applyAlignment="1">
      <alignment horizontal="center"/>
    </xf>
    <xf numFmtId="3" fontId="8" fillId="5" borderId="2" xfId="0" applyNumberFormat="1" applyFont="1" applyFill="1" applyBorder="1" applyAlignment="1">
      <alignment horizontal="center"/>
    </xf>
    <xf numFmtId="191" fontId="8" fillId="5" borderId="2" xfId="0" applyNumberFormat="1" applyFont="1" applyFill="1" applyBorder="1"/>
    <xf numFmtId="191" fontId="15" fillId="5" borderId="2" xfId="0" applyNumberFormat="1" applyFont="1" applyFill="1" applyBorder="1"/>
    <xf numFmtId="0" fontId="17" fillId="5" borderId="2" xfId="0" applyFont="1" applyFill="1" applyBorder="1"/>
    <xf numFmtId="0" fontId="17" fillId="0" borderId="0" xfId="0" applyFont="1"/>
    <xf numFmtId="0" fontId="5" fillId="0" borderId="0" xfId="0" applyFo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188" fontId="4" fillId="0" borderId="3" xfId="1" applyNumberFormat="1" applyFont="1" applyFill="1" applyBorder="1" applyAlignment="1">
      <alignment horizontal="center"/>
    </xf>
    <xf numFmtId="0" fontId="4" fillId="0" borderId="3" xfId="0" applyFont="1" applyFill="1" applyBorder="1"/>
    <xf numFmtId="0" fontId="0" fillId="0" borderId="0" xfId="0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188" fontId="5" fillId="0" borderId="2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88" fontId="4" fillId="0" borderId="2" xfId="1" applyNumberFormat="1" applyFont="1" applyFill="1" applyBorder="1"/>
    <xf numFmtId="0" fontId="3" fillId="0" borderId="2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188" fontId="3" fillId="0" borderId="2" xfId="1" applyNumberFormat="1" applyFont="1" applyFill="1" applyBorder="1"/>
    <xf numFmtId="0" fontId="6" fillId="0" borderId="2" xfId="0" applyFont="1" applyFill="1" applyBorder="1" applyAlignment="1">
      <alignment horizontal="center"/>
    </xf>
    <xf numFmtId="189" fontId="4" fillId="0" borderId="2" xfId="0" applyNumberFormat="1" applyFont="1" applyFill="1" applyBorder="1"/>
    <xf numFmtId="189" fontId="5" fillId="0" borderId="2" xfId="0" applyNumberFormat="1" applyFont="1" applyFill="1" applyBorder="1" applyAlignment="1">
      <alignment horizontal="center"/>
    </xf>
    <xf numFmtId="18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189" fontId="7" fillId="0" borderId="2" xfId="0" applyNumberFormat="1" applyFont="1" applyFill="1" applyBorder="1" applyAlignment="1">
      <alignment horizontal="center"/>
    </xf>
    <xf numFmtId="188" fontId="3" fillId="0" borderId="2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4" fillId="0" borderId="0" xfId="0" applyFont="1" applyFill="1"/>
    <xf numFmtId="188" fontId="4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188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Fill="1"/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188" fontId="5" fillId="0" borderId="2" xfId="1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43" fontId="0" fillId="0" borderId="0" xfId="0" applyNumberFormat="1" applyFill="1"/>
    <xf numFmtId="0" fontId="4" fillId="0" borderId="2" xfId="0" applyFont="1" applyFill="1" applyBorder="1" applyAlignment="1">
      <alignment horizontal="center" vertical="center"/>
    </xf>
    <xf numFmtId="188" fontId="4" fillId="0" borderId="2" xfId="1" applyNumberFormat="1" applyFont="1" applyFill="1" applyBorder="1" applyAlignment="1">
      <alignment horizontal="right"/>
    </xf>
    <xf numFmtId="188" fontId="7" fillId="0" borderId="2" xfId="1" applyNumberFormat="1" applyFont="1" applyFill="1" applyBorder="1" applyAlignment="1">
      <alignment horizontal="right"/>
    </xf>
    <xf numFmtId="0" fontId="7" fillId="0" borderId="2" xfId="0" applyFont="1" applyFill="1" applyBorder="1"/>
    <xf numFmtId="0" fontId="4" fillId="0" borderId="2" xfId="0" applyFont="1" applyFill="1" applyBorder="1" applyAlignment="1">
      <alignment horizontal="left" vertical="center"/>
    </xf>
    <xf numFmtId="188" fontId="4" fillId="0" borderId="2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88" fontId="7" fillId="0" borderId="2" xfId="1" applyNumberFormat="1" applyFont="1" applyFill="1" applyBorder="1" applyAlignment="1">
      <alignment horizontal="center" vertical="center"/>
    </xf>
    <xf numFmtId="188" fontId="5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188" fontId="3" fillId="0" borderId="2" xfId="1" applyNumberFormat="1" applyFont="1" applyFill="1" applyBorder="1" applyAlignment="1">
      <alignment horizontal="center" vertical="center"/>
    </xf>
    <xf numFmtId="188" fontId="5" fillId="0" borderId="2" xfId="1" applyNumberFormat="1" applyFont="1" applyFill="1" applyBorder="1"/>
    <xf numFmtId="0" fontId="4" fillId="0" borderId="2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88" fontId="5" fillId="0" borderId="2" xfId="1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188" fontId="5" fillId="0" borderId="2" xfId="1" applyNumberFormat="1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88" fontId="5" fillId="0" borderId="1" xfId="1" applyNumberFormat="1" applyFont="1" applyFill="1" applyBorder="1" applyAlignment="1">
      <alignment horizontal="right"/>
    </xf>
    <xf numFmtId="188" fontId="5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88" fontId="3" fillId="0" borderId="2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188" fontId="4" fillId="0" borderId="2" xfId="1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188" fontId="8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88" fontId="4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188" fontId="5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88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191" fontId="0" fillId="0" borderId="0" xfId="0" applyNumberFormat="1" applyFill="1"/>
    <xf numFmtId="0" fontId="8" fillId="0" borderId="2" xfId="0" applyFont="1" applyFill="1" applyBorder="1" applyAlignment="1">
      <alignment horizontal="center" vertical="center"/>
    </xf>
    <xf numFmtId="188" fontId="6" fillId="0" borderId="2" xfId="1" applyNumberFormat="1" applyFont="1" applyFill="1" applyBorder="1" applyAlignment="1">
      <alignment horizontal="center"/>
    </xf>
    <xf numFmtId="190" fontId="5" fillId="0" borderId="2" xfId="0" applyNumberFormat="1" applyFont="1" applyFill="1" applyBorder="1" applyAlignment="1">
      <alignment horizontal="center"/>
    </xf>
    <xf numFmtId="188" fontId="6" fillId="0" borderId="2" xfId="1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/>
    </xf>
    <xf numFmtId="188" fontId="4" fillId="0" borderId="2" xfId="1" quotePrefix="1" applyNumberFormat="1" applyFont="1" applyFill="1" applyBorder="1" applyAlignment="1">
      <alignment horizontal="center"/>
    </xf>
    <xf numFmtId="188" fontId="5" fillId="0" borderId="2" xfId="1" quotePrefix="1" applyNumberFormat="1" applyFont="1" applyFill="1" applyBorder="1" applyAlignment="1">
      <alignment horizontal="center"/>
    </xf>
    <xf numFmtId="0" fontId="6" fillId="0" borderId="2" xfId="0" quotePrefix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left"/>
    </xf>
    <xf numFmtId="0" fontId="5" fillId="0" borderId="2" xfId="2" applyFont="1" applyFill="1" applyBorder="1"/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191" fontId="8" fillId="6" borderId="9" xfId="0" applyNumberFormat="1" applyFont="1" applyFill="1" applyBorder="1" applyAlignment="1">
      <alignment horizontal="center" vertical="top" wrapText="1"/>
    </xf>
    <xf numFmtId="191" fontId="8" fillId="6" borderId="8" xfId="0" applyNumberFormat="1" applyFont="1" applyFill="1" applyBorder="1" applyAlignment="1">
      <alignment horizontal="center" vertical="top" wrapText="1"/>
    </xf>
    <xf numFmtId="191" fontId="15" fillId="6" borderId="9" xfId="0" applyNumberFormat="1" applyFont="1" applyFill="1" applyBorder="1" applyAlignment="1">
      <alignment horizontal="center" vertical="top" wrapText="1"/>
    </xf>
    <xf numFmtId="191" fontId="15" fillId="6" borderId="8" xfId="0" applyNumberFormat="1" applyFont="1" applyFill="1" applyBorder="1" applyAlignment="1">
      <alignment horizontal="center" vertical="top" wrapText="1"/>
    </xf>
    <xf numFmtId="191" fontId="16" fillId="6" borderId="9" xfId="0" applyNumberFormat="1" applyFont="1" applyFill="1" applyBorder="1" applyAlignment="1">
      <alignment horizontal="center" vertical="top" wrapText="1"/>
    </xf>
    <xf numFmtId="191" fontId="16" fillId="6" borderId="8" xfId="0" applyNumberFormat="1" applyFont="1" applyFill="1" applyBorder="1" applyAlignment="1">
      <alignment horizontal="center" vertical="top" wrapText="1"/>
    </xf>
    <xf numFmtId="191" fontId="6" fillId="6" borderId="9" xfId="0" applyNumberFormat="1" applyFont="1" applyFill="1" applyBorder="1" applyAlignment="1">
      <alignment horizontal="center" vertical="top" wrapText="1"/>
    </xf>
    <xf numFmtId="191" fontId="6" fillId="6" borderId="8" xfId="0" applyNumberFormat="1" applyFont="1" applyFill="1" applyBorder="1" applyAlignment="1">
      <alignment horizontal="center" vertical="top" wrapText="1"/>
    </xf>
  </cellXfs>
  <cellStyles count="5">
    <cellStyle name="Comma 2" xfId="3" xr:uid="{C5427B71-48FC-47A9-98DF-95C5CB0BDD5D}"/>
    <cellStyle name="Normal 2" xfId="2" xr:uid="{00000000-0005-0000-0000-000002000000}"/>
    <cellStyle name="Normal 2 2" xfId="4" xr:uid="{635BDEE4-434F-48E4-8C7D-C56C09173CA2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1810818</xdr:colOff>
      <xdr:row>18</xdr:row>
      <xdr:rowOff>293524</xdr:rowOff>
    </xdr:from>
    <xdr:to>
      <xdr:col>13</xdr:col>
      <xdr:colOff>1175818</xdr:colOff>
      <xdr:row>26</xdr:row>
      <xdr:rowOff>198202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789FB3D-24C3-4971-ACF4-7765E9EF3D1B}"/>
            </a:ext>
          </a:extLst>
        </xdr:cNvPr>
        <xdr:cNvSpPr/>
      </xdr:nvSpPr>
      <xdr:spPr>
        <a:xfrm rot="19653743">
          <a:off x="4017443" y="6008524"/>
          <a:ext cx="16351250" cy="2317678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6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 ว อ ย่ า 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1810818</xdr:colOff>
      <xdr:row>18</xdr:row>
      <xdr:rowOff>293524</xdr:rowOff>
    </xdr:from>
    <xdr:to>
      <xdr:col>13</xdr:col>
      <xdr:colOff>1175818</xdr:colOff>
      <xdr:row>26</xdr:row>
      <xdr:rowOff>198202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D89A9C7-34E0-4DF2-A98B-80B4FA1E168D}"/>
            </a:ext>
          </a:extLst>
        </xdr:cNvPr>
        <xdr:cNvSpPr/>
      </xdr:nvSpPr>
      <xdr:spPr>
        <a:xfrm rot="19653743">
          <a:off x="4011093" y="6237124"/>
          <a:ext cx="16348075" cy="2952678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66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 ว อ ย่ า 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524AC-53F3-42AD-8AF3-AB3BA5266BC1}">
  <sheetPr>
    <pageSetUpPr fitToPage="1"/>
  </sheetPr>
  <dimension ref="A1:Q43"/>
  <sheetViews>
    <sheetView tabSelected="1" view="pageBreakPreview" zoomScale="80" zoomScaleNormal="80" zoomScaleSheetLayoutView="80" workbookViewId="0">
      <pane ySplit="3" topLeftCell="A4" activePane="bottomLeft" state="frozen"/>
      <selection activeCell="A4" sqref="A4"/>
      <selection pane="bottomLeft" activeCell="C17" sqref="C17"/>
    </sheetView>
  </sheetViews>
  <sheetFormatPr defaultRowHeight="14.25" x14ac:dyDescent="0.2"/>
  <cols>
    <col min="1" max="1" width="11.875" customWidth="1"/>
    <col min="2" max="2" width="17" bestFit="1" customWidth="1"/>
    <col min="3" max="3" width="26.375" bestFit="1" customWidth="1"/>
    <col min="4" max="4" width="23.375" bestFit="1" customWidth="1"/>
    <col min="5" max="5" width="12.25" customWidth="1"/>
    <col min="6" max="6" width="40.5" bestFit="1" customWidth="1"/>
    <col min="7" max="7" width="18.875" bestFit="1" customWidth="1"/>
    <col min="8" max="8" width="18.875" customWidth="1"/>
    <col min="9" max="9" width="12.25" customWidth="1"/>
    <col min="10" max="11" width="20.25" customWidth="1"/>
    <col min="12" max="12" width="11.25" bestFit="1" customWidth="1"/>
    <col min="13" max="13" width="18.625" bestFit="1" customWidth="1"/>
    <col min="14" max="14" width="29.5" bestFit="1" customWidth="1"/>
    <col min="15" max="15" width="19.5" customWidth="1"/>
    <col min="16" max="16" width="23.75" customWidth="1"/>
    <col min="17" max="17" width="20.25" customWidth="1"/>
  </cols>
  <sheetData>
    <row r="1" spans="1:17" ht="27.75" x14ac:dyDescent="0.2">
      <c r="Q1" s="44" t="s">
        <v>8130</v>
      </c>
    </row>
    <row r="2" spans="1:17" ht="32.25" customHeight="1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 t="s">
        <v>6645</v>
      </c>
      <c r="P2" s="36"/>
      <c r="Q2" s="43" t="s">
        <v>6829</v>
      </c>
    </row>
    <row r="3" spans="1:17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7" t="s">
        <v>6647</v>
      </c>
      <c r="P3" s="37" t="s">
        <v>6646</v>
      </c>
      <c r="Q3" s="33"/>
    </row>
    <row r="4" spans="1:17" ht="24" x14ac:dyDescent="0.55000000000000004">
      <c r="A4" s="29">
        <v>1</v>
      </c>
      <c r="B4" s="30" t="s">
        <v>5</v>
      </c>
      <c r="C4" s="30" t="s">
        <v>6</v>
      </c>
      <c r="D4" s="30" t="s">
        <v>7</v>
      </c>
      <c r="E4" s="29" t="s">
        <v>8</v>
      </c>
      <c r="F4" s="30" t="s">
        <v>9</v>
      </c>
      <c r="G4" s="29" t="s">
        <v>6649</v>
      </c>
      <c r="H4" s="29" t="s">
        <v>6650</v>
      </c>
      <c r="I4" s="31">
        <v>45.466000000000001</v>
      </c>
      <c r="J4" s="31">
        <v>97.084999999999994</v>
      </c>
      <c r="K4" s="31"/>
      <c r="L4" s="29" t="s">
        <v>10</v>
      </c>
      <c r="M4" s="32"/>
      <c r="N4" s="32"/>
      <c r="O4" s="29">
        <v>1</v>
      </c>
      <c r="P4" s="32"/>
      <c r="Q4" s="31"/>
    </row>
    <row r="5" spans="1:17" ht="24" x14ac:dyDescent="0.55000000000000004">
      <c r="A5" s="2">
        <v>2</v>
      </c>
      <c r="B5" s="3" t="s">
        <v>5</v>
      </c>
      <c r="C5" s="3" t="s">
        <v>6</v>
      </c>
      <c r="D5" s="3" t="s">
        <v>11</v>
      </c>
      <c r="E5" s="2" t="s">
        <v>12</v>
      </c>
      <c r="F5" s="3" t="s">
        <v>13</v>
      </c>
      <c r="G5" s="2" t="s">
        <v>6650</v>
      </c>
      <c r="H5" s="2" t="s">
        <v>6651</v>
      </c>
      <c r="I5" s="4">
        <v>12.78</v>
      </c>
      <c r="J5" s="4">
        <v>24.509999999999899</v>
      </c>
      <c r="K5" s="4"/>
      <c r="L5" s="2" t="s">
        <v>10</v>
      </c>
      <c r="M5" s="5"/>
      <c r="N5" s="5"/>
      <c r="O5" s="2">
        <v>1</v>
      </c>
      <c r="P5" s="5"/>
      <c r="Q5" s="4"/>
    </row>
    <row r="6" spans="1:17" ht="24" x14ac:dyDescent="0.55000000000000004">
      <c r="A6" s="2">
        <v>3</v>
      </c>
      <c r="B6" s="3" t="s">
        <v>5</v>
      </c>
      <c r="C6" s="3" t="s">
        <v>6</v>
      </c>
      <c r="D6" s="3" t="s">
        <v>14</v>
      </c>
      <c r="E6" s="2" t="s">
        <v>15</v>
      </c>
      <c r="F6" s="3" t="s">
        <v>16</v>
      </c>
      <c r="G6" s="2" t="s">
        <v>6651</v>
      </c>
      <c r="H6" s="2" t="s">
        <v>6652</v>
      </c>
      <c r="I6" s="4">
        <v>63.604999999999997</v>
      </c>
      <c r="J6" s="4">
        <v>90.153999999999897</v>
      </c>
      <c r="K6" s="4"/>
      <c r="L6" s="2" t="s">
        <v>10</v>
      </c>
      <c r="M6" s="5"/>
      <c r="N6" s="5"/>
      <c r="O6" s="2">
        <v>1</v>
      </c>
      <c r="P6" s="5"/>
      <c r="Q6" s="4"/>
    </row>
    <row r="7" spans="1:17" ht="24" x14ac:dyDescent="0.55000000000000004">
      <c r="A7" s="2">
        <v>4</v>
      </c>
      <c r="B7" s="3" t="s">
        <v>5</v>
      </c>
      <c r="C7" s="3" t="s">
        <v>6</v>
      </c>
      <c r="D7" s="3" t="s">
        <v>17</v>
      </c>
      <c r="E7" s="2" t="s">
        <v>18</v>
      </c>
      <c r="F7" s="3" t="s">
        <v>19</v>
      </c>
      <c r="G7" s="2" t="s">
        <v>6652</v>
      </c>
      <c r="H7" s="2" t="s">
        <v>6653</v>
      </c>
      <c r="I7" s="4">
        <v>30.6</v>
      </c>
      <c r="J7" s="4">
        <v>30.6</v>
      </c>
      <c r="K7" s="4"/>
      <c r="L7" s="2" t="s">
        <v>10</v>
      </c>
      <c r="M7" s="5"/>
      <c r="N7" s="5"/>
      <c r="O7" s="2">
        <v>1</v>
      </c>
      <c r="P7" s="5"/>
      <c r="Q7" s="4"/>
    </row>
    <row r="8" spans="1:17" ht="24" x14ac:dyDescent="0.55000000000000004">
      <c r="A8" s="2">
        <v>5</v>
      </c>
      <c r="B8" s="3" t="s">
        <v>5</v>
      </c>
      <c r="C8" s="3" t="s">
        <v>6</v>
      </c>
      <c r="D8" s="3" t="s">
        <v>7</v>
      </c>
      <c r="E8" s="2" t="s">
        <v>20</v>
      </c>
      <c r="F8" s="3" t="s">
        <v>21</v>
      </c>
      <c r="G8" s="2" t="s">
        <v>6654</v>
      </c>
      <c r="H8" s="2" t="s">
        <v>6655</v>
      </c>
      <c r="I8" s="4">
        <v>2.9059999999999899</v>
      </c>
      <c r="J8" s="4">
        <v>3.077</v>
      </c>
      <c r="K8" s="4"/>
      <c r="L8" s="2" t="s">
        <v>10</v>
      </c>
      <c r="M8" s="5"/>
      <c r="N8" s="5"/>
      <c r="O8" s="2">
        <v>1</v>
      </c>
      <c r="P8" s="5"/>
      <c r="Q8" s="4"/>
    </row>
    <row r="9" spans="1:17" ht="24" x14ac:dyDescent="0.55000000000000004">
      <c r="A9" s="2">
        <v>6</v>
      </c>
      <c r="B9" s="3" t="s">
        <v>5</v>
      </c>
      <c r="C9" s="3" t="s">
        <v>6</v>
      </c>
      <c r="D9" s="3" t="s">
        <v>11</v>
      </c>
      <c r="E9" s="2" t="s">
        <v>22</v>
      </c>
      <c r="F9" s="3" t="s">
        <v>23</v>
      </c>
      <c r="G9" s="2" t="s">
        <v>5213</v>
      </c>
      <c r="H9" s="2" t="s">
        <v>6656</v>
      </c>
      <c r="I9" s="4">
        <v>46.699999999999903</v>
      </c>
      <c r="J9" s="4">
        <v>49.052999999999898</v>
      </c>
      <c r="K9" s="4"/>
      <c r="L9" s="2" t="s">
        <v>10</v>
      </c>
      <c r="M9" s="5"/>
      <c r="N9" s="5"/>
      <c r="O9" s="2">
        <v>1</v>
      </c>
      <c r="P9" s="5"/>
      <c r="Q9" s="4"/>
    </row>
    <row r="10" spans="1:17" ht="24" x14ac:dyDescent="0.55000000000000004">
      <c r="A10" s="2">
        <v>7</v>
      </c>
      <c r="B10" s="3" t="s">
        <v>5</v>
      </c>
      <c r="C10" s="3" t="s">
        <v>6</v>
      </c>
      <c r="D10" s="3" t="s">
        <v>7</v>
      </c>
      <c r="E10" s="2" t="s">
        <v>24</v>
      </c>
      <c r="F10" s="3" t="s">
        <v>25</v>
      </c>
      <c r="G10" s="2" t="s">
        <v>5213</v>
      </c>
      <c r="H10" s="2" t="s">
        <v>6657</v>
      </c>
      <c r="I10" s="4">
        <v>2.1399999999999899</v>
      </c>
      <c r="J10" s="4">
        <v>2.1399999999999899</v>
      </c>
      <c r="K10" s="4"/>
      <c r="L10" s="2" t="s">
        <v>10</v>
      </c>
      <c r="M10" s="5"/>
      <c r="N10" s="5"/>
      <c r="O10" s="2">
        <v>1</v>
      </c>
      <c r="P10" s="5"/>
      <c r="Q10" s="4"/>
    </row>
    <row r="11" spans="1:17" ht="24" x14ac:dyDescent="0.55000000000000004">
      <c r="A11" s="2">
        <v>8</v>
      </c>
      <c r="B11" s="3" t="s">
        <v>5</v>
      </c>
      <c r="C11" s="3" t="s">
        <v>6</v>
      </c>
      <c r="D11" s="3" t="s">
        <v>26</v>
      </c>
      <c r="E11" s="2" t="s">
        <v>27</v>
      </c>
      <c r="F11" s="3" t="s">
        <v>28</v>
      </c>
      <c r="G11" s="2" t="s">
        <v>5213</v>
      </c>
      <c r="H11" s="2" t="s">
        <v>6658</v>
      </c>
      <c r="I11" s="4">
        <v>14.9</v>
      </c>
      <c r="J11" s="4">
        <v>17.149999999999999</v>
      </c>
      <c r="K11" s="4"/>
      <c r="L11" s="2" t="s">
        <v>10</v>
      </c>
      <c r="M11" s="5"/>
      <c r="N11" s="5"/>
      <c r="O11" s="2">
        <v>1</v>
      </c>
      <c r="P11" s="5"/>
      <c r="Q11" s="4"/>
    </row>
    <row r="12" spans="1:17" ht="24" x14ac:dyDescent="0.55000000000000004">
      <c r="A12" s="2">
        <v>9</v>
      </c>
      <c r="B12" s="3" t="s">
        <v>5</v>
      </c>
      <c r="C12" s="3" t="s">
        <v>6</v>
      </c>
      <c r="D12" s="3" t="s">
        <v>7</v>
      </c>
      <c r="E12" s="2" t="s">
        <v>29</v>
      </c>
      <c r="F12" s="3" t="s">
        <v>30</v>
      </c>
      <c r="G12" s="2" t="s">
        <v>5213</v>
      </c>
      <c r="H12" s="2" t="s">
        <v>6659</v>
      </c>
      <c r="I12" s="4">
        <v>8.33</v>
      </c>
      <c r="J12" s="4">
        <v>15.628</v>
      </c>
      <c r="K12" s="4"/>
      <c r="L12" s="2" t="s">
        <v>10</v>
      </c>
      <c r="M12" s="5"/>
      <c r="N12" s="5"/>
      <c r="O12" s="2">
        <v>1</v>
      </c>
      <c r="P12" s="5"/>
      <c r="Q12" s="4"/>
    </row>
    <row r="13" spans="1:17" ht="24" x14ac:dyDescent="0.55000000000000004">
      <c r="A13" s="2">
        <v>10</v>
      </c>
      <c r="B13" s="3" t="s">
        <v>5</v>
      </c>
      <c r="C13" s="3" t="s">
        <v>6</v>
      </c>
      <c r="D13" s="3" t="s">
        <v>7</v>
      </c>
      <c r="E13" s="2" t="s">
        <v>31</v>
      </c>
      <c r="F13" s="3" t="s">
        <v>32</v>
      </c>
      <c r="G13" s="2" t="s">
        <v>6660</v>
      </c>
      <c r="H13" s="2" t="s">
        <v>6661</v>
      </c>
      <c r="I13" s="4">
        <v>9.2729999999999908</v>
      </c>
      <c r="J13" s="4">
        <v>9.2729999999999908</v>
      </c>
      <c r="K13" s="4"/>
      <c r="L13" s="2" t="s">
        <v>10</v>
      </c>
      <c r="M13" s="5"/>
      <c r="N13" s="5"/>
      <c r="O13" s="2">
        <v>1</v>
      </c>
      <c r="P13" s="5"/>
      <c r="Q13" s="4"/>
    </row>
    <row r="14" spans="1:17" ht="24" x14ac:dyDescent="0.55000000000000004">
      <c r="A14" s="2">
        <v>11</v>
      </c>
      <c r="B14" s="3" t="s">
        <v>5</v>
      </c>
      <c r="C14" s="3" t="s">
        <v>6</v>
      </c>
      <c r="D14" s="3" t="s">
        <v>33</v>
      </c>
      <c r="E14" s="2" t="s">
        <v>34</v>
      </c>
      <c r="F14" s="3" t="s">
        <v>35</v>
      </c>
      <c r="G14" s="2" t="s">
        <v>5213</v>
      </c>
      <c r="H14" s="2" t="s">
        <v>6662</v>
      </c>
      <c r="I14" s="4">
        <v>31.999999999999901</v>
      </c>
      <c r="J14" s="4">
        <v>31.999999999999901</v>
      </c>
      <c r="K14" s="4"/>
      <c r="L14" s="2" t="s">
        <v>10</v>
      </c>
      <c r="M14" s="5"/>
      <c r="N14" s="5"/>
      <c r="O14" s="2">
        <v>1</v>
      </c>
      <c r="P14" s="5"/>
      <c r="Q14" s="4"/>
    </row>
    <row r="15" spans="1:17" ht="24" x14ac:dyDescent="0.55000000000000004">
      <c r="A15" s="2">
        <v>12</v>
      </c>
      <c r="B15" s="3" t="s">
        <v>5</v>
      </c>
      <c r="C15" s="3" t="s">
        <v>6</v>
      </c>
      <c r="D15" s="3" t="s">
        <v>33</v>
      </c>
      <c r="E15" s="2" t="s">
        <v>36</v>
      </c>
      <c r="F15" s="3" t="s">
        <v>37</v>
      </c>
      <c r="G15" s="2" t="s">
        <v>6662</v>
      </c>
      <c r="H15" s="2" t="s">
        <v>6663</v>
      </c>
      <c r="I15" s="4">
        <v>12.999999999999901</v>
      </c>
      <c r="J15" s="4">
        <v>12.999999999999901</v>
      </c>
      <c r="K15" s="4"/>
      <c r="L15" s="2" t="s">
        <v>10</v>
      </c>
      <c r="M15" s="5"/>
      <c r="N15" s="5"/>
      <c r="O15" s="2">
        <v>1</v>
      </c>
      <c r="P15" s="5"/>
      <c r="Q15" s="4"/>
    </row>
    <row r="16" spans="1:17" ht="24" x14ac:dyDescent="0.55000000000000004">
      <c r="A16" s="2">
        <v>13</v>
      </c>
      <c r="B16" s="3" t="s">
        <v>5</v>
      </c>
      <c r="C16" s="3" t="s">
        <v>6</v>
      </c>
      <c r="D16" s="3" t="s">
        <v>33</v>
      </c>
      <c r="E16" s="2" t="s">
        <v>36</v>
      </c>
      <c r="F16" s="3" t="s">
        <v>37</v>
      </c>
      <c r="G16" s="2" t="s">
        <v>6664</v>
      </c>
      <c r="H16" s="2" t="s">
        <v>6665</v>
      </c>
      <c r="I16" s="4">
        <v>52.518000000000001</v>
      </c>
      <c r="J16" s="4">
        <v>52.518000000000001</v>
      </c>
      <c r="K16" s="4"/>
      <c r="L16" s="2" t="s">
        <v>10</v>
      </c>
      <c r="M16" s="5"/>
      <c r="N16" s="5"/>
      <c r="O16" s="2">
        <v>1</v>
      </c>
      <c r="P16" s="5"/>
      <c r="Q16" s="4"/>
    </row>
    <row r="17" spans="1:17" ht="24" x14ac:dyDescent="0.55000000000000004">
      <c r="A17" s="2">
        <v>14</v>
      </c>
      <c r="B17" s="3" t="s">
        <v>5</v>
      </c>
      <c r="C17" s="3" t="s">
        <v>6</v>
      </c>
      <c r="D17" s="3" t="s">
        <v>38</v>
      </c>
      <c r="E17" s="2" t="s">
        <v>39</v>
      </c>
      <c r="F17" s="3" t="s">
        <v>40</v>
      </c>
      <c r="G17" s="2" t="s">
        <v>5213</v>
      </c>
      <c r="H17" s="2" t="s">
        <v>6666</v>
      </c>
      <c r="I17" s="4">
        <v>124.95</v>
      </c>
      <c r="J17" s="4">
        <v>124.95</v>
      </c>
      <c r="K17" s="4"/>
      <c r="L17" s="2" t="s">
        <v>10</v>
      </c>
      <c r="M17" s="5"/>
      <c r="N17" s="5"/>
      <c r="O17" s="2">
        <v>1</v>
      </c>
      <c r="P17" s="5"/>
      <c r="Q17" s="4"/>
    </row>
    <row r="18" spans="1:17" ht="24" x14ac:dyDescent="0.55000000000000004">
      <c r="A18" s="2">
        <v>15</v>
      </c>
      <c r="B18" s="3" t="s">
        <v>5</v>
      </c>
      <c r="C18" s="3" t="s">
        <v>6</v>
      </c>
      <c r="D18" s="3" t="s">
        <v>26</v>
      </c>
      <c r="E18" s="2" t="s">
        <v>41</v>
      </c>
      <c r="F18" s="3" t="s">
        <v>42</v>
      </c>
      <c r="G18" s="2" t="s">
        <v>6667</v>
      </c>
      <c r="H18" s="2" t="s">
        <v>6668</v>
      </c>
      <c r="I18" s="4">
        <v>61.783999999999899</v>
      </c>
      <c r="J18" s="4">
        <v>61.783999999999899</v>
      </c>
      <c r="K18" s="4"/>
      <c r="L18" s="2" t="s">
        <v>10</v>
      </c>
      <c r="M18" s="5"/>
      <c r="N18" s="5"/>
      <c r="O18" s="2">
        <v>1</v>
      </c>
      <c r="P18" s="5"/>
      <c r="Q18" s="4"/>
    </row>
    <row r="19" spans="1:17" ht="24" x14ac:dyDescent="0.55000000000000004">
      <c r="A19" s="2">
        <v>16</v>
      </c>
      <c r="B19" s="3" t="s">
        <v>5</v>
      </c>
      <c r="C19" s="3" t="s">
        <v>6</v>
      </c>
      <c r="D19" s="3" t="s">
        <v>11</v>
      </c>
      <c r="E19" s="2" t="s">
        <v>43</v>
      </c>
      <c r="F19" s="3" t="s">
        <v>44</v>
      </c>
      <c r="G19" s="2" t="s">
        <v>5213</v>
      </c>
      <c r="H19" s="2" t="s">
        <v>6669</v>
      </c>
      <c r="I19" s="4">
        <v>20.88</v>
      </c>
      <c r="J19" s="4">
        <v>20.88</v>
      </c>
      <c r="K19" s="4"/>
      <c r="L19" s="2" t="s">
        <v>10</v>
      </c>
      <c r="M19" s="5"/>
      <c r="N19" s="5"/>
      <c r="O19" s="2">
        <v>1</v>
      </c>
      <c r="P19" s="5"/>
      <c r="Q19" s="4"/>
    </row>
    <row r="20" spans="1:17" ht="24" x14ac:dyDescent="0.55000000000000004">
      <c r="A20" s="2">
        <v>17</v>
      </c>
      <c r="B20" s="3" t="s">
        <v>5</v>
      </c>
      <c r="C20" s="3" t="s">
        <v>6</v>
      </c>
      <c r="D20" s="3" t="s">
        <v>33</v>
      </c>
      <c r="E20" s="2" t="s">
        <v>45</v>
      </c>
      <c r="F20" s="3" t="s">
        <v>46</v>
      </c>
      <c r="G20" s="2" t="s">
        <v>6670</v>
      </c>
      <c r="H20" s="2" t="s">
        <v>6671</v>
      </c>
      <c r="I20" s="4">
        <v>46.2</v>
      </c>
      <c r="J20" s="4">
        <v>46.27</v>
      </c>
      <c r="K20" s="4"/>
      <c r="L20" s="2" t="s">
        <v>10</v>
      </c>
      <c r="M20" s="5"/>
      <c r="N20" s="5"/>
      <c r="O20" s="2">
        <v>1</v>
      </c>
      <c r="P20" s="5"/>
      <c r="Q20" s="4"/>
    </row>
    <row r="21" spans="1:17" ht="24" x14ac:dyDescent="0.55000000000000004">
      <c r="A21" s="6">
        <v>18</v>
      </c>
      <c r="B21" s="7" t="s">
        <v>5</v>
      </c>
      <c r="C21" s="7" t="s">
        <v>6</v>
      </c>
      <c r="D21" s="7" t="s">
        <v>17</v>
      </c>
      <c r="E21" s="6" t="s">
        <v>47</v>
      </c>
      <c r="F21" s="7" t="s">
        <v>48</v>
      </c>
      <c r="G21" s="6" t="s">
        <v>5213</v>
      </c>
      <c r="H21" s="6" t="s">
        <v>49</v>
      </c>
      <c r="I21" s="8">
        <v>29.499999999999901</v>
      </c>
      <c r="J21" s="8">
        <v>29.499999999999901</v>
      </c>
      <c r="K21" s="8"/>
      <c r="L21" s="6" t="s">
        <v>10</v>
      </c>
      <c r="M21" s="9" t="s">
        <v>49</v>
      </c>
      <c r="N21" s="6"/>
      <c r="O21" s="6">
        <v>1</v>
      </c>
      <c r="P21" s="6"/>
      <c r="Q21" s="8"/>
    </row>
    <row r="22" spans="1:17" s="23" customFormat="1" ht="72" x14ac:dyDescent="0.2">
      <c r="A22" s="16">
        <v>19</v>
      </c>
      <c r="B22" s="17" t="s">
        <v>5</v>
      </c>
      <c r="C22" s="17" t="s">
        <v>6</v>
      </c>
      <c r="D22" s="17" t="s">
        <v>17</v>
      </c>
      <c r="E22" s="16" t="s">
        <v>47</v>
      </c>
      <c r="F22" s="17" t="s">
        <v>48</v>
      </c>
      <c r="G22" s="16" t="s">
        <v>49</v>
      </c>
      <c r="H22" s="16" t="s">
        <v>6672</v>
      </c>
      <c r="I22" s="18">
        <v>37.128</v>
      </c>
      <c r="J22" s="18">
        <v>37.128</v>
      </c>
      <c r="K22" s="18"/>
      <c r="L22" s="16" t="s">
        <v>50</v>
      </c>
      <c r="M22" s="16" t="s">
        <v>49</v>
      </c>
      <c r="N22" s="16" t="s">
        <v>6421</v>
      </c>
      <c r="O22" s="16">
        <v>0</v>
      </c>
      <c r="P22" s="19" t="s">
        <v>6648</v>
      </c>
      <c r="Q22" s="18"/>
    </row>
    <row r="23" spans="1:17" ht="24" x14ac:dyDescent="0.55000000000000004">
      <c r="A23" s="2">
        <v>20</v>
      </c>
      <c r="B23" s="3" t="s">
        <v>5</v>
      </c>
      <c r="C23" s="3" t="s">
        <v>6</v>
      </c>
      <c r="D23" s="3" t="s">
        <v>26</v>
      </c>
      <c r="E23" s="2" t="s">
        <v>51</v>
      </c>
      <c r="F23" s="3" t="s">
        <v>52</v>
      </c>
      <c r="G23" s="2" t="s">
        <v>5213</v>
      </c>
      <c r="H23" s="2" t="s">
        <v>6673</v>
      </c>
      <c r="I23" s="4">
        <v>3.8599999999999901</v>
      </c>
      <c r="J23" s="4">
        <v>3.8599999999999901</v>
      </c>
      <c r="K23" s="4"/>
      <c r="L23" s="2" t="s">
        <v>10</v>
      </c>
      <c r="M23" s="5"/>
      <c r="N23" s="5"/>
      <c r="O23" s="2">
        <v>1</v>
      </c>
      <c r="P23" s="5"/>
      <c r="Q23" s="4"/>
    </row>
    <row r="24" spans="1:17" ht="24" x14ac:dyDescent="0.55000000000000004">
      <c r="A24" s="2">
        <v>21</v>
      </c>
      <c r="B24" s="3" t="s">
        <v>53</v>
      </c>
      <c r="C24" s="3" t="s">
        <v>6</v>
      </c>
      <c r="D24" s="3" t="s">
        <v>54</v>
      </c>
      <c r="E24" s="2" t="s">
        <v>55</v>
      </c>
      <c r="F24" s="3" t="s">
        <v>56</v>
      </c>
      <c r="G24" s="2" t="s">
        <v>6674</v>
      </c>
      <c r="H24" s="2" t="s">
        <v>6675</v>
      </c>
      <c r="I24" s="4">
        <v>23.373999999999899</v>
      </c>
      <c r="J24" s="12">
        <v>112.04</v>
      </c>
      <c r="K24" s="12"/>
      <c r="L24" s="2" t="s">
        <v>10</v>
      </c>
      <c r="M24" s="5"/>
      <c r="N24" s="5"/>
      <c r="O24" s="2">
        <v>1</v>
      </c>
      <c r="P24" s="5"/>
      <c r="Q24" s="10"/>
    </row>
    <row r="25" spans="1:17" ht="24" x14ac:dyDescent="0.55000000000000004">
      <c r="A25" s="2">
        <v>22</v>
      </c>
      <c r="B25" s="3" t="s">
        <v>53</v>
      </c>
      <c r="C25" s="3" t="s">
        <v>6</v>
      </c>
      <c r="D25" s="3" t="s">
        <v>57</v>
      </c>
      <c r="E25" s="2" t="s">
        <v>58</v>
      </c>
      <c r="F25" s="3" t="s">
        <v>59</v>
      </c>
      <c r="G25" s="2" t="s">
        <v>6676</v>
      </c>
      <c r="H25" s="2" t="s">
        <v>6677</v>
      </c>
      <c r="I25" s="4">
        <v>26.720999999999901</v>
      </c>
      <c r="J25" s="12">
        <v>55.433999999999997</v>
      </c>
      <c r="K25" s="12"/>
      <c r="L25" s="2" t="s">
        <v>10</v>
      </c>
      <c r="M25" s="5"/>
      <c r="N25" s="5"/>
      <c r="O25" s="2">
        <v>1</v>
      </c>
      <c r="P25" s="5"/>
      <c r="Q25" s="10"/>
    </row>
    <row r="26" spans="1:17" ht="24" x14ac:dyDescent="0.55000000000000004">
      <c r="A26" s="2">
        <v>23</v>
      </c>
      <c r="B26" s="3" t="s">
        <v>53</v>
      </c>
      <c r="C26" s="3" t="s">
        <v>6</v>
      </c>
      <c r="D26" s="3" t="s">
        <v>60</v>
      </c>
      <c r="E26" s="2" t="s">
        <v>61</v>
      </c>
      <c r="F26" s="3" t="s">
        <v>62</v>
      </c>
      <c r="G26" s="2" t="s">
        <v>5213</v>
      </c>
      <c r="H26" s="2" t="s">
        <v>6678</v>
      </c>
      <c r="I26" s="4">
        <v>52.75</v>
      </c>
      <c r="J26" s="12">
        <v>86</v>
      </c>
      <c r="K26" s="12"/>
      <c r="L26" s="2" t="s">
        <v>10</v>
      </c>
      <c r="M26" s="5"/>
      <c r="N26" s="5"/>
      <c r="O26" s="2">
        <v>1</v>
      </c>
      <c r="P26" s="5"/>
      <c r="Q26" s="4"/>
    </row>
    <row r="27" spans="1:17" ht="24" x14ac:dyDescent="0.55000000000000004">
      <c r="A27" s="2">
        <v>24</v>
      </c>
      <c r="B27" s="3" t="s">
        <v>53</v>
      </c>
      <c r="C27" s="3" t="s">
        <v>6</v>
      </c>
      <c r="D27" s="3" t="s">
        <v>63</v>
      </c>
      <c r="E27" s="2" t="s">
        <v>64</v>
      </c>
      <c r="F27" s="3" t="s">
        <v>65</v>
      </c>
      <c r="G27" s="2" t="s">
        <v>5213</v>
      </c>
      <c r="H27" s="2" t="s">
        <v>6679</v>
      </c>
      <c r="I27" s="4">
        <v>15.315</v>
      </c>
      <c r="J27" s="12">
        <v>30.6299999999999</v>
      </c>
      <c r="K27" s="12"/>
      <c r="L27" s="2" t="s">
        <v>10</v>
      </c>
      <c r="M27" s="5"/>
      <c r="N27" s="5"/>
      <c r="O27" s="2">
        <v>1</v>
      </c>
      <c r="P27" s="5"/>
      <c r="Q27" s="4"/>
    </row>
    <row r="28" spans="1:17" ht="24" x14ac:dyDescent="0.55000000000000004">
      <c r="A28" s="2">
        <v>25</v>
      </c>
      <c r="B28" s="3" t="s">
        <v>53</v>
      </c>
      <c r="C28" s="3" t="s">
        <v>6</v>
      </c>
      <c r="D28" s="3" t="s">
        <v>66</v>
      </c>
      <c r="E28" s="2" t="s">
        <v>67</v>
      </c>
      <c r="F28" s="3" t="s">
        <v>68</v>
      </c>
      <c r="G28" s="2" t="s">
        <v>6679</v>
      </c>
      <c r="H28" s="2" t="s">
        <v>6680</v>
      </c>
      <c r="I28" s="4">
        <v>17.349</v>
      </c>
      <c r="J28" s="12">
        <v>29.06</v>
      </c>
      <c r="K28" s="12"/>
      <c r="L28" s="2" t="s">
        <v>10</v>
      </c>
      <c r="M28" s="5"/>
      <c r="N28" s="5"/>
      <c r="O28" s="2">
        <v>1</v>
      </c>
      <c r="P28" s="5"/>
      <c r="Q28" s="10"/>
    </row>
    <row r="29" spans="1:17" ht="24" x14ac:dyDescent="0.55000000000000004">
      <c r="A29" s="2">
        <v>26</v>
      </c>
      <c r="B29" s="3" t="s">
        <v>53</v>
      </c>
      <c r="C29" s="3" t="s">
        <v>6</v>
      </c>
      <c r="D29" s="3" t="s">
        <v>57</v>
      </c>
      <c r="E29" s="2" t="s">
        <v>69</v>
      </c>
      <c r="F29" s="3" t="s">
        <v>70</v>
      </c>
      <c r="G29" s="2" t="s">
        <v>6680</v>
      </c>
      <c r="H29" s="2" t="s">
        <v>6681</v>
      </c>
      <c r="I29" s="4">
        <v>9.2040000000000006</v>
      </c>
      <c r="J29" s="12">
        <v>15.161</v>
      </c>
      <c r="K29" s="12"/>
      <c r="L29" s="2" t="s">
        <v>10</v>
      </c>
      <c r="M29" s="5"/>
      <c r="N29" s="5"/>
      <c r="O29" s="2">
        <v>1</v>
      </c>
      <c r="P29" s="5"/>
      <c r="Q29" s="10"/>
    </row>
    <row r="30" spans="1:17" ht="24" x14ac:dyDescent="0.55000000000000004">
      <c r="A30" s="2">
        <v>27</v>
      </c>
      <c r="B30" s="3" t="s">
        <v>53</v>
      </c>
      <c r="C30" s="3" t="s">
        <v>6</v>
      </c>
      <c r="D30" s="3" t="s">
        <v>63</v>
      </c>
      <c r="E30" s="2" t="s">
        <v>71</v>
      </c>
      <c r="F30" s="3" t="s">
        <v>72</v>
      </c>
      <c r="G30" s="2" t="s">
        <v>6681</v>
      </c>
      <c r="H30" s="2" t="s">
        <v>6682</v>
      </c>
      <c r="I30" s="4">
        <v>11.089</v>
      </c>
      <c r="J30" s="12">
        <v>22.178000000000001</v>
      </c>
      <c r="K30" s="12"/>
      <c r="L30" s="2" t="s">
        <v>10</v>
      </c>
      <c r="M30" s="5"/>
      <c r="N30" s="5"/>
      <c r="O30" s="2">
        <v>1</v>
      </c>
      <c r="P30" s="5"/>
      <c r="Q30" s="4"/>
    </row>
    <row r="31" spans="1:17" ht="24" x14ac:dyDescent="0.55000000000000004">
      <c r="A31" s="2">
        <v>28</v>
      </c>
      <c r="B31" s="3" t="s">
        <v>53</v>
      </c>
      <c r="C31" s="3" t="s">
        <v>6</v>
      </c>
      <c r="D31" s="3" t="s">
        <v>66</v>
      </c>
      <c r="E31" s="2" t="s">
        <v>73</v>
      </c>
      <c r="F31" s="3" t="s">
        <v>74</v>
      </c>
      <c r="G31" s="2" t="s">
        <v>5213</v>
      </c>
      <c r="H31" s="2" t="s">
        <v>6683</v>
      </c>
      <c r="I31" s="4">
        <v>34.14</v>
      </c>
      <c r="J31" s="12">
        <v>54.89</v>
      </c>
      <c r="K31" s="12"/>
      <c r="L31" s="2" t="s">
        <v>10</v>
      </c>
      <c r="M31" s="5"/>
      <c r="N31" s="5"/>
      <c r="O31" s="2">
        <v>1</v>
      </c>
      <c r="P31" s="5"/>
      <c r="Q31" s="4"/>
    </row>
    <row r="32" spans="1:17" ht="24" x14ac:dyDescent="0.55000000000000004">
      <c r="A32" s="2">
        <v>29</v>
      </c>
      <c r="B32" s="3" t="s">
        <v>53</v>
      </c>
      <c r="C32" s="3" t="s">
        <v>6</v>
      </c>
      <c r="D32" s="3" t="s">
        <v>54</v>
      </c>
      <c r="E32" s="2" t="s">
        <v>75</v>
      </c>
      <c r="F32" s="3" t="s">
        <v>76</v>
      </c>
      <c r="G32" s="2" t="s">
        <v>6684</v>
      </c>
      <c r="H32" s="2" t="s">
        <v>6685</v>
      </c>
      <c r="I32" s="4">
        <v>16.277000000000001</v>
      </c>
      <c r="J32" s="12">
        <v>22.177</v>
      </c>
      <c r="K32" s="12"/>
      <c r="L32" s="2" t="s">
        <v>10</v>
      </c>
      <c r="M32" s="5"/>
      <c r="N32" s="5"/>
      <c r="O32" s="2">
        <v>1</v>
      </c>
      <c r="P32" s="5"/>
      <c r="Q32" s="4"/>
    </row>
    <row r="33" spans="1:17" ht="24" x14ac:dyDescent="0.55000000000000004">
      <c r="A33" s="2">
        <v>30</v>
      </c>
      <c r="B33" s="3" t="s">
        <v>53</v>
      </c>
      <c r="C33" s="3" t="s">
        <v>6</v>
      </c>
      <c r="D33" s="3" t="s">
        <v>77</v>
      </c>
      <c r="E33" s="2" t="s">
        <v>78</v>
      </c>
      <c r="F33" s="3" t="s">
        <v>79</v>
      </c>
      <c r="G33" s="2" t="s">
        <v>6686</v>
      </c>
      <c r="H33" s="2" t="s">
        <v>6687</v>
      </c>
      <c r="I33" s="4">
        <v>11.443</v>
      </c>
      <c r="J33" s="12">
        <v>11.882999999999999</v>
      </c>
      <c r="K33" s="12"/>
      <c r="L33" s="2" t="s">
        <v>10</v>
      </c>
      <c r="M33" s="5"/>
      <c r="N33" s="5"/>
      <c r="O33" s="2">
        <v>1</v>
      </c>
      <c r="P33" s="5"/>
      <c r="Q33" s="4"/>
    </row>
    <row r="34" spans="1:17" ht="24" x14ac:dyDescent="0.55000000000000004">
      <c r="A34" s="2">
        <v>31</v>
      </c>
      <c r="B34" s="3" t="s">
        <v>53</v>
      </c>
      <c r="C34" s="3" t="s">
        <v>6</v>
      </c>
      <c r="D34" s="3" t="s">
        <v>77</v>
      </c>
      <c r="E34" s="2" t="s">
        <v>78</v>
      </c>
      <c r="F34" s="3" t="s">
        <v>79</v>
      </c>
      <c r="G34" s="2" t="s">
        <v>6688</v>
      </c>
      <c r="H34" s="2" t="s">
        <v>6689</v>
      </c>
      <c r="I34" s="4">
        <v>14.084</v>
      </c>
      <c r="J34" s="12">
        <v>14.084</v>
      </c>
      <c r="K34" s="12"/>
      <c r="L34" s="2" t="s">
        <v>10</v>
      </c>
      <c r="M34" s="5"/>
      <c r="N34" s="5"/>
      <c r="O34" s="2">
        <v>1</v>
      </c>
      <c r="P34" s="5"/>
      <c r="Q34" s="4"/>
    </row>
    <row r="35" spans="1:17" ht="24" x14ac:dyDescent="0.55000000000000004">
      <c r="A35" s="2">
        <v>32</v>
      </c>
      <c r="B35" s="3" t="s">
        <v>53</v>
      </c>
      <c r="C35" s="3" t="s">
        <v>6</v>
      </c>
      <c r="D35" s="3" t="s">
        <v>60</v>
      </c>
      <c r="E35" s="2" t="s">
        <v>80</v>
      </c>
      <c r="F35" s="3" t="s">
        <v>81</v>
      </c>
      <c r="G35" s="2" t="s">
        <v>5213</v>
      </c>
      <c r="H35" s="2" t="s">
        <v>6690</v>
      </c>
      <c r="I35" s="4">
        <v>0.14000000000000001</v>
      </c>
      <c r="J35" s="12">
        <v>0.28000000000000003</v>
      </c>
      <c r="K35" s="12"/>
      <c r="L35" s="2" t="s">
        <v>10</v>
      </c>
      <c r="M35" s="5"/>
      <c r="N35" s="5"/>
      <c r="O35" s="2">
        <v>1</v>
      </c>
      <c r="P35" s="5"/>
      <c r="Q35" s="4"/>
    </row>
    <row r="36" spans="1:17" ht="24" x14ac:dyDescent="0.55000000000000004">
      <c r="A36" s="2">
        <v>33</v>
      </c>
      <c r="B36" s="3" t="s">
        <v>53</v>
      </c>
      <c r="C36" s="3" t="s">
        <v>6</v>
      </c>
      <c r="D36" s="3" t="s">
        <v>60</v>
      </c>
      <c r="E36" s="2" t="s">
        <v>82</v>
      </c>
      <c r="F36" s="3" t="s">
        <v>83</v>
      </c>
      <c r="G36" s="2" t="s">
        <v>5213</v>
      </c>
      <c r="H36" s="2" t="s">
        <v>6691</v>
      </c>
      <c r="I36" s="4">
        <v>11.605</v>
      </c>
      <c r="J36" s="4">
        <v>16.591000000000001</v>
      </c>
      <c r="K36" s="4"/>
      <c r="L36" s="2" t="s">
        <v>10</v>
      </c>
      <c r="M36" s="5"/>
      <c r="N36" s="5"/>
      <c r="O36" s="2">
        <v>1</v>
      </c>
      <c r="P36" s="5"/>
      <c r="Q36" s="4"/>
    </row>
    <row r="37" spans="1:17" ht="24" x14ac:dyDescent="0.55000000000000004">
      <c r="A37" s="2">
        <v>34</v>
      </c>
      <c r="B37" s="3" t="s">
        <v>53</v>
      </c>
      <c r="C37" s="3" t="s">
        <v>6</v>
      </c>
      <c r="D37" s="3" t="s">
        <v>77</v>
      </c>
      <c r="E37" s="2" t="s">
        <v>84</v>
      </c>
      <c r="F37" s="3" t="s">
        <v>85</v>
      </c>
      <c r="G37" s="2" t="s">
        <v>6691</v>
      </c>
      <c r="H37" s="2" t="s">
        <v>6692</v>
      </c>
      <c r="I37" s="4">
        <v>4.60299999999999</v>
      </c>
      <c r="J37" s="4">
        <v>6.9909999999999899</v>
      </c>
      <c r="K37" s="4"/>
      <c r="L37" s="2" t="s">
        <v>10</v>
      </c>
      <c r="M37" s="5"/>
      <c r="N37" s="5"/>
      <c r="O37" s="2">
        <v>1</v>
      </c>
      <c r="P37" s="5"/>
      <c r="Q37" s="4"/>
    </row>
    <row r="38" spans="1:17" ht="24" x14ac:dyDescent="0.55000000000000004">
      <c r="A38" s="2">
        <v>35</v>
      </c>
      <c r="B38" s="3" t="s">
        <v>53</v>
      </c>
      <c r="C38" s="3" t="s">
        <v>6</v>
      </c>
      <c r="D38" s="3" t="s">
        <v>57</v>
      </c>
      <c r="E38" s="2" t="s">
        <v>86</v>
      </c>
      <c r="F38" s="3" t="s">
        <v>87</v>
      </c>
      <c r="G38" s="2" t="s">
        <v>5213</v>
      </c>
      <c r="H38" s="2" t="s">
        <v>6693</v>
      </c>
      <c r="I38" s="4">
        <v>29.5429999999999</v>
      </c>
      <c r="J38" s="10">
        <v>40.942999999999998</v>
      </c>
      <c r="K38" s="10"/>
      <c r="L38" s="2" t="s">
        <v>10</v>
      </c>
      <c r="M38" s="5"/>
      <c r="N38" s="5"/>
      <c r="O38" s="2">
        <v>1</v>
      </c>
      <c r="P38" s="5"/>
      <c r="Q38" s="10"/>
    </row>
    <row r="39" spans="1:17" ht="24" x14ac:dyDescent="0.55000000000000004">
      <c r="A39" s="2">
        <v>36</v>
      </c>
      <c r="B39" s="3" t="s">
        <v>53</v>
      </c>
      <c r="C39" s="3" t="s">
        <v>6</v>
      </c>
      <c r="D39" s="3" t="s">
        <v>54</v>
      </c>
      <c r="E39" s="2" t="s">
        <v>88</v>
      </c>
      <c r="F39" s="3" t="s">
        <v>89</v>
      </c>
      <c r="G39" s="2" t="s">
        <v>5213</v>
      </c>
      <c r="H39" s="2" t="s">
        <v>6694</v>
      </c>
      <c r="I39" s="4">
        <v>7.5650000000000004</v>
      </c>
      <c r="J39" s="10">
        <v>24.059000000000001</v>
      </c>
      <c r="K39" s="10"/>
      <c r="L39" s="2" t="s">
        <v>10</v>
      </c>
      <c r="M39" s="5"/>
      <c r="N39" s="5"/>
      <c r="O39" s="2">
        <v>1</v>
      </c>
      <c r="P39" s="5"/>
      <c r="Q39" s="10"/>
    </row>
    <row r="40" spans="1:17" ht="24" x14ac:dyDescent="0.55000000000000004">
      <c r="A40" s="2">
        <v>37</v>
      </c>
      <c r="B40" s="3" t="s">
        <v>53</v>
      </c>
      <c r="C40" s="3" t="s">
        <v>6</v>
      </c>
      <c r="D40" s="3" t="s">
        <v>77</v>
      </c>
      <c r="E40" s="2" t="s">
        <v>90</v>
      </c>
      <c r="F40" s="3" t="s">
        <v>91</v>
      </c>
      <c r="G40" s="2" t="s">
        <v>6695</v>
      </c>
      <c r="H40" s="2" t="s">
        <v>6696</v>
      </c>
      <c r="I40" s="4">
        <v>9.3569999999999904</v>
      </c>
      <c r="J40" s="4">
        <v>9.3569999999999904</v>
      </c>
      <c r="K40" s="4"/>
      <c r="L40" s="2" t="s">
        <v>10</v>
      </c>
      <c r="M40" s="5"/>
      <c r="N40" s="5"/>
      <c r="O40" s="2">
        <v>1</v>
      </c>
      <c r="P40" s="5"/>
      <c r="Q40" s="4"/>
    </row>
    <row r="41" spans="1:17" ht="24" x14ac:dyDescent="0.55000000000000004">
      <c r="A41" s="2">
        <v>38</v>
      </c>
      <c r="B41" s="3" t="s">
        <v>53</v>
      </c>
      <c r="C41" s="3" t="s">
        <v>6</v>
      </c>
      <c r="D41" s="3" t="s">
        <v>63</v>
      </c>
      <c r="E41" s="2" t="s">
        <v>92</v>
      </c>
      <c r="F41" s="3" t="s">
        <v>93</v>
      </c>
      <c r="G41" s="2" t="s">
        <v>5213</v>
      </c>
      <c r="H41" s="2" t="s">
        <v>6697</v>
      </c>
      <c r="I41" s="4">
        <v>5.0410000000000004</v>
      </c>
      <c r="J41" s="4">
        <v>5.0410000000000004</v>
      </c>
      <c r="K41" s="4"/>
      <c r="L41" s="2" t="s">
        <v>10</v>
      </c>
      <c r="M41" s="5"/>
      <c r="N41" s="5"/>
      <c r="O41" s="2">
        <v>1</v>
      </c>
      <c r="P41" s="5"/>
      <c r="Q41" s="4"/>
    </row>
    <row r="42" spans="1:17" ht="24" x14ac:dyDescent="0.55000000000000004">
      <c r="A42" s="2">
        <v>39</v>
      </c>
      <c r="B42" s="3" t="s">
        <v>53</v>
      </c>
      <c r="C42" s="3" t="s">
        <v>6</v>
      </c>
      <c r="D42" s="3" t="s">
        <v>77</v>
      </c>
      <c r="E42" s="2" t="s">
        <v>94</v>
      </c>
      <c r="F42" s="3" t="s">
        <v>95</v>
      </c>
      <c r="G42" s="2" t="s">
        <v>5213</v>
      </c>
      <c r="H42" s="2" t="s">
        <v>6698</v>
      </c>
      <c r="I42" s="4">
        <v>11</v>
      </c>
      <c r="J42" s="4">
        <v>11</v>
      </c>
      <c r="K42" s="4"/>
      <c r="L42" s="2" t="s">
        <v>10</v>
      </c>
      <c r="M42" s="5"/>
      <c r="N42" s="5"/>
      <c r="O42" s="2">
        <v>1</v>
      </c>
      <c r="P42" s="5"/>
      <c r="Q42" s="4"/>
    </row>
    <row r="43" spans="1:17" ht="24" x14ac:dyDescent="0.55000000000000004">
      <c r="A43" s="2">
        <v>40</v>
      </c>
      <c r="B43" s="3" t="s">
        <v>53</v>
      </c>
      <c r="C43" s="3" t="s">
        <v>6</v>
      </c>
      <c r="D43" s="3" t="s">
        <v>77</v>
      </c>
      <c r="E43" s="2" t="s">
        <v>96</v>
      </c>
      <c r="F43" s="3" t="s">
        <v>97</v>
      </c>
      <c r="G43" s="2" t="s">
        <v>5213</v>
      </c>
      <c r="H43" s="2" t="s">
        <v>6699</v>
      </c>
      <c r="I43" s="4">
        <v>20.734000000000002</v>
      </c>
      <c r="J43" s="4">
        <v>20.734000000000002</v>
      </c>
      <c r="K43" s="4"/>
      <c r="L43" s="2" t="s">
        <v>10</v>
      </c>
      <c r="M43" s="5"/>
      <c r="N43" s="5"/>
      <c r="O43" s="2">
        <v>1</v>
      </c>
      <c r="P43" s="5"/>
      <c r="Q43" s="4"/>
    </row>
  </sheetData>
  <autoFilter ref="A3:Q43" xr:uid="{C06AC6E9-9F05-47B2-B864-48F7D1A0764F}"/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headerFooter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66"/>
  <sheetViews>
    <sheetView topLeftCell="D1" zoomScale="80" zoomScaleNormal="80" workbookViewId="0">
      <pane ySplit="3" topLeftCell="A4" activePane="bottomLeft" state="frozen"/>
      <selection pane="bottomLeft" activeCell="Q1" sqref="Q1"/>
    </sheetView>
  </sheetViews>
  <sheetFormatPr defaultRowHeight="14.25" x14ac:dyDescent="0.2"/>
  <cols>
    <col min="1" max="1" width="7.375" style="105" bestFit="1" customWidth="1"/>
    <col min="2" max="2" width="20.875" style="105" bestFit="1" customWidth="1"/>
    <col min="3" max="3" width="28.625" style="105" bestFit="1" customWidth="1"/>
    <col min="4" max="4" width="22.125" style="105" bestFit="1" customWidth="1"/>
    <col min="5" max="5" width="13.125" style="105" bestFit="1" customWidth="1"/>
    <col min="6" max="6" width="35.875" style="105" bestFit="1" customWidth="1"/>
    <col min="7" max="8" width="12.75" style="105" bestFit="1" customWidth="1"/>
    <col min="9" max="9" width="10.125" style="105" bestFit="1" customWidth="1"/>
    <col min="10" max="10" width="20.25" style="105" customWidth="1"/>
    <col min="11" max="11" width="15.625" style="105" bestFit="1" customWidth="1"/>
    <col min="12" max="12" width="9.5" style="105" bestFit="1" customWidth="1"/>
    <col min="13" max="13" width="18.625" style="105" bestFit="1" customWidth="1"/>
    <col min="14" max="14" width="37.625" style="105" bestFit="1" customWidth="1"/>
    <col min="15" max="15" width="24.5" style="105" bestFit="1" customWidth="1"/>
    <col min="16" max="16" width="15.625" style="105" bestFit="1" customWidth="1"/>
    <col min="17" max="17" width="15.5" style="105" bestFit="1" customWidth="1"/>
    <col min="18" max="16384" width="9" style="105"/>
  </cols>
  <sheetData>
    <row r="1" spans="1:17" ht="30.75" x14ac:dyDescent="0.7">
      <c r="Q1" s="199" t="s">
        <v>8130</v>
      </c>
    </row>
    <row r="2" spans="1:17" customFormat="1" ht="24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 t="s">
        <v>6645</v>
      </c>
      <c r="P2" s="36"/>
      <c r="Q2" s="1" t="s">
        <v>6829</v>
      </c>
    </row>
    <row r="3" spans="1:17" customFormat="1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7" t="s">
        <v>6647</v>
      </c>
      <c r="P3" s="37" t="s">
        <v>6646</v>
      </c>
      <c r="Q3" s="33"/>
    </row>
    <row r="4" spans="1:17" ht="24" x14ac:dyDescent="0.55000000000000004">
      <c r="A4" s="106">
        <f>SUBTOTAL(103,$B$4:B4)</f>
        <v>1</v>
      </c>
      <c r="B4" s="107" t="s">
        <v>1962</v>
      </c>
      <c r="C4" s="107" t="s">
        <v>1963</v>
      </c>
      <c r="D4" s="107" t="s">
        <v>1964</v>
      </c>
      <c r="E4" s="106" t="s">
        <v>1965</v>
      </c>
      <c r="F4" s="107" t="s">
        <v>1966</v>
      </c>
      <c r="G4" s="106" t="s">
        <v>7512</v>
      </c>
      <c r="H4" s="106" t="s">
        <v>7513</v>
      </c>
      <c r="I4" s="11">
        <v>51.9209999999999</v>
      </c>
      <c r="J4" s="11">
        <v>135.505</v>
      </c>
      <c r="K4" s="11"/>
      <c r="L4" s="106" t="s">
        <v>833</v>
      </c>
      <c r="M4" s="108"/>
      <c r="N4" s="108"/>
      <c r="O4" s="108"/>
      <c r="P4" s="108"/>
      <c r="Q4" s="108"/>
    </row>
    <row r="5" spans="1:17" ht="24" x14ac:dyDescent="0.55000000000000004">
      <c r="A5" s="109">
        <f>SUBTOTAL(103,$B$4:B5)</f>
        <v>2</v>
      </c>
      <c r="B5" s="110" t="s">
        <v>1962</v>
      </c>
      <c r="C5" s="110" t="s">
        <v>1963</v>
      </c>
      <c r="D5" s="110" t="s">
        <v>1967</v>
      </c>
      <c r="E5" s="109" t="s">
        <v>1968</v>
      </c>
      <c r="F5" s="110" t="s">
        <v>1969</v>
      </c>
      <c r="G5" s="109" t="s">
        <v>7514</v>
      </c>
      <c r="H5" s="109" t="s">
        <v>1970</v>
      </c>
      <c r="I5" s="111">
        <v>28.951000000000001</v>
      </c>
      <c r="J5" s="111">
        <v>75.483000000000004</v>
      </c>
      <c r="K5" s="111"/>
      <c r="L5" s="109" t="s">
        <v>833</v>
      </c>
      <c r="M5" s="109" t="s">
        <v>1970</v>
      </c>
      <c r="N5" s="109" t="s">
        <v>1971</v>
      </c>
      <c r="O5" s="109"/>
      <c r="P5" s="109"/>
      <c r="Q5" s="109"/>
    </row>
    <row r="6" spans="1:17" ht="24" x14ac:dyDescent="0.55000000000000004">
      <c r="A6" s="106">
        <f>SUBTOTAL(103,$B$4:B6)</f>
        <v>3</v>
      </c>
      <c r="B6" s="107" t="s">
        <v>1962</v>
      </c>
      <c r="C6" s="107" t="s">
        <v>1963</v>
      </c>
      <c r="D6" s="107" t="s">
        <v>1967</v>
      </c>
      <c r="E6" s="106" t="s">
        <v>1972</v>
      </c>
      <c r="F6" s="107" t="s">
        <v>1973</v>
      </c>
      <c r="G6" s="106" t="s">
        <v>7515</v>
      </c>
      <c r="H6" s="106" t="s">
        <v>7516</v>
      </c>
      <c r="I6" s="11">
        <v>3.1469999999999998</v>
      </c>
      <c r="J6" s="11">
        <v>12.7669999999999</v>
      </c>
      <c r="K6" s="11"/>
      <c r="L6" s="106" t="s">
        <v>833</v>
      </c>
      <c r="M6" s="108"/>
      <c r="N6" s="108"/>
      <c r="O6" s="108"/>
      <c r="P6" s="108"/>
      <c r="Q6" s="108"/>
    </row>
    <row r="7" spans="1:17" ht="24" x14ac:dyDescent="0.55000000000000004">
      <c r="A7" s="106">
        <f>SUBTOTAL(103,$B$4:B7)</f>
        <v>4</v>
      </c>
      <c r="B7" s="107" t="s">
        <v>1962</v>
      </c>
      <c r="C7" s="107" t="s">
        <v>1963</v>
      </c>
      <c r="D7" s="107" t="s">
        <v>1974</v>
      </c>
      <c r="E7" s="106" t="s">
        <v>1975</v>
      </c>
      <c r="F7" s="107" t="s">
        <v>1976</v>
      </c>
      <c r="G7" s="106" t="s">
        <v>5213</v>
      </c>
      <c r="H7" s="106" t="s">
        <v>7448</v>
      </c>
      <c r="I7" s="11">
        <v>9.8480000000000008</v>
      </c>
      <c r="J7" s="11">
        <v>19.914999999999999</v>
      </c>
      <c r="K7" s="11"/>
      <c r="L7" s="106" t="s">
        <v>833</v>
      </c>
      <c r="M7" s="108"/>
      <c r="N7" s="108"/>
      <c r="O7" s="108"/>
      <c r="P7" s="108"/>
      <c r="Q7" s="108"/>
    </row>
    <row r="8" spans="1:17" ht="24" x14ac:dyDescent="0.55000000000000004">
      <c r="A8" s="106">
        <f>SUBTOTAL(103,$B$4:B8)</f>
        <v>5</v>
      </c>
      <c r="B8" s="107" t="s">
        <v>1962</v>
      </c>
      <c r="C8" s="107" t="s">
        <v>1963</v>
      </c>
      <c r="D8" s="107" t="s">
        <v>1964</v>
      </c>
      <c r="E8" s="106" t="s">
        <v>1977</v>
      </c>
      <c r="F8" s="107" t="s">
        <v>1978</v>
      </c>
      <c r="G8" s="106" t="s">
        <v>5213</v>
      </c>
      <c r="H8" s="106" t="s">
        <v>7517</v>
      </c>
      <c r="I8" s="11">
        <v>8.3979999999999908</v>
      </c>
      <c r="J8" s="11">
        <v>18.608000000000001</v>
      </c>
      <c r="K8" s="11"/>
      <c r="L8" s="106" t="s">
        <v>833</v>
      </c>
      <c r="M8" s="108"/>
      <c r="N8" s="108"/>
      <c r="O8" s="108"/>
      <c r="P8" s="108"/>
      <c r="Q8" s="108"/>
    </row>
    <row r="9" spans="1:17" ht="24" x14ac:dyDescent="0.55000000000000004">
      <c r="A9" s="106">
        <f>SUBTOTAL(103,$B$4:B9)</f>
        <v>6</v>
      </c>
      <c r="B9" s="107" t="s">
        <v>1962</v>
      </c>
      <c r="C9" s="107" t="s">
        <v>1963</v>
      </c>
      <c r="D9" s="107" t="s">
        <v>1974</v>
      </c>
      <c r="E9" s="106" t="s">
        <v>1979</v>
      </c>
      <c r="F9" s="107" t="s">
        <v>1980</v>
      </c>
      <c r="G9" s="106" t="s">
        <v>7517</v>
      </c>
      <c r="H9" s="106" t="s">
        <v>7518</v>
      </c>
      <c r="I9" s="11">
        <v>8.08</v>
      </c>
      <c r="J9" s="11">
        <v>23.6539999999999</v>
      </c>
      <c r="K9" s="11"/>
      <c r="L9" s="106" t="s">
        <v>833</v>
      </c>
      <c r="M9" s="108"/>
      <c r="N9" s="108"/>
      <c r="O9" s="108"/>
      <c r="P9" s="108"/>
      <c r="Q9" s="108"/>
    </row>
    <row r="10" spans="1:17" ht="24" x14ac:dyDescent="0.55000000000000004">
      <c r="A10" s="106">
        <f>SUBTOTAL(103,$B$4:B10)</f>
        <v>7</v>
      </c>
      <c r="B10" s="107" t="s">
        <v>1962</v>
      </c>
      <c r="C10" s="107" t="s">
        <v>1963</v>
      </c>
      <c r="D10" s="107" t="s">
        <v>1967</v>
      </c>
      <c r="E10" s="106" t="s">
        <v>1981</v>
      </c>
      <c r="F10" s="107" t="s">
        <v>1982</v>
      </c>
      <c r="G10" s="106" t="s">
        <v>7518</v>
      </c>
      <c r="H10" s="106" t="s">
        <v>7519</v>
      </c>
      <c r="I10" s="11">
        <v>10.019</v>
      </c>
      <c r="J10" s="11">
        <v>23.1419999999999</v>
      </c>
      <c r="K10" s="11"/>
      <c r="L10" s="106" t="s">
        <v>833</v>
      </c>
      <c r="M10" s="108"/>
      <c r="N10" s="108"/>
      <c r="O10" s="108"/>
      <c r="P10" s="108"/>
      <c r="Q10" s="108"/>
    </row>
    <row r="11" spans="1:17" ht="24" x14ac:dyDescent="0.55000000000000004">
      <c r="A11" s="106">
        <f>SUBTOTAL(103,$B$4:B11)</f>
        <v>8</v>
      </c>
      <c r="B11" s="107" t="s">
        <v>1962</v>
      </c>
      <c r="C11" s="107" t="s">
        <v>1963</v>
      </c>
      <c r="D11" s="107" t="s">
        <v>1983</v>
      </c>
      <c r="E11" s="106" t="s">
        <v>1984</v>
      </c>
      <c r="F11" s="107" t="s">
        <v>1985</v>
      </c>
      <c r="G11" s="106" t="s">
        <v>7115</v>
      </c>
      <c r="H11" s="106" t="s">
        <v>7520</v>
      </c>
      <c r="I11" s="11">
        <v>9.452</v>
      </c>
      <c r="J11" s="11">
        <v>9.452</v>
      </c>
      <c r="K11" s="11"/>
      <c r="L11" s="106" t="s">
        <v>833</v>
      </c>
      <c r="M11" s="108"/>
      <c r="N11" s="108"/>
      <c r="O11" s="108"/>
      <c r="P11" s="108"/>
      <c r="Q11" s="108"/>
    </row>
    <row r="12" spans="1:17" ht="24" x14ac:dyDescent="0.55000000000000004">
      <c r="A12" s="106">
        <f>SUBTOTAL(103,$B$4:B12)</f>
        <v>9</v>
      </c>
      <c r="B12" s="107" t="s">
        <v>1962</v>
      </c>
      <c r="C12" s="107" t="s">
        <v>1963</v>
      </c>
      <c r="D12" s="107" t="s">
        <v>1967</v>
      </c>
      <c r="E12" s="106" t="s">
        <v>1986</v>
      </c>
      <c r="F12" s="107" t="s">
        <v>1987</v>
      </c>
      <c r="G12" s="106" t="s">
        <v>5213</v>
      </c>
      <c r="H12" s="106" t="s">
        <v>7187</v>
      </c>
      <c r="I12" s="11">
        <v>19.999999999999901</v>
      </c>
      <c r="J12" s="11">
        <v>25.684000000000001</v>
      </c>
      <c r="K12" s="11"/>
      <c r="L12" s="106" t="s">
        <v>833</v>
      </c>
      <c r="M12" s="108"/>
      <c r="N12" s="108"/>
      <c r="O12" s="108"/>
      <c r="P12" s="108"/>
      <c r="Q12" s="108"/>
    </row>
    <row r="13" spans="1:17" ht="24" x14ac:dyDescent="0.55000000000000004">
      <c r="A13" s="106">
        <f>SUBTOTAL(103,$B$4:B13)</f>
        <v>10</v>
      </c>
      <c r="B13" s="107" t="s">
        <v>1962</v>
      </c>
      <c r="C13" s="107" t="s">
        <v>1963</v>
      </c>
      <c r="D13" s="107" t="s">
        <v>1983</v>
      </c>
      <c r="E13" s="106" t="s">
        <v>1988</v>
      </c>
      <c r="F13" s="107" t="s">
        <v>1989</v>
      </c>
      <c r="G13" s="106" t="s">
        <v>7187</v>
      </c>
      <c r="H13" s="106" t="s">
        <v>7521</v>
      </c>
      <c r="I13" s="11">
        <v>22.573</v>
      </c>
      <c r="J13" s="11">
        <v>32.716000000000001</v>
      </c>
      <c r="K13" s="11"/>
      <c r="L13" s="106" t="s">
        <v>833</v>
      </c>
      <c r="M13" s="108"/>
      <c r="N13" s="108"/>
      <c r="O13" s="108"/>
      <c r="P13" s="108"/>
      <c r="Q13" s="108"/>
    </row>
    <row r="14" spans="1:17" ht="24" x14ac:dyDescent="0.55000000000000004">
      <c r="A14" s="106">
        <f>SUBTOTAL(103,$B$4:B14)</f>
        <v>11</v>
      </c>
      <c r="B14" s="107" t="s">
        <v>1962</v>
      </c>
      <c r="C14" s="107" t="s">
        <v>1963</v>
      </c>
      <c r="D14" s="107" t="s">
        <v>1983</v>
      </c>
      <c r="E14" s="106" t="s">
        <v>1990</v>
      </c>
      <c r="F14" s="107" t="s">
        <v>1991</v>
      </c>
      <c r="G14" s="106" t="s">
        <v>6995</v>
      </c>
      <c r="H14" s="106" t="s">
        <v>7522</v>
      </c>
      <c r="I14" s="11">
        <v>10.896999999999901</v>
      </c>
      <c r="J14" s="11">
        <v>10.896999999999901</v>
      </c>
      <c r="K14" s="11"/>
      <c r="L14" s="106" t="s">
        <v>833</v>
      </c>
      <c r="M14" s="108"/>
      <c r="N14" s="108"/>
      <c r="O14" s="108"/>
      <c r="P14" s="108"/>
      <c r="Q14" s="108"/>
    </row>
    <row r="15" spans="1:17" ht="24" x14ac:dyDescent="0.55000000000000004">
      <c r="A15" s="106">
        <f>SUBTOTAL(103,$B$4:B15)</f>
        <v>12</v>
      </c>
      <c r="B15" s="107" t="s">
        <v>1962</v>
      </c>
      <c r="C15" s="107" t="s">
        <v>1963</v>
      </c>
      <c r="D15" s="107" t="s">
        <v>1983</v>
      </c>
      <c r="E15" s="106" t="s">
        <v>1992</v>
      </c>
      <c r="F15" s="107" t="s">
        <v>1993</v>
      </c>
      <c r="G15" s="106" t="s">
        <v>5213</v>
      </c>
      <c r="H15" s="106" t="s">
        <v>7523</v>
      </c>
      <c r="I15" s="11">
        <v>13.6159999999999</v>
      </c>
      <c r="J15" s="11">
        <v>13.8959999999999</v>
      </c>
      <c r="K15" s="11"/>
      <c r="L15" s="106" t="s">
        <v>833</v>
      </c>
      <c r="M15" s="108"/>
      <c r="N15" s="108"/>
      <c r="O15" s="108"/>
      <c r="P15" s="108"/>
      <c r="Q15" s="108"/>
    </row>
    <row r="16" spans="1:17" ht="24" x14ac:dyDescent="0.55000000000000004">
      <c r="A16" s="106">
        <f>SUBTOTAL(103,$B$4:B16)</f>
        <v>13</v>
      </c>
      <c r="B16" s="107" t="s">
        <v>1962</v>
      </c>
      <c r="C16" s="107" t="s">
        <v>1963</v>
      </c>
      <c r="D16" s="107" t="s">
        <v>1974</v>
      </c>
      <c r="E16" s="106" t="s">
        <v>1994</v>
      </c>
      <c r="F16" s="107" t="s">
        <v>1995</v>
      </c>
      <c r="G16" s="106" t="s">
        <v>5213</v>
      </c>
      <c r="H16" s="106" t="s">
        <v>7459</v>
      </c>
      <c r="I16" s="11">
        <v>21.4119999999999</v>
      </c>
      <c r="J16" s="11">
        <v>22.488</v>
      </c>
      <c r="K16" s="11"/>
      <c r="L16" s="106" t="s">
        <v>833</v>
      </c>
      <c r="M16" s="108"/>
      <c r="N16" s="108"/>
      <c r="O16" s="108"/>
      <c r="P16" s="108"/>
      <c r="Q16" s="108"/>
    </row>
    <row r="17" spans="1:17" ht="24" x14ac:dyDescent="0.55000000000000004">
      <c r="A17" s="106">
        <f>SUBTOTAL(103,$B$4:B17)</f>
        <v>14</v>
      </c>
      <c r="B17" s="107" t="s">
        <v>1962</v>
      </c>
      <c r="C17" s="107" t="s">
        <v>1963</v>
      </c>
      <c r="D17" s="107" t="s">
        <v>1983</v>
      </c>
      <c r="E17" s="106" t="s">
        <v>1996</v>
      </c>
      <c r="F17" s="107" t="s">
        <v>1997</v>
      </c>
      <c r="G17" s="106" t="s">
        <v>5213</v>
      </c>
      <c r="H17" s="106" t="s">
        <v>7524</v>
      </c>
      <c r="I17" s="11">
        <v>1.325</v>
      </c>
      <c r="J17" s="11">
        <v>1.325</v>
      </c>
      <c r="K17" s="11"/>
      <c r="L17" s="106" t="s">
        <v>833</v>
      </c>
      <c r="M17" s="108"/>
      <c r="N17" s="108"/>
      <c r="O17" s="108"/>
      <c r="P17" s="108"/>
      <c r="Q17" s="108"/>
    </row>
    <row r="18" spans="1:17" ht="24" x14ac:dyDescent="0.55000000000000004">
      <c r="A18" s="106">
        <f>SUBTOTAL(103,$B$4:B18)</f>
        <v>15</v>
      </c>
      <c r="B18" s="107" t="s">
        <v>1962</v>
      </c>
      <c r="C18" s="107" t="s">
        <v>1963</v>
      </c>
      <c r="D18" s="107" t="s">
        <v>1983</v>
      </c>
      <c r="E18" s="106" t="s">
        <v>1998</v>
      </c>
      <c r="F18" s="107" t="s">
        <v>1999</v>
      </c>
      <c r="G18" s="106" t="s">
        <v>7119</v>
      </c>
      <c r="H18" s="106" t="s">
        <v>7525</v>
      </c>
      <c r="I18" s="11">
        <v>6.2050000000000001</v>
      </c>
      <c r="J18" s="11">
        <v>6.2050000000000001</v>
      </c>
      <c r="K18" s="11"/>
      <c r="L18" s="106" t="s">
        <v>833</v>
      </c>
      <c r="M18" s="108"/>
      <c r="N18" s="108"/>
      <c r="O18" s="108"/>
      <c r="P18" s="108"/>
      <c r="Q18" s="108"/>
    </row>
    <row r="19" spans="1:17" ht="24" x14ac:dyDescent="0.55000000000000004">
      <c r="A19" s="106">
        <f>SUBTOTAL(103,$B$4:B19)</f>
        <v>16</v>
      </c>
      <c r="B19" s="107" t="s">
        <v>1962</v>
      </c>
      <c r="C19" s="107" t="s">
        <v>1963</v>
      </c>
      <c r="D19" s="107" t="s">
        <v>1974</v>
      </c>
      <c r="E19" s="106" t="s">
        <v>2000</v>
      </c>
      <c r="F19" s="107" t="s">
        <v>2001</v>
      </c>
      <c r="G19" s="106" t="s">
        <v>5213</v>
      </c>
      <c r="H19" s="106" t="s">
        <v>7526</v>
      </c>
      <c r="I19" s="11">
        <v>0.44999999999999901</v>
      </c>
      <c r="J19" s="11">
        <v>0.75</v>
      </c>
      <c r="K19" s="11"/>
      <c r="L19" s="106" t="s">
        <v>833</v>
      </c>
      <c r="M19" s="108"/>
      <c r="N19" s="108"/>
      <c r="O19" s="108"/>
      <c r="P19" s="108"/>
      <c r="Q19" s="108"/>
    </row>
    <row r="20" spans="1:17" ht="24" x14ac:dyDescent="0.55000000000000004">
      <c r="A20" s="106">
        <f>SUBTOTAL(103,$B$4:B20)</f>
        <v>17</v>
      </c>
      <c r="B20" s="107" t="s">
        <v>1962</v>
      </c>
      <c r="C20" s="107" t="s">
        <v>1963</v>
      </c>
      <c r="D20" s="107" t="s">
        <v>1964</v>
      </c>
      <c r="E20" s="106" t="s">
        <v>2002</v>
      </c>
      <c r="F20" s="107" t="s">
        <v>2003</v>
      </c>
      <c r="G20" s="106" t="s">
        <v>5213</v>
      </c>
      <c r="H20" s="106" t="s">
        <v>7527</v>
      </c>
      <c r="I20" s="11">
        <v>18.024999999999899</v>
      </c>
      <c r="J20" s="11">
        <v>18.024999999999899</v>
      </c>
      <c r="K20" s="11"/>
      <c r="L20" s="106" t="s">
        <v>833</v>
      </c>
      <c r="M20" s="108"/>
      <c r="N20" s="108"/>
      <c r="O20" s="108"/>
      <c r="P20" s="108"/>
      <c r="Q20" s="108"/>
    </row>
    <row r="21" spans="1:17" ht="24" x14ac:dyDescent="0.55000000000000004">
      <c r="A21" s="106">
        <f>SUBTOTAL(103,$B$4:B21)</f>
        <v>18</v>
      </c>
      <c r="B21" s="107" t="s">
        <v>1962</v>
      </c>
      <c r="C21" s="107" t="s">
        <v>1963</v>
      </c>
      <c r="D21" s="107" t="s">
        <v>1974</v>
      </c>
      <c r="E21" s="106" t="s">
        <v>2004</v>
      </c>
      <c r="F21" s="107" t="s">
        <v>2005</v>
      </c>
      <c r="G21" s="106" t="s">
        <v>7527</v>
      </c>
      <c r="H21" s="106" t="s">
        <v>7528</v>
      </c>
      <c r="I21" s="11">
        <v>40.380000000000003</v>
      </c>
      <c r="J21" s="11">
        <v>40.380000000000003</v>
      </c>
      <c r="K21" s="11"/>
      <c r="L21" s="106" t="s">
        <v>833</v>
      </c>
      <c r="M21" s="108"/>
      <c r="N21" s="108"/>
      <c r="O21" s="108"/>
      <c r="P21" s="108"/>
      <c r="Q21" s="108"/>
    </row>
    <row r="22" spans="1:17" ht="24" x14ac:dyDescent="0.55000000000000004">
      <c r="A22" s="106">
        <f>SUBTOTAL(103,$B$4:B22)</f>
        <v>19</v>
      </c>
      <c r="B22" s="107" t="s">
        <v>1962</v>
      </c>
      <c r="C22" s="107" t="s">
        <v>1963</v>
      </c>
      <c r="D22" s="107" t="s">
        <v>1983</v>
      </c>
      <c r="E22" s="106" t="s">
        <v>2006</v>
      </c>
      <c r="F22" s="107" t="s">
        <v>2007</v>
      </c>
      <c r="G22" s="106" t="s">
        <v>5213</v>
      </c>
      <c r="H22" s="106" t="s">
        <v>7529</v>
      </c>
      <c r="I22" s="11">
        <v>28.274999999999899</v>
      </c>
      <c r="J22" s="11">
        <v>29.082999999999899</v>
      </c>
      <c r="K22" s="11"/>
      <c r="L22" s="106" t="s">
        <v>833</v>
      </c>
      <c r="M22" s="108"/>
      <c r="N22" s="108"/>
      <c r="O22" s="108"/>
      <c r="P22" s="108"/>
      <c r="Q22" s="108"/>
    </row>
    <row r="23" spans="1:17" ht="24" x14ac:dyDescent="0.55000000000000004">
      <c r="A23" s="109">
        <f>SUBTOTAL(103,$B$4:B23)</f>
        <v>20</v>
      </c>
      <c r="B23" s="110" t="s">
        <v>1962</v>
      </c>
      <c r="C23" s="110" t="s">
        <v>1963</v>
      </c>
      <c r="D23" s="110" t="s">
        <v>2008</v>
      </c>
      <c r="E23" s="109" t="s">
        <v>2009</v>
      </c>
      <c r="F23" s="110" t="s">
        <v>2010</v>
      </c>
      <c r="G23" s="109" t="s">
        <v>7529</v>
      </c>
      <c r="H23" s="109" t="s">
        <v>1802</v>
      </c>
      <c r="I23" s="111">
        <v>58.225000000000001</v>
      </c>
      <c r="J23" s="111">
        <v>60.5</v>
      </c>
      <c r="K23" s="111"/>
      <c r="L23" s="109" t="s">
        <v>833</v>
      </c>
      <c r="M23" s="109" t="s">
        <v>1802</v>
      </c>
      <c r="N23" s="109" t="s">
        <v>2011</v>
      </c>
      <c r="O23" s="109"/>
      <c r="P23" s="109"/>
      <c r="Q23" s="109"/>
    </row>
    <row r="24" spans="1:17" ht="24" x14ac:dyDescent="0.55000000000000004">
      <c r="A24" s="109">
        <f>SUBTOTAL(103,$B$4:B24)</f>
        <v>21</v>
      </c>
      <c r="B24" s="110" t="s">
        <v>1962</v>
      </c>
      <c r="C24" s="110" t="s">
        <v>1963</v>
      </c>
      <c r="D24" s="110" t="s">
        <v>2008</v>
      </c>
      <c r="E24" s="109" t="s">
        <v>2012</v>
      </c>
      <c r="F24" s="110" t="s">
        <v>2013</v>
      </c>
      <c r="G24" s="109" t="s">
        <v>5213</v>
      </c>
      <c r="H24" s="109" t="s">
        <v>2014</v>
      </c>
      <c r="I24" s="111">
        <v>26.8249999999999</v>
      </c>
      <c r="J24" s="111">
        <v>26.8249999999999</v>
      </c>
      <c r="K24" s="111"/>
      <c r="L24" s="109" t="s">
        <v>833</v>
      </c>
      <c r="M24" s="109" t="s">
        <v>2014</v>
      </c>
      <c r="N24" s="109" t="s">
        <v>2015</v>
      </c>
      <c r="O24" s="109"/>
      <c r="P24" s="109"/>
      <c r="Q24" s="109"/>
    </row>
    <row r="25" spans="1:17" ht="24" x14ac:dyDescent="0.55000000000000004">
      <c r="A25" s="106">
        <f>SUBTOTAL(103,$B$4:B25)</f>
        <v>22</v>
      </c>
      <c r="B25" s="107" t="s">
        <v>1962</v>
      </c>
      <c r="C25" s="107" t="s">
        <v>1963</v>
      </c>
      <c r="D25" s="107" t="s">
        <v>1983</v>
      </c>
      <c r="E25" s="106" t="s">
        <v>2016</v>
      </c>
      <c r="F25" s="107" t="s">
        <v>2017</v>
      </c>
      <c r="G25" s="106" t="s">
        <v>5213</v>
      </c>
      <c r="H25" s="106" t="s">
        <v>6861</v>
      </c>
      <c r="I25" s="11">
        <v>6.2999999999999901</v>
      </c>
      <c r="J25" s="11">
        <v>6.375</v>
      </c>
      <c r="K25" s="11"/>
      <c r="L25" s="106" t="s">
        <v>833</v>
      </c>
      <c r="M25" s="108"/>
      <c r="N25" s="108"/>
      <c r="O25" s="108"/>
      <c r="P25" s="108"/>
      <c r="Q25" s="108"/>
    </row>
    <row r="26" spans="1:17" ht="24" x14ac:dyDescent="0.55000000000000004">
      <c r="A26" s="109">
        <f>SUBTOTAL(103,$B$4:B26)</f>
        <v>23</v>
      </c>
      <c r="B26" s="110" t="s">
        <v>1962</v>
      </c>
      <c r="C26" s="110" t="s">
        <v>1963</v>
      </c>
      <c r="D26" s="110" t="s">
        <v>2008</v>
      </c>
      <c r="E26" s="109" t="s">
        <v>2018</v>
      </c>
      <c r="F26" s="110" t="s">
        <v>2019</v>
      </c>
      <c r="G26" s="109" t="s">
        <v>5213</v>
      </c>
      <c r="H26" s="109" t="s">
        <v>2020</v>
      </c>
      <c r="I26" s="111">
        <v>18.600000000000001</v>
      </c>
      <c r="J26" s="111">
        <v>18.600000000000001</v>
      </c>
      <c r="K26" s="111"/>
      <c r="L26" s="109" t="s">
        <v>833</v>
      </c>
      <c r="M26" s="109" t="s">
        <v>2020</v>
      </c>
      <c r="N26" s="109" t="s">
        <v>6476</v>
      </c>
      <c r="O26" s="109"/>
      <c r="P26" s="109"/>
      <c r="Q26" s="109"/>
    </row>
    <row r="27" spans="1:17" ht="24" x14ac:dyDescent="0.55000000000000004">
      <c r="A27" s="109">
        <f>SUBTOTAL(103,$B$4:B27)</f>
        <v>24</v>
      </c>
      <c r="B27" s="110" t="s">
        <v>1962</v>
      </c>
      <c r="C27" s="110" t="s">
        <v>1963</v>
      </c>
      <c r="D27" s="110" t="s">
        <v>2008</v>
      </c>
      <c r="E27" s="109" t="s">
        <v>2018</v>
      </c>
      <c r="F27" s="110" t="s">
        <v>2019</v>
      </c>
      <c r="G27" s="109" t="s">
        <v>2020</v>
      </c>
      <c r="H27" s="109" t="s">
        <v>1807</v>
      </c>
      <c r="I27" s="111">
        <v>0.55000000000000004</v>
      </c>
      <c r="J27" s="111">
        <v>0.55000000000000004</v>
      </c>
      <c r="K27" s="111"/>
      <c r="L27" s="109" t="s">
        <v>1754</v>
      </c>
      <c r="M27" s="109" t="s">
        <v>2020</v>
      </c>
      <c r="N27" s="109" t="s">
        <v>6475</v>
      </c>
      <c r="O27" s="109"/>
      <c r="P27" s="109"/>
      <c r="Q27" s="109"/>
    </row>
    <row r="28" spans="1:17" ht="24" x14ac:dyDescent="0.55000000000000004">
      <c r="A28" s="106">
        <f>SUBTOTAL(103,$B$4:B28)</f>
        <v>25</v>
      </c>
      <c r="B28" s="107" t="s">
        <v>1962</v>
      </c>
      <c r="C28" s="107" t="s">
        <v>1963</v>
      </c>
      <c r="D28" s="107" t="s">
        <v>1974</v>
      </c>
      <c r="E28" s="106" t="s">
        <v>2021</v>
      </c>
      <c r="F28" s="107" t="s">
        <v>2022</v>
      </c>
      <c r="G28" s="106" t="s">
        <v>5213</v>
      </c>
      <c r="H28" s="106" t="s">
        <v>4515</v>
      </c>
      <c r="I28" s="11">
        <v>0.8</v>
      </c>
      <c r="J28" s="11">
        <v>1.6</v>
      </c>
      <c r="K28" s="11"/>
      <c r="L28" s="106" t="s">
        <v>833</v>
      </c>
      <c r="M28" s="108"/>
      <c r="N28" s="108"/>
      <c r="O28" s="108"/>
      <c r="P28" s="108"/>
      <c r="Q28" s="108"/>
    </row>
    <row r="29" spans="1:17" ht="24" x14ac:dyDescent="0.55000000000000004">
      <c r="A29" s="106">
        <f>SUBTOTAL(103,$B$4:B29)</f>
        <v>26</v>
      </c>
      <c r="B29" s="107" t="s">
        <v>2023</v>
      </c>
      <c r="C29" s="107" t="s">
        <v>1963</v>
      </c>
      <c r="D29" s="107" t="s">
        <v>2024</v>
      </c>
      <c r="E29" s="106" t="s">
        <v>2025</v>
      </c>
      <c r="F29" s="107" t="s">
        <v>2026</v>
      </c>
      <c r="G29" s="106" t="s">
        <v>7516</v>
      </c>
      <c r="H29" s="106" t="s">
        <v>7530</v>
      </c>
      <c r="I29" s="142">
        <v>31.3479999999999</v>
      </c>
      <c r="J29" s="142">
        <v>62.695999999999898</v>
      </c>
      <c r="K29" s="142"/>
      <c r="L29" s="106" t="s">
        <v>833</v>
      </c>
      <c r="M29" s="108"/>
      <c r="N29" s="108"/>
      <c r="O29" s="108"/>
      <c r="P29" s="108"/>
      <c r="Q29" s="108"/>
    </row>
    <row r="30" spans="1:17" ht="24" x14ac:dyDescent="0.55000000000000004">
      <c r="A30" s="109">
        <f>SUBTOTAL(103,$B$4:B30)</f>
        <v>27</v>
      </c>
      <c r="B30" s="110" t="s">
        <v>2023</v>
      </c>
      <c r="C30" s="110" t="s">
        <v>1963</v>
      </c>
      <c r="D30" s="110" t="s">
        <v>2027</v>
      </c>
      <c r="E30" s="109" t="s">
        <v>2028</v>
      </c>
      <c r="F30" s="110" t="s">
        <v>2029</v>
      </c>
      <c r="G30" s="109" t="s">
        <v>7530</v>
      </c>
      <c r="H30" s="109" t="s">
        <v>831</v>
      </c>
      <c r="I30" s="111">
        <v>19.98</v>
      </c>
      <c r="J30" s="111">
        <v>39.96</v>
      </c>
      <c r="K30" s="111"/>
      <c r="L30" s="109" t="s">
        <v>833</v>
      </c>
      <c r="M30" s="109" t="s">
        <v>831</v>
      </c>
      <c r="N30" s="109" t="s">
        <v>2030</v>
      </c>
      <c r="O30" s="109"/>
      <c r="P30" s="109"/>
      <c r="Q30" s="109"/>
    </row>
    <row r="31" spans="1:17" ht="24" x14ac:dyDescent="0.55000000000000004">
      <c r="A31" s="122">
        <f>SUBTOTAL(103,$B$4:B31)</f>
        <v>28</v>
      </c>
      <c r="B31" s="123" t="s">
        <v>2023</v>
      </c>
      <c r="C31" s="123" t="s">
        <v>1963</v>
      </c>
      <c r="D31" s="123" t="s">
        <v>2031</v>
      </c>
      <c r="E31" s="122" t="s">
        <v>2032</v>
      </c>
      <c r="F31" s="123" t="s">
        <v>2033</v>
      </c>
      <c r="G31" s="122" t="s">
        <v>7531</v>
      </c>
      <c r="H31" s="122" t="s">
        <v>845</v>
      </c>
      <c r="I31" s="13">
        <v>36.882999999999903</v>
      </c>
      <c r="J31" s="13">
        <v>39.587999999999901</v>
      </c>
      <c r="K31" s="13"/>
      <c r="L31" s="122" t="s">
        <v>833</v>
      </c>
      <c r="M31" s="109"/>
      <c r="N31" s="109"/>
      <c r="O31" s="109"/>
      <c r="P31" s="109"/>
      <c r="Q31" s="109"/>
    </row>
    <row r="32" spans="1:17" ht="24" x14ac:dyDescent="0.55000000000000004">
      <c r="A32" s="122">
        <f>SUBTOTAL(103,$B$4:B32)</f>
        <v>29</v>
      </c>
      <c r="B32" s="123" t="s">
        <v>2023</v>
      </c>
      <c r="C32" s="123" t="s">
        <v>1963</v>
      </c>
      <c r="D32" s="123" t="s">
        <v>2034</v>
      </c>
      <c r="E32" s="122" t="s">
        <v>2035</v>
      </c>
      <c r="F32" s="123" t="s">
        <v>2036</v>
      </c>
      <c r="G32" s="122" t="s">
        <v>5213</v>
      </c>
      <c r="H32" s="122" t="s">
        <v>7532</v>
      </c>
      <c r="I32" s="143">
        <v>62.183</v>
      </c>
      <c r="J32" s="143">
        <v>69.991</v>
      </c>
      <c r="K32" s="143"/>
      <c r="L32" s="122" t="s">
        <v>833</v>
      </c>
      <c r="M32" s="106"/>
      <c r="N32" s="106"/>
      <c r="O32" s="106"/>
      <c r="P32" s="106"/>
      <c r="Q32" s="106"/>
    </row>
    <row r="33" spans="1:17" ht="24" x14ac:dyDescent="0.55000000000000004">
      <c r="A33" s="106">
        <f>SUBTOTAL(103,$B$4:B33)</f>
        <v>30</v>
      </c>
      <c r="B33" s="107" t="s">
        <v>2023</v>
      </c>
      <c r="C33" s="107" t="s">
        <v>1963</v>
      </c>
      <c r="D33" s="107" t="s">
        <v>2024</v>
      </c>
      <c r="E33" s="106" t="s">
        <v>2037</v>
      </c>
      <c r="F33" s="107" t="s">
        <v>2038</v>
      </c>
      <c r="G33" s="106" t="s">
        <v>5213</v>
      </c>
      <c r="H33" s="106" t="s">
        <v>7533</v>
      </c>
      <c r="I33" s="142">
        <v>36.613999999999997</v>
      </c>
      <c r="J33" s="142">
        <v>38.869</v>
      </c>
      <c r="K33" s="142"/>
      <c r="L33" s="106" t="s">
        <v>833</v>
      </c>
      <c r="M33" s="106"/>
      <c r="N33" s="106"/>
      <c r="O33" s="106"/>
      <c r="P33" s="106"/>
      <c r="Q33" s="106"/>
    </row>
    <row r="34" spans="1:17" ht="24" x14ac:dyDescent="0.55000000000000004">
      <c r="A34" s="106">
        <f>SUBTOTAL(103,$B$4:B34)</f>
        <v>31</v>
      </c>
      <c r="B34" s="107" t="s">
        <v>2023</v>
      </c>
      <c r="C34" s="107" t="s">
        <v>1963</v>
      </c>
      <c r="D34" s="107" t="s">
        <v>2031</v>
      </c>
      <c r="E34" s="106" t="s">
        <v>2039</v>
      </c>
      <c r="F34" s="107" t="s">
        <v>2040</v>
      </c>
      <c r="G34" s="106" t="s">
        <v>7533</v>
      </c>
      <c r="H34" s="106" t="s">
        <v>7534</v>
      </c>
      <c r="I34" s="142">
        <v>24.530999999999899</v>
      </c>
      <c r="J34" s="142">
        <v>26.062000000000001</v>
      </c>
      <c r="K34" s="142"/>
      <c r="L34" s="106" t="s">
        <v>833</v>
      </c>
      <c r="M34" s="106"/>
      <c r="N34" s="106"/>
      <c r="O34" s="106"/>
      <c r="P34" s="106"/>
      <c r="Q34" s="106"/>
    </row>
    <row r="35" spans="1:17" ht="24" x14ac:dyDescent="0.55000000000000004">
      <c r="A35" s="106">
        <f>SUBTOTAL(103,$B$4:B35)</f>
        <v>32</v>
      </c>
      <c r="B35" s="107" t="s">
        <v>2023</v>
      </c>
      <c r="C35" s="107" t="s">
        <v>1963</v>
      </c>
      <c r="D35" s="107" t="s">
        <v>2024</v>
      </c>
      <c r="E35" s="106" t="s">
        <v>2041</v>
      </c>
      <c r="F35" s="107" t="s">
        <v>2042</v>
      </c>
      <c r="G35" s="106" t="s">
        <v>5213</v>
      </c>
      <c r="H35" s="106" t="s">
        <v>7535</v>
      </c>
      <c r="I35" s="142">
        <v>14.205</v>
      </c>
      <c r="J35" s="142">
        <v>14.205</v>
      </c>
      <c r="K35" s="142"/>
      <c r="L35" s="106" t="s">
        <v>833</v>
      </c>
      <c r="M35" s="106"/>
      <c r="N35" s="106"/>
      <c r="O35" s="106"/>
      <c r="P35" s="106"/>
      <c r="Q35" s="106"/>
    </row>
    <row r="36" spans="1:17" ht="24" x14ac:dyDescent="0.55000000000000004">
      <c r="A36" s="109">
        <f>SUBTOTAL(103,$B$4:B36)</f>
        <v>33</v>
      </c>
      <c r="B36" s="110" t="s">
        <v>2023</v>
      </c>
      <c r="C36" s="110" t="s">
        <v>1963</v>
      </c>
      <c r="D36" s="110" t="s">
        <v>2027</v>
      </c>
      <c r="E36" s="109" t="s">
        <v>2043</v>
      </c>
      <c r="F36" s="110" t="s">
        <v>2044</v>
      </c>
      <c r="G36" s="109" t="s">
        <v>5213</v>
      </c>
      <c r="H36" s="109" t="s">
        <v>2045</v>
      </c>
      <c r="I36" s="111">
        <v>9.4499999999999904</v>
      </c>
      <c r="J36" s="111">
        <v>9.4499999999999904</v>
      </c>
      <c r="K36" s="111"/>
      <c r="L36" s="109" t="s">
        <v>833</v>
      </c>
      <c r="M36" s="109" t="s">
        <v>2045</v>
      </c>
      <c r="N36" s="109" t="s">
        <v>2046</v>
      </c>
      <c r="O36" s="109"/>
      <c r="P36" s="109"/>
      <c r="Q36" s="109"/>
    </row>
    <row r="37" spans="1:17" ht="24" x14ac:dyDescent="0.55000000000000004">
      <c r="A37" s="106">
        <f>SUBTOTAL(103,$B$4:B37)</f>
        <v>34</v>
      </c>
      <c r="B37" s="107" t="s">
        <v>2023</v>
      </c>
      <c r="C37" s="107" t="s">
        <v>1963</v>
      </c>
      <c r="D37" s="107" t="s">
        <v>2027</v>
      </c>
      <c r="E37" s="106" t="s">
        <v>2047</v>
      </c>
      <c r="F37" s="107" t="s">
        <v>2048</v>
      </c>
      <c r="G37" s="106" t="s">
        <v>5213</v>
      </c>
      <c r="H37" s="106" t="s">
        <v>7536</v>
      </c>
      <c r="I37" s="142">
        <v>40</v>
      </c>
      <c r="J37" s="142">
        <v>46</v>
      </c>
      <c r="K37" s="142"/>
      <c r="L37" s="106" t="s">
        <v>833</v>
      </c>
      <c r="M37" s="106"/>
      <c r="N37" s="106"/>
      <c r="O37" s="106"/>
      <c r="P37" s="106"/>
      <c r="Q37" s="106"/>
    </row>
    <row r="38" spans="1:17" ht="24" x14ac:dyDescent="0.55000000000000004">
      <c r="A38" s="109">
        <f>SUBTOTAL(103,$B$4:B38)</f>
        <v>35</v>
      </c>
      <c r="B38" s="110" t="s">
        <v>2023</v>
      </c>
      <c r="C38" s="110" t="s">
        <v>1963</v>
      </c>
      <c r="D38" s="110" t="s">
        <v>2027</v>
      </c>
      <c r="E38" s="109" t="s">
        <v>2049</v>
      </c>
      <c r="F38" s="110" t="s">
        <v>2050</v>
      </c>
      <c r="G38" s="109" t="s">
        <v>7537</v>
      </c>
      <c r="H38" s="109" t="s">
        <v>2051</v>
      </c>
      <c r="I38" s="111">
        <v>28.090999999999902</v>
      </c>
      <c r="J38" s="111">
        <v>32.991</v>
      </c>
      <c r="K38" s="111"/>
      <c r="L38" s="109" t="s">
        <v>833</v>
      </c>
      <c r="M38" s="109" t="s">
        <v>2051</v>
      </c>
      <c r="N38" s="109" t="s">
        <v>2046</v>
      </c>
      <c r="O38" s="109"/>
      <c r="P38" s="109"/>
      <c r="Q38" s="109"/>
    </row>
    <row r="39" spans="1:17" ht="24" x14ac:dyDescent="0.55000000000000004">
      <c r="A39" s="109">
        <f>SUBTOTAL(103,$B$4:B39)</f>
        <v>36</v>
      </c>
      <c r="B39" s="110" t="s">
        <v>2023</v>
      </c>
      <c r="C39" s="110" t="s">
        <v>1963</v>
      </c>
      <c r="D39" s="110" t="s">
        <v>2027</v>
      </c>
      <c r="E39" s="109" t="s">
        <v>2052</v>
      </c>
      <c r="F39" s="110" t="s">
        <v>2053</v>
      </c>
      <c r="G39" s="109" t="s">
        <v>5213</v>
      </c>
      <c r="H39" s="109" t="s">
        <v>2054</v>
      </c>
      <c r="I39" s="111">
        <v>3.1440000000000001</v>
      </c>
      <c r="J39" s="111">
        <v>3.1440000000000001</v>
      </c>
      <c r="K39" s="111"/>
      <c r="L39" s="109" t="s">
        <v>833</v>
      </c>
      <c r="M39" s="109" t="s">
        <v>2054</v>
      </c>
      <c r="N39" s="109" t="s">
        <v>2055</v>
      </c>
      <c r="O39" s="109"/>
      <c r="P39" s="109"/>
      <c r="Q39" s="109"/>
    </row>
    <row r="40" spans="1:17" ht="24" x14ac:dyDescent="0.55000000000000004">
      <c r="A40" s="109">
        <f>SUBTOTAL(103,$B$4:B40)</f>
        <v>37</v>
      </c>
      <c r="B40" s="110" t="s">
        <v>2023</v>
      </c>
      <c r="C40" s="110" t="s">
        <v>1963</v>
      </c>
      <c r="D40" s="110" t="s">
        <v>2024</v>
      </c>
      <c r="E40" s="109" t="s">
        <v>2056</v>
      </c>
      <c r="F40" s="110" t="s">
        <v>2057</v>
      </c>
      <c r="G40" s="109" t="s">
        <v>5213</v>
      </c>
      <c r="H40" s="109" t="s">
        <v>2058</v>
      </c>
      <c r="I40" s="111">
        <v>4.4249999999999901</v>
      </c>
      <c r="J40" s="111">
        <v>4.4249999999999901</v>
      </c>
      <c r="K40" s="111"/>
      <c r="L40" s="109" t="s">
        <v>833</v>
      </c>
      <c r="M40" s="109" t="s">
        <v>2058</v>
      </c>
      <c r="N40" s="109" t="s">
        <v>2055</v>
      </c>
      <c r="O40" s="109"/>
      <c r="P40" s="109"/>
      <c r="Q40" s="109"/>
    </row>
    <row r="41" spans="1:17" ht="24" x14ac:dyDescent="0.55000000000000004">
      <c r="A41" s="106">
        <f>SUBTOTAL(103,$B$4:B41)</f>
        <v>38</v>
      </c>
      <c r="B41" s="107" t="s">
        <v>2023</v>
      </c>
      <c r="C41" s="107" t="s">
        <v>1963</v>
      </c>
      <c r="D41" s="107" t="s">
        <v>2031</v>
      </c>
      <c r="E41" s="106" t="s">
        <v>2059</v>
      </c>
      <c r="F41" s="107" t="s">
        <v>2060</v>
      </c>
      <c r="G41" s="106" t="s">
        <v>5213</v>
      </c>
      <c r="H41" s="106" t="s">
        <v>7538</v>
      </c>
      <c r="I41" s="142">
        <v>53.273000000000003</v>
      </c>
      <c r="J41" s="142">
        <v>56.323</v>
      </c>
      <c r="K41" s="142"/>
      <c r="L41" s="106" t="s">
        <v>833</v>
      </c>
      <c r="M41" s="106"/>
      <c r="N41" s="106"/>
      <c r="O41" s="106"/>
      <c r="P41" s="106"/>
      <c r="Q41" s="106"/>
    </row>
    <row r="42" spans="1:17" ht="24" x14ac:dyDescent="0.55000000000000004">
      <c r="A42" s="106">
        <f>SUBTOTAL(103,$B$4:B42)</f>
        <v>39</v>
      </c>
      <c r="B42" s="107" t="s">
        <v>2023</v>
      </c>
      <c r="C42" s="107" t="s">
        <v>1963</v>
      </c>
      <c r="D42" s="107" t="s">
        <v>2034</v>
      </c>
      <c r="E42" s="106" t="s">
        <v>2061</v>
      </c>
      <c r="F42" s="107" t="s">
        <v>2062</v>
      </c>
      <c r="G42" s="106" t="s">
        <v>5213</v>
      </c>
      <c r="H42" s="106" t="s">
        <v>7539</v>
      </c>
      <c r="I42" s="142">
        <v>22.030999999999899</v>
      </c>
      <c r="J42" s="142">
        <v>22.536000000000001</v>
      </c>
      <c r="K42" s="142"/>
      <c r="L42" s="106" t="s">
        <v>833</v>
      </c>
      <c r="M42" s="106"/>
      <c r="N42" s="106"/>
      <c r="O42" s="106"/>
      <c r="P42" s="106"/>
      <c r="Q42" s="106"/>
    </row>
    <row r="43" spans="1:17" ht="24" x14ac:dyDescent="0.55000000000000004">
      <c r="A43" s="109">
        <f>SUBTOTAL(103,$B$4:B43)</f>
        <v>40</v>
      </c>
      <c r="B43" s="110" t="s">
        <v>2023</v>
      </c>
      <c r="C43" s="110" t="s">
        <v>1963</v>
      </c>
      <c r="D43" s="110" t="s">
        <v>2027</v>
      </c>
      <c r="E43" s="109" t="s">
        <v>2063</v>
      </c>
      <c r="F43" s="110" t="s">
        <v>2064</v>
      </c>
      <c r="G43" s="109" t="s">
        <v>5213</v>
      </c>
      <c r="H43" s="109" t="s">
        <v>2065</v>
      </c>
      <c r="I43" s="111">
        <v>17.75</v>
      </c>
      <c r="J43" s="111">
        <v>17.75</v>
      </c>
      <c r="K43" s="111"/>
      <c r="L43" s="109" t="s">
        <v>833</v>
      </c>
      <c r="M43" s="109" t="s">
        <v>2065</v>
      </c>
      <c r="N43" s="109" t="s">
        <v>2046</v>
      </c>
      <c r="O43" s="109"/>
      <c r="P43" s="109"/>
      <c r="Q43" s="109"/>
    </row>
    <row r="44" spans="1:17" ht="24" x14ac:dyDescent="0.55000000000000004">
      <c r="A44" s="109">
        <f>SUBTOTAL(103,$B$4:B44)</f>
        <v>41</v>
      </c>
      <c r="B44" s="110" t="s">
        <v>2023</v>
      </c>
      <c r="C44" s="110" t="s">
        <v>1963</v>
      </c>
      <c r="D44" s="110" t="s">
        <v>2031</v>
      </c>
      <c r="E44" s="109" t="s">
        <v>2066</v>
      </c>
      <c r="F44" s="110" t="s">
        <v>2067</v>
      </c>
      <c r="G44" s="109" t="s">
        <v>2068</v>
      </c>
      <c r="H44" s="109" t="s">
        <v>7540</v>
      </c>
      <c r="I44" s="111">
        <v>8.6880000000000006</v>
      </c>
      <c r="J44" s="111">
        <v>8.6880000000000006</v>
      </c>
      <c r="K44" s="111"/>
      <c r="L44" s="109" t="s">
        <v>833</v>
      </c>
      <c r="M44" s="109" t="s">
        <v>2068</v>
      </c>
      <c r="N44" s="109" t="s">
        <v>2069</v>
      </c>
      <c r="O44" s="109"/>
      <c r="P44" s="109"/>
      <c r="Q44" s="109"/>
    </row>
    <row r="45" spans="1:17" ht="24" x14ac:dyDescent="0.55000000000000004">
      <c r="A45" s="106">
        <f>SUBTOTAL(103,$B$4:B45)</f>
        <v>42</v>
      </c>
      <c r="B45" s="107" t="s">
        <v>2023</v>
      </c>
      <c r="C45" s="107" t="s">
        <v>1963</v>
      </c>
      <c r="D45" s="107" t="s">
        <v>2034</v>
      </c>
      <c r="E45" s="106" t="s">
        <v>2070</v>
      </c>
      <c r="F45" s="107" t="s">
        <v>2071</v>
      </c>
      <c r="G45" s="106" t="s">
        <v>7541</v>
      </c>
      <c r="H45" s="106" t="s">
        <v>7542</v>
      </c>
      <c r="I45" s="142">
        <v>28.302</v>
      </c>
      <c r="J45" s="142">
        <v>28.69</v>
      </c>
      <c r="K45" s="142"/>
      <c r="L45" s="106" t="s">
        <v>833</v>
      </c>
      <c r="M45" s="108"/>
      <c r="N45" s="108"/>
      <c r="O45" s="106"/>
      <c r="P45" s="108"/>
      <c r="Q45" s="108"/>
    </row>
    <row r="46" spans="1:17" ht="24" x14ac:dyDescent="0.55000000000000004">
      <c r="A46" s="106">
        <f>SUBTOTAL(103,$B$4:B46)</f>
        <v>43</v>
      </c>
      <c r="B46" s="107" t="s">
        <v>2023</v>
      </c>
      <c r="C46" s="107" t="s">
        <v>1963</v>
      </c>
      <c r="D46" s="107" t="s">
        <v>2027</v>
      </c>
      <c r="E46" s="106" t="s">
        <v>2072</v>
      </c>
      <c r="F46" s="107" t="s">
        <v>2073</v>
      </c>
      <c r="G46" s="106" t="s">
        <v>5213</v>
      </c>
      <c r="H46" s="106" t="s">
        <v>7543</v>
      </c>
      <c r="I46" s="142">
        <v>7.524</v>
      </c>
      <c r="J46" s="142">
        <v>8.1479999999999908</v>
      </c>
      <c r="K46" s="142"/>
      <c r="L46" s="106" t="s">
        <v>833</v>
      </c>
      <c r="M46" s="108"/>
      <c r="N46" s="108"/>
      <c r="O46" s="106"/>
      <c r="P46" s="108"/>
      <c r="Q46" s="108"/>
    </row>
    <row r="47" spans="1:17" ht="24" x14ac:dyDescent="0.55000000000000004">
      <c r="A47" s="106">
        <f>SUBTOTAL(103,$B$4:B47)</f>
        <v>44</v>
      </c>
      <c r="B47" s="107" t="s">
        <v>2023</v>
      </c>
      <c r="C47" s="107" t="s">
        <v>1963</v>
      </c>
      <c r="D47" s="107" t="s">
        <v>2024</v>
      </c>
      <c r="E47" s="106" t="s">
        <v>2074</v>
      </c>
      <c r="F47" s="107" t="s">
        <v>2075</v>
      </c>
      <c r="G47" s="106" t="s">
        <v>5213</v>
      </c>
      <c r="H47" s="106" t="s">
        <v>7544</v>
      </c>
      <c r="I47" s="142">
        <v>5.8000000000000003E-2</v>
      </c>
      <c r="J47" s="142">
        <v>5.8000000000000003E-2</v>
      </c>
      <c r="K47" s="142"/>
      <c r="L47" s="106" t="s">
        <v>833</v>
      </c>
      <c r="M47" s="108"/>
      <c r="N47" s="108"/>
      <c r="O47" s="106"/>
      <c r="P47" s="108"/>
      <c r="Q47" s="108"/>
    </row>
    <row r="48" spans="1:17" ht="24" x14ac:dyDescent="0.55000000000000004">
      <c r="A48" s="106">
        <f>SUBTOTAL(103,$B$4:B48)</f>
        <v>45</v>
      </c>
      <c r="B48" s="107" t="s">
        <v>2023</v>
      </c>
      <c r="C48" s="107" t="s">
        <v>1963</v>
      </c>
      <c r="D48" s="107" t="s">
        <v>2024</v>
      </c>
      <c r="E48" s="106" t="s">
        <v>2074</v>
      </c>
      <c r="F48" s="107" t="s">
        <v>2075</v>
      </c>
      <c r="G48" s="106" t="s">
        <v>7545</v>
      </c>
      <c r="H48" s="106" t="s">
        <v>7546</v>
      </c>
      <c r="I48" s="142">
        <v>6.7000000000000004E-2</v>
      </c>
      <c r="J48" s="142">
        <v>6.7000000000000004E-2</v>
      </c>
      <c r="K48" s="142"/>
      <c r="L48" s="106" t="s">
        <v>833</v>
      </c>
      <c r="M48" s="108"/>
      <c r="N48" s="108"/>
      <c r="O48" s="106"/>
      <c r="P48" s="108"/>
      <c r="Q48" s="108"/>
    </row>
    <row r="49" spans="1:17" ht="24" x14ac:dyDescent="0.55000000000000004">
      <c r="A49" s="106">
        <f>SUBTOTAL(103,$B$4:B49)</f>
        <v>46</v>
      </c>
      <c r="B49" s="107" t="s">
        <v>2023</v>
      </c>
      <c r="C49" s="107" t="s">
        <v>1963</v>
      </c>
      <c r="D49" s="107" t="s">
        <v>2034</v>
      </c>
      <c r="E49" s="106" t="s">
        <v>2076</v>
      </c>
      <c r="F49" s="107" t="s">
        <v>2077</v>
      </c>
      <c r="G49" s="106" t="s">
        <v>5213</v>
      </c>
      <c r="H49" s="106" t="s">
        <v>7547</v>
      </c>
      <c r="I49" s="142">
        <v>27.512</v>
      </c>
      <c r="J49" s="142">
        <v>27.512</v>
      </c>
      <c r="K49" s="142"/>
      <c r="L49" s="106" t="s">
        <v>833</v>
      </c>
      <c r="M49" s="108"/>
      <c r="N49" s="108"/>
      <c r="O49" s="106"/>
      <c r="P49" s="108"/>
      <c r="Q49" s="108"/>
    </row>
    <row r="50" spans="1:17" ht="24" x14ac:dyDescent="0.55000000000000004">
      <c r="A50" s="106">
        <f>SUBTOTAL(103,$B$4:B50)</f>
        <v>47</v>
      </c>
      <c r="B50" s="107" t="s">
        <v>2023</v>
      </c>
      <c r="C50" s="107" t="s">
        <v>1963</v>
      </c>
      <c r="D50" s="107" t="s">
        <v>2024</v>
      </c>
      <c r="E50" s="106" t="s">
        <v>2078</v>
      </c>
      <c r="F50" s="107" t="s">
        <v>2079</v>
      </c>
      <c r="G50" s="106" t="s">
        <v>5213</v>
      </c>
      <c r="H50" s="106" t="s">
        <v>7548</v>
      </c>
      <c r="I50" s="142">
        <v>34.072000000000003</v>
      </c>
      <c r="J50" s="142">
        <v>42.762</v>
      </c>
      <c r="K50" s="142"/>
      <c r="L50" s="106" t="s">
        <v>833</v>
      </c>
      <c r="M50" s="108"/>
      <c r="N50" s="108"/>
      <c r="O50" s="106"/>
      <c r="P50" s="108"/>
      <c r="Q50" s="108"/>
    </row>
    <row r="51" spans="1:17" ht="24" x14ac:dyDescent="0.55000000000000004">
      <c r="A51" s="106">
        <f>SUBTOTAL(103,$B$4:B51)</f>
        <v>48</v>
      </c>
      <c r="B51" s="107" t="s">
        <v>2023</v>
      </c>
      <c r="C51" s="107" t="s">
        <v>1963</v>
      </c>
      <c r="D51" s="107" t="s">
        <v>2024</v>
      </c>
      <c r="E51" s="106" t="s">
        <v>2080</v>
      </c>
      <c r="F51" s="107" t="s">
        <v>2081</v>
      </c>
      <c r="G51" s="106" t="s">
        <v>5213</v>
      </c>
      <c r="H51" s="106" t="s">
        <v>7549</v>
      </c>
      <c r="I51" s="142">
        <v>22.4849999999999</v>
      </c>
      <c r="J51" s="142">
        <v>22.4849999999999</v>
      </c>
      <c r="K51" s="142"/>
      <c r="L51" s="106" t="s">
        <v>833</v>
      </c>
      <c r="M51" s="108"/>
      <c r="N51" s="108"/>
      <c r="O51" s="106"/>
      <c r="P51" s="108"/>
      <c r="Q51" s="108"/>
    </row>
    <row r="52" spans="1:17" ht="24" x14ac:dyDescent="0.55000000000000004">
      <c r="A52" s="106">
        <f>SUBTOTAL(103,$B$4:B52)</f>
        <v>49</v>
      </c>
      <c r="B52" s="107" t="s">
        <v>2023</v>
      </c>
      <c r="C52" s="107" t="s">
        <v>1963</v>
      </c>
      <c r="D52" s="107" t="s">
        <v>2031</v>
      </c>
      <c r="E52" s="106" t="s">
        <v>2082</v>
      </c>
      <c r="F52" s="107" t="s">
        <v>2083</v>
      </c>
      <c r="G52" s="106" t="s">
        <v>7549</v>
      </c>
      <c r="H52" s="106" t="s">
        <v>7550</v>
      </c>
      <c r="I52" s="142">
        <v>28.78</v>
      </c>
      <c r="J52" s="142">
        <v>28.78</v>
      </c>
      <c r="K52" s="142"/>
      <c r="L52" s="106" t="s">
        <v>833</v>
      </c>
      <c r="M52" s="108"/>
      <c r="N52" s="108"/>
      <c r="O52" s="106"/>
      <c r="P52" s="108"/>
      <c r="Q52" s="108"/>
    </row>
    <row r="53" spans="1:17" ht="24" x14ac:dyDescent="0.55000000000000004">
      <c r="A53" s="106">
        <f>SUBTOTAL(103,$B$4:B53)</f>
        <v>50</v>
      </c>
      <c r="B53" s="107" t="s">
        <v>2023</v>
      </c>
      <c r="C53" s="107" t="s">
        <v>1963</v>
      </c>
      <c r="D53" s="107" t="s">
        <v>2034</v>
      </c>
      <c r="E53" s="106" t="s">
        <v>2084</v>
      </c>
      <c r="F53" s="107" t="s">
        <v>2085</v>
      </c>
      <c r="G53" s="106" t="s">
        <v>5213</v>
      </c>
      <c r="H53" s="106" t="s">
        <v>7551</v>
      </c>
      <c r="I53" s="142">
        <v>23.172999999999998</v>
      </c>
      <c r="J53" s="142">
        <v>28.172999999999899</v>
      </c>
      <c r="K53" s="142"/>
      <c r="L53" s="106" t="s">
        <v>833</v>
      </c>
      <c r="M53" s="108"/>
      <c r="N53" s="108"/>
      <c r="O53" s="106"/>
      <c r="P53" s="108"/>
      <c r="Q53" s="108"/>
    </row>
    <row r="54" spans="1:17" ht="24" x14ac:dyDescent="0.55000000000000004">
      <c r="A54" s="106">
        <f>SUBTOTAL(103,$B$4:B54)</f>
        <v>51</v>
      </c>
      <c r="B54" s="107" t="s">
        <v>2086</v>
      </c>
      <c r="C54" s="107" t="s">
        <v>1963</v>
      </c>
      <c r="D54" s="107" t="s">
        <v>2088</v>
      </c>
      <c r="E54" s="106" t="s">
        <v>2089</v>
      </c>
      <c r="F54" s="107" t="s">
        <v>2090</v>
      </c>
      <c r="G54" s="106" t="s">
        <v>2979</v>
      </c>
      <c r="H54" s="106" t="s">
        <v>7552</v>
      </c>
      <c r="I54" s="11">
        <v>35.200000000000003</v>
      </c>
      <c r="J54" s="11">
        <v>70.400000000000006</v>
      </c>
      <c r="K54" s="11"/>
      <c r="L54" s="106" t="s">
        <v>2087</v>
      </c>
      <c r="M54" s="109"/>
      <c r="N54" s="109"/>
      <c r="O54" s="108"/>
      <c r="P54" s="109"/>
      <c r="Q54" s="109"/>
    </row>
    <row r="55" spans="1:17" ht="24" x14ac:dyDescent="0.55000000000000004">
      <c r="A55" s="106">
        <f>SUBTOTAL(103,$B$4:B55)</f>
        <v>52</v>
      </c>
      <c r="B55" s="107" t="s">
        <v>2086</v>
      </c>
      <c r="C55" s="107" t="s">
        <v>1963</v>
      </c>
      <c r="D55" s="107" t="s">
        <v>2091</v>
      </c>
      <c r="E55" s="106" t="s">
        <v>2092</v>
      </c>
      <c r="F55" s="107" t="s">
        <v>2093</v>
      </c>
      <c r="G55" s="106" t="s">
        <v>7552</v>
      </c>
      <c r="H55" s="106" t="s">
        <v>7553</v>
      </c>
      <c r="I55" s="11">
        <v>25.053000000000001</v>
      </c>
      <c r="J55" s="11">
        <v>50.106000000000002</v>
      </c>
      <c r="K55" s="11"/>
      <c r="L55" s="106" t="s">
        <v>2087</v>
      </c>
      <c r="M55" s="122"/>
      <c r="N55" s="122"/>
      <c r="O55" s="108"/>
      <c r="P55" s="122"/>
      <c r="Q55" s="122"/>
    </row>
    <row r="56" spans="1:17" ht="24" x14ac:dyDescent="0.55000000000000004">
      <c r="A56" s="106">
        <f>SUBTOTAL(103,$B$4:B56)</f>
        <v>53</v>
      </c>
      <c r="B56" s="107" t="s">
        <v>2086</v>
      </c>
      <c r="C56" s="107" t="s">
        <v>1963</v>
      </c>
      <c r="D56" s="107" t="s">
        <v>2094</v>
      </c>
      <c r="E56" s="106" t="s">
        <v>2095</v>
      </c>
      <c r="F56" s="107" t="s">
        <v>2096</v>
      </c>
      <c r="G56" s="106" t="s">
        <v>7553</v>
      </c>
      <c r="H56" s="106" t="s">
        <v>7554</v>
      </c>
      <c r="I56" s="11">
        <v>35.433999999999997</v>
      </c>
      <c r="J56" s="11">
        <v>71.718000000000004</v>
      </c>
      <c r="K56" s="11"/>
      <c r="L56" s="106" t="s">
        <v>2087</v>
      </c>
      <c r="M56" s="122"/>
      <c r="N56" s="122"/>
      <c r="O56" s="108"/>
      <c r="P56" s="122"/>
      <c r="Q56" s="122"/>
    </row>
    <row r="57" spans="1:17" ht="24" x14ac:dyDescent="0.55000000000000004">
      <c r="A57" s="106">
        <f>SUBTOTAL(103,$B$4:B57)</f>
        <v>54</v>
      </c>
      <c r="B57" s="107" t="s">
        <v>2086</v>
      </c>
      <c r="C57" s="107" t="s">
        <v>1963</v>
      </c>
      <c r="D57" s="107" t="s">
        <v>2091</v>
      </c>
      <c r="E57" s="106" t="s">
        <v>2097</v>
      </c>
      <c r="F57" s="107" t="s">
        <v>2098</v>
      </c>
      <c r="G57" s="106" t="s">
        <v>7555</v>
      </c>
      <c r="H57" s="106" t="s">
        <v>1325</v>
      </c>
      <c r="I57" s="11">
        <v>0.75</v>
      </c>
      <c r="J57" s="11">
        <v>1.5</v>
      </c>
      <c r="K57" s="11"/>
      <c r="L57" s="106" t="s">
        <v>2087</v>
      </c>
      <c r="M57" s="122"/>
      <c r="N57" s="122"/>
      <c r="O57" s="108"/>
      <c r="P57" s="122"/>
      <c r="Q57" s="122"/>
    </row>
    <row r="58" spans="1:17" ht="24" x14ac:dyDescent="0.55000000000000004">
      <c r="A58" s="106">
        <f>SUBTOTAL(103,$B$4:B58)</f>
        <v>55</v>
      </c>
      <c r="B58" s="107" t="s">
        <v>2086</v>
      </c>
      <c r="C58" s="107" t="s">
        <v>1963</v>
      </c>
      <c r="D58" s="107" t="s">
        <v>2094</v>
      </c>
      <c r="E58" s="106" t="s">
        <v>2099</v>
      </c>
      <c r="F58" s="107" t="s">
        <v>2100</v>
      </c>
      <c r="G58" s="106" t="s">
        <v>1325</v>
      </c>
      <c r="H58" s="106" t="s">
        <v>7556</v>
      </c>
      <c r="I58" s="11">
        <v>22.659999999999901</v>
      </c>
      <c r="J58" s="11">
        <v>24.577000000000002</v>
      </c>
      <c r="K58" s="11"/>
      <c r="L58" s="106" t="s">
        <v>2087</v>
      </c>
      <c r="M58" s="122"/>
      <c r="N58" s="122"/>
      <c r="O58" s="108"/>
      <c r="P58" s="122"/>
      <c r="Q58" s="122"/>
    </row>
    <row r="59" spans="1:17" ht="24" x14ac:dyDescent="0.55000000000000004">
      <c r="A59" s="106">
        <f>SUBTOTAL(103,$B$4:B59)</f>
        <v>56</v>
      </c>
      <c r="B59" s="107" t="s">
        <v>2086</v>
      </c>
      <c r="C59" s="107" t="s">
        <v>1963</v>
      </c>
      <c r="D59" s="107" t="s">
        <v>2101</v>
      </c>
      <c r="E59" s="106" t="s">
        <v>2102</v>
      </c>
      <c r="F59" s="107" t="s">
        <v>2103</v>
      </c>
      <c r="G59" s="106" t="s">
        <v>7557</v>
      </c>
      <c r="H59" s="106" t="s">
        <v>7558</v>
      </c>
      <c r="I59" s="11">
        <v>39.18</v>
      </c>
      <c r="J59" s="11">
        <v>44.997999999999998</v>
      </c>
      <c r="K59" s="11"/>
      <c r="L59" s="106" t="s">
        <v>2087</v>
      </c>
      <c r="M59" s="122"/>
      <c r="N59" s="122"/>
      <c r="O59" s="108"/>
      <c r="P59" s="122"/>
      <c r="Q59" s="122"/>
    </row>
    <row r="60" spans="1:17" ht="24" x14ac:dyDescent="0.55000000000000004">
      <c r="A60" s="106">
        <f>SUBTOTAL(103,$B$4:B60)</f>
        <v>57</v>
      </c>
      <c r="B60" s="107" t="s">
        <v>2086</v>
      </c>
      <c r="C60" s="107" t="s">
        <v>1963</v>
      </c>
      <c r="D60" s="107" t="s">
        <v>2088</v>
      </c>
      <c r="E60" s="106" t="s">
        <v>2104</v>
      </c>
      <c r="F60" s="107" t="s">
        <v>2105</v>
      </c>
      <c r="G60" s="106" t="s">
        <v>7558</v>
      </c>
      <c r="H60" s="106" t="s">
        <v>7559</v>
      </c>
      <c r="I60" s="11">
        <v>18.420000000000002</v>
      </c>
      <c r="J60" s="11">
        <v>21.242000000000001</v>
      </c>
      <c r="K60" s="11"/>
      <c r="L60" s="106" t="s">
        <v>2087</v>
      </c>
      <c r="M60" s="109"/>
      <c r="N60" s="109"/>
      <c r="O60" s="108"/>
      <c r="P60" s="109"/>
      <c r="Q60" s="109"/>
    </row>
    <row r="61" spans="1:17" ht="24" x14ac:dyDescent="0.55000000000000004">
      <c r="A61" s="106">
        <f>SUBTOTAL(103,$B$4:B61)</f>
        <v>58</v>
      </c>
      <c r="B61" s="107" t="s">
        <v>2086</v>
      </c>
      <c r="C61" s="107" t="s">
        <v>1963</v>
      </c>
      <c r="D61" s="107" t="s">
        <v>2106</v>
      </c>
      <c r="E61" s="106" t="s">
        <v>2107</v>
      </c>
      <c r="F61" s="107" t="s">
        <v>2108</v>
      </c>
      <c r="G61" s="106" t="s">
        <v>7493</v>
      </c>
      <c r="H61" s="106" t="s">
        <v>7560</v>
      </c>
      <c r="I61" s="11">
        <v>63.718000000000004</v>
      </c>
      <c r="J61" s="11">
        <v>66.218000000000004</v>
      </c>
      <c r="K61" s="11"/>
      <c r="L61" s="106" t="s">
        <v>2087</v>
      </c>
      <c r="M61" s="122"/>
      <c r="N61" s="122"/>
      <c r="O61" s="108"/>
      <c r="P61" s="122"/>
      <c r="Q61" s="122"/>
    </row>
    <row r="62" spans="1:17" ht="24" x14ac:dyDescent="0.55000000000000004">
      <c r="A62" s="106">
        <f>SUBTOTAL(103,$B$4:B62)</f>
        <v>59</v>
      </c>
      <c r="B62" s="107" t="s">
        <v>2086</v>
      </c>
      <c r="C62" s="107" t="s">
        <v>1963</v>
      </c>
      <c r="D62" s="107" t="s">
        <v>2088</v>
      </c>
      <c r="E62" s="106" t="s">
        <v>2109</v>
      </c>
      <c r="F62" s="107" t="s">
        <v>2110</v>
      </c>
      <c r="G62" s="106" t="s">
        <v>7560</v>
      </c>
      <c r="H62" s="106" t="s">
        <v>7561</v>
      </c>
      <c r="I62" s="11">
        <v>28.989999999999899</v>
      </c>
      <c r="J62" s="11">
        <v>28.99</v>
      </c>
      <c r="K62" s="11"/>
      <c r="L62" s="106" t="s">
        <v>2087</v>
      </c>
      <c r="M62" s="122"/>
      <c r="N62" s="122"/>
      <c r="O62" s="108"/>
      <c r="P62" s="122"/>
      <c r="Q62" s="122"/>
    </row>
    <row r="63" spans="1:17" ht="24" x14ac:dyDescent="0.55000000000000004">
      <c r="A63" s="106">
        <f>SUBTOTAL(103,$B$4:B63)</f>
        <v>60</v>
      </c>
      <c r="B63" s="107" t="s">
        <v>2086</v>
      </c>
      <c r="C63" s="107" t="s">
        <v>1963</v>
      </c>
      <c r="D63" s="107" t="s">
        <v>2111</v>
      </c>
      <c r="E63" s="106" t="s">
        <v>2112</v>
      </c>
      <c r="F63" s="107" t="s">
        <v>2113</v>
      </c>
      <c r="G63" s="106" t="s">
        <v>7562</v>
      </c>
      <c r="H63" s="106" t="s">
        <v>6790</v>
      </c>
      <c r="I63" s="11">
        <v>12.8249999999999</v>
      </c>
      <c r="J63" s="11">
        <v>15.375</v>
      </c>
      <c r="K63" s="11"/>
      <c r="L63" s="106" t="s">
        <v>2087</v>
      </c>
      <c r="M63" s="122"/>
      <c r="N63" s="122"/>
      <c r="O63" s="108"/>
      <c r="P63" s="122"/>
      <c r="Q63" s="122"/>
    </row>
    <row r="64" spans="1:17" ht="24" x14ac:dyDescent="0.55000000000000004">
      <c r="A64" s="106">
        <f>SUBTOTAL(103,$B$4:B64)</f>
        <v>61</v>
      </c>
      <c r="B64" s="107" t="s">
        <v>2086</v>
      </c>
      <c r="C64" s="107" t="s">
        <v>1963</v>
      </c>
      <c r="D64" s="107" t="s">
        <v>2094</v>
      </c>
      <c r="E64" s="106" t="s">
        <v>2114</v>
      </c>
      <c r="F64" s="107" t="s">
        <v>2115</v>
      </c>
      <c r="G64" s="106" t="s">
        <v>5213</v>
      </c>
      <c r="H64" s="106" t="s">
        <v>7563</v>
      </c>
      <c r="I64" s="11">
        <v>33.741999999999997</v>
      </c>
      <c r="J64" s="11">
        <v>34.807000000000002</v>
      </c>
      <c r="K64" s="11"/>
      <c r="L64" s="106" t="s">
        <v>2087</v>
      </c>
      <c r="M64" s="122"/>
      <c r="N64" s="122"/>
      <c r="O64" s="108"/>
      <c r="P64" s="122"/>
      <c r="Q64" s="122"/>
    </row>
    <row r="65" spans="1:17" ht="24" x14ac:dyDescent="0.55000000000000004">
      <c r="A65" s="106">
        <f>SUBTOTAL(103,$B$4:B65)</f>
        <v>62</v>
      </c>
      <c r="B65" s="107" t="s">
        <v>2086</v>
      </c>
      <c r="C65" s="107" t="s">
        <v>1963</v>
      </c>
      <c r="D65" s="107" t="s">
        <v>2094</v>
      </c>
      <c r="E65" s="106" t="s">
        <v>2116</v>
      </c>
      <c r="F65" s="107" t="s">
        <v>2117</v>
      </c>
      <c r="G65" s="106" t="s">
        <v>7564</v>
      </c>
      <c r="H65" s="106" t="s">
        <v>7565</v>
      </c>
      <c r="I65" s="11">
        <v>10.785</v>
      </c>
      <c r="J65" s="11">
        <v>10.785</v>
      </c>
      <c r="K65" s="11"/>
      <c r="L65" s="106" t="s">
        <v>2087</v>
      </c>
      <c r="M65" s="122"/>
      <c r="N65" s="122"/>
      <c r="O65" s="108"/>
      <c r="P65" s="122"/>
      <c r="Q65" s="122"/>
    </row>
    <row r="66" spans="1:17" ht="24" x14ac:dyDescent="0.55000000000000004">
      <c r="A66" s="106">
        <f>SUBTOTAL(103,$B$4:B66)</f>
        <v>63</v>
      </c>
      <c r="B66" s="107" t="s">
        <v>2086</v>
      </c>
      <c r="C66" s="107" t="s">
        <v>1963</v>
      </c>
      <c r="D66" s="107" t="s">
        <v>2101</v>
      </c>
      <c r="E66" s="106" t="s">
        <v>2118</v>
      </c>
      <c r="F66" s="107" t="s">
        <v>2119</v>
      </c>
      <c r="G66" s="106" t="s">
        <v>7087</v>
      </c>
      <c r="H66" s="106" t="s">
        <v>7566</v>
      </c>
      <c r="I66" s="11">
        <v>15.192</v>
      </c>
      <c r="J66" s="11">
        <v>15.192</v>
      </c>
      <c r="K66" s="11"/>
      <c r="L66" s="106" t="s">
        <v>2087</v>
      </c>
      <c r="M66" s="122"/>
      <c r="N66" s="122"/>
      <c r="O66" s="108"/>
      <c r="P66" s="122"/>
      <c r="Q66" s="122"/>
    </row>
    <row r="67" spans="1:17" ht="24" x14ac:dyDescent="0.55000000000000004">
      <c r="A67" s="122">
        <f>SUBTOTAL(103,$B$4:B67)</f>
        <v>64</v>
      </c>
      <c r="B67" s="123" t="s">
        <v>2086</v>
      </c>
      <c r="C67" s="123" t="s">
        <v>1963</v>
      </c>
      <c r="D67" s="123" t="s">
        <v>2111</v>
      </c>
      <c r="E67" s="122" t="s">
        <v>2120</v>
      </c>
      <c r="F67" s="123" t="s">
        <v>2121</v>
      </c>
      <c r="G67" s="122" t="s">
        <v>5213</v>
      </c>
      <c r="H67" s="122" t="s">
        <v>7567</v>
      </c>
      <c r="I67" s="13">
        <v>48.143999999999899</v>
      </c>
      <c r="J67" s="13">
        <v>49.145000000000003</v>
      </c>
      <c r="K67" s="13"/>
      <c r="L67" s="122" t="s">
        <v>2087</v>
      </c>
      <c r="M67" s="122"/>
      <c r="N67" s="122"/>
      <c r="O67" s="144"/>
      <c r="P67" s="122"/>
      <c r="Q67" s="122"/>
    </row>
    <row r="68" spans="1:17" ht="24" x14ac:dyDescent="0.55000000000000004">
      <c r="A68" s="106">
        <f>SUBTOTAL(103,$B$4:B68)</f>
        <v>65</v>
      </c>
      <c r="B68" s="107" t="s">
        <v>2086</v>
      </c>
      <c r="C68" s="107" t="s">
        <v>1963</v>
      </c>
      <c r="D68" s="107" t="s">
        <v>2088</v>
      </c>
      <c r="E68" s="106" t="s">
        <v>2122</v>
      </c>
      <c r="F68" s="107" t="s">
        <v>2123</v>
      </c>
      <c r="G68" s="106" t="s">
        <v>5213</v>
      </c>
      <c r="H68" s="106" t="s">
        <v>6967</v>
      </c>
      <c r="I68" s="11">
        <v>0.5</v>
      </c>
      <c r="J68" s="11">
        <v>0.5</v>
      </c>
      <c r="K68" s="11"/>
      <c r="L68" s="106" t="s">
        <v>2087</v>
      </c>
      <c r="M68" s="122"/>
      <c r="N68" s="122"/>
      <c r="O68" s="108"/>
      <c r="P68" s="122"/>
      <c r="Q68" s="122"/>
    </row>
    <row r="69" spans="1:17" ht="24" x14ac:dyDescent="0.55000000000000004">
      <c r="A69" s="106">
        <f>SUBTOTAL(103,$B$4:B69)</f>
        <v>66</v>
      </c>
      <c r="B69" s="107" t="s">
        <v>2086</v>
      </c>
      <c r="C69" s="107" t="s">
        <v>1963</v>
      </c>
      <c r="D69" s="107" t="s">
        <v>2091</v>
      </c>
      <c r="E69" s="106" t="s">
        <v>2124</v>
      </c>
      <c r="F69" s="107" t="s">
        <v>2125</v>
      </c>
      <c r="G69" s="106" t="s">
        <v>6967</v>
      </c>
      <c r="H69" s="106" t="s">
        <v>7568</v>
      </c>
      <c r="I69" s="11">
        <v>30.213999999999899</v>
      </c>
      <c r="J69" s="11">
        <v>31.814</v>
      </c>
      <c r="K69" s="11"/>
      <c r="L69" s="106" t="s">
        <v>2087</v>
      </c>
      <c r="M69" s="122"/>
      <c r="N69" s="122"/>
      <c r="O69" s="108"/>
      <c r="P69" s="122"/>
      <c r="Q69" s="122"/>
    </row>
    <row r="70" spans="1:17" ht="24" x14ac:dyDescent="0.55000000000000004">
      <c r="A70" s="106">
        <f>SUBTOTAL(103,$B$4:B70)</f>
        <v>67</v>
      </c>
      <c r="B70" s="107" t="s">
        <v>2086</v>
      </c>
      <c r="C70" s="107" t="s">
        <v>1963</v>
      </c>
      <c r="D70" s="107" t="s">
        <v>2088</v>
      </c>
      <c r="E70" s="106" t="s">
        <v>2126</v>
      </c>
      <c r="F70" s="107" t="s">
        <v>2127</v>
      </c>
      <c r="G70" s="106" t="s">
        <v>5213</v>
      </c>
      <c r="H70" s="106" t="s">
        <v>7569</v>
      </c>
      <c r="I70" s="11">
        <v>18.422999999999899</v>
      </c>
      <c r="J70" s="11">
        <v>18.422999999999899</v>
      </c>
      <c r="K70" s="11"/>
      <c r="L70" s="106" t="s">
        <v>2087</v>
      </c>
      <c r="M70" s="122"/>
      <c r="N70" s="122"/>
      <c r="O70" s="108"/>
      <c r="P70" s="122"/>
      <c r="Q70" s="122"/>
    </row>
    <row r="71" spans="1:17" ht="24" x14ac:dyDescent="0.55000000000000004">
      <c r="A71" s="106">
        <f>SUBTOTAL(103,$B$4:B71)</f>
        <v>68</v>
      </c>
      <c r="B71" s="107" t="s">
        <v>2086</v>
      </c>
      <c r="C71" s="107" t="s">
        <v>1963</v>
      </c>
      <c r="D71" s="107" t="s">
        <v>2088</v>
      </c>
      <c r="E71" s="106" t="s">
        <v>2128</v>
      </c>
      <c r="F71" s="107" t="s">
        <v>2129</v>
      </c>
      <c r="G71" s="106" t="s">
        <v>3008</v>
      </c>
      <c r="H71" s="106" t="s">
        <v>7570</v>
      </c>
      <c r="I71" s="11">
        <v>5.9649999999999901</v>
      </c>
      <c r="J71" s="11">
        <v>5.9649999999999901</v>
      </c>
      <c r="K71" s="11"/>
      <c r="L71" s="106" t="s">
        <v>2087</v>
      </c>
      <c r="M71" s="122"/>
      <c r="N71" s="122"/>
      <c r="O71" s="108"/>
      <c r="P71" s="122"/>
      <c r="Q71" s="122"/>
    </row>
    <row r="72" spans="1:17" ht="24" x14ac:dyDescent="0.55000000000000004">
      <c r="A72" s="106">
        <f>SUBTOTAL(103,$B$4:B72)</f>
        <v>69</v>
      </c>
      <c r="B72" s="107" t="s">
        <v>2086</v>
      </c>
      <c r="C72" s="107" t="s">
        <v>1963</v>
      </c>
      <c r="D72" s="107" t="s">
        <v>2101</v>
      </c>
      <c r="E72" s="106" t="s">
        <v>2130</v>
      </c>
      <c r="F72" s="107" t="s">
        <v>2131</v>
      </c>
      <c r="G72" s="106" t="s">
        <v>5213</v>
      </c>
      <c r="H72" s="106" t="s">
        <v>7571</v>
      </c>
      <c r="I72" s="11">
        <v>56</v>
      </c>
      <c r="J72" s="11">
        <v>63.515000000000001</v>
      </c>
      <c r="K72" s="11"/>
      <c r="L72" s="106" t="s">
        <v>2087</v>
      </c>
      <c r="M72" s="122"/>
      <c r="N72" s="122"/>
      <c r="O72" s="108"/>
      <c r="P72" s="122"/>
      <c r="Q72" s="122"/>
    </row>
    <row r="73" spans="1:17" ht="24" x14ac:dyDescent="0.55000000000000004">
      <c r="A73" s="106">
        <f>SUBTOTAL(103,$B$4:B73)</f>
        <v>70</v>
      </c>
      <c r="B73" s="107" t="s">
        <v>2086</v>
      </c>
      <c r="C73" s="107" t="s">
        <v>1963</v>
      </c>
      <c r="D73" s="107" t="s">
        <v>2106</v>
      </c>
      <c r="E73" s="106" t="s">
        <v>2132</v>
      </c>
      <c r="F73" s="107" t="s">
        <v>2133</v>
      </c>
      <c r="G73" s="106" t="s">
        <v>7571</v>
      </c>
      <c r="H73" s="106" t="s">
        <v>7572</v>
      </c>
      <c r="I73" s="11">
        <v>16.323</v>
      </c>
      <c r="J73" s="11">
        <v>16.323</v>
      </c>
      <c r="K73" s="11"/>
      <c r="L73" s="106" t="s">
        <v>2087</v>
      </c>
      <c r="M73" s="122"/>
      <c r="N73" s="122"/>
      <c r="O73" s="108"/>
      <c r="P73" s="122"/>
      <c r="Q73" s="122"/>
    </row>
    <row r="74" spans="1:17" ht="24" x14ac:dyDescent="0.55000000000000004">
      <c r="A74" s="106">
        <f>SUBTOTAL(103,$B$4:B74)</f>
        <v>71</v>
      </c>
      <c r="B74" s="107" t="s">
        <v>2086</v>
      </c>
      <c r="C74" s="107" t="s">
        <v>1963</v>
      </c>
      <c r="D74" s="107" t="s">
        <v>2111</v>
      </c>
      <c r="E74" s="106" t="s">
        <v>2134</v>
      </c>
      <c r="F74" s="107" t="s">
        <v>2135</v>
      </c>
      <c r="G74" s="106" t="s">
        <v>5213</v>
      </c>
      <c r="H74" s="106" t="s">
        <v>7573</v>
      </c>
      <c r="I74" s="11">
        <v>53.2</v>
      </c>
      <c r="J74" s="11">
        <v>57.673999999999999</v>
      </c>
      <c r="K74" s="11"/>
      <c r="L74" s="106" t="s">
        <v>2087</v>
      </c>
      <c r="M74" s="122"/>
      <c r="N74" s="122"/>
      <c r="O74" s="108"/>
      <c r="P74" s="122"/>
      <c r="Q74" s="122"/>
    </row>
    <row r="75" spans="1:17" ht="24" x14ac:dyDescent="0.55000000000000004">
      <c r="A75" s="106">
        <f>SUBTOTAL(103,$B$4:B75)</f>
        <v>72</v>
      </c>
      <c r="B75" s="107" t="s">
        <v>2086</v>
      </c>
      <c r="C75" s="107" t="s">
        <v>1963</v>
      </c>
      <c r="D75" s="107" t="s">
        <v>2106</v>
      </c>
      <c r="E75" s="106" t="s">
        <v>2136</v>
      </c>
      <c r="F75" s="107" t="s">
        <v>2137</v>
      </c>
      <c r="G75" s="106" t="s">
        <v>7573</v>
      </c>
      <c r="H75" s="106" t="s">
        <v>7574</v>
      </c>
      <c r="I75" s="11">
        <v>24.282</v>
      </c>
      <c r="J75" s="11">
        <v>25.266999999999999</v>
      </c>
      <c r="K75" s="11"/>
      <c r="L75" s="106" t="s">
        <v>2087</v>
      </c>
      <c r="M75" s="122"/>
      <c r="N75" s="122"/>
      <c r="O75" s="108"/>
      <c r="P75" s="122"/>
      <c r="Q75" s="122"/>
    </row>
    <row r="76" spans="1:17" ht="24" x14ac:dyDescent="0.55000000000000004">
      <c r="A76" s="106">
        <f>SUBTOTAL(103,$B$4:B76)</f>
        <v>73</v>
      </c>
      <c r="B76" s="107" t="s">
        <v>2086</v>
      </c>
      <c r="C76" s="107" t="s">
        <v>1963</v>
      </c>
      <c r="D76" s="107" t="s">
        <v>2091</v>
      </c>
      <c r="E76" s="106" t="s">
        <v>2138</v>
      </c>
      <c r="F76" s="107" t="s">
        <v>2139</v>
      </c>
      <c r="G76" s="106" t="s">
        <v>5213</v>
      </c>
      <c r="H76" s="106" t="s">
        <v>7575</v>
      </c>
      <c r="I76" s="11">
        <v>0.28999999999999898</v>
      </c>
      <c r="J76" s="11">
        <v>0.57999999999999896</v>
      </c>
      <c r="K76" s="11"/>
      <c r="L76" s="106" t="s">
        <v>2087</v>
      </c>
      <c r="M76" s="122"/>
      <c r="N76" s="122"/>
      <c r="O76" s="108"/>
      <c r="P76" s="122"/>
      <c r="Q76" s="122"/>
    </row>
    <row r="77" spans="1:17" ht="24" x14ac:dyDescent="0.55000000000000004">
      <c r="A77" s="109">
        <f>SUBTOTAL(103,$B$4:B77)</f>
        <v>74</v>
      </c>
      <c r="B77" s="110" t="s">
        <v>2140</v>
      </c>
      <c r="C77" s="110" t="s">
        <v>1963</v>
      </c>
      <c r="D77" s="110" t="s">
        <v>2141</v>
      </c>
      <c r="E77" s="109" t="s">
        <v>2142</v>
      </c>
      <c r="F77" s="110" t="s">
        <v>2143</v>
      </c>
      <c r="G77" s="109" t="s">
        <v>7388</v>
      </c>
      <c r="H77" s="109" t="s">
        <v>2144</v>
      </c>
      <c r="I77" s="111">
        <f>420.38-420.345</f>
        <v>3.4999999999968168E-2</v>
      </c>
      <c r="J77" s="111">
        <f>I77</f>
        <v>3.4999999999968168E-2</v>
      </c>
      <c r="K77" s="111"/>
      <c r="L77" s="109" t="s">
        <v>1660</v>
      </c>
      <c r="M77" s="109" t="s">
        <v>2144</v>
      </c>
      <c r="N77" s="109" t="s">
        <v>6465</v>
      </c>
      <c r="O77" s="109"/>
      <c r="P77" s="109"/>
      <c r="Q77" s="109"/>
    </row>
    <row r="78" spans="1:17" ht="24" x14ac:dyDescent="0.55000000000000004">
      <c r="A78" s="109">
        <f>SUBTOTAL(103,$B$4:B78)</f>
        <v>75</v>
      </c>
      <c r="B78" s="110" t="s">
        <v>2140</v>
      </c>
      <c r="C78" s="110" t="s">
        <v>1963</v>
      </c>
      <c r="D78" s="110" t="s">
        <v>2141</v>
      </c>
      <c r="E78" s="109" t="s">
        <v>2142</v>
      </c>
      <c r="F78" s="110" t="s">
        <v>2143</v>
      </c>
      <c r="G78" s="109" t="s">
        <v>2144</v>
      </c>
      <c r="H78" s="109" t="s">
        <v>2145</v>
      </c>
      <c r="I78" s="111">
        <f>427.44-420.38</f>
        <v>7.0600000000000023</v>
      </c>
      <c r="J78" s="111">
        <f>I78</f>
        <v>7.0600000000000023</v>
      </c>
      <c r="K78" s="111"/>
      <c r="L78" s="109" t="s">
        <v>2087</v>
      </c>
      <c r="M78" s="109" t="s">
        <v>2144</v>
      </c>
      <c r="N78" s="109" t="s">
        <v>6464</v>
      </c>
      <c r="O78" s="109"/>
      <c r="P78" s="109"/>
      <c r="Q78" s="109"/>
    </row>
    <row r="79" spans="1:17" ht="24" x14ac:dyDescent="0.55000000000000004">
      <c r="A79" s="109">
        <f>SUBTOTAL(103,$B$4:B79)</f>
        <v>76</v>
      </c>
      <c r="B79" s="110" t="s">
        <v>2140</v>
      </c>
      <c r="C79" s="110" t="s">
        <v>1963</v>
      </c>
      <c r="D79" s="110" t="s">
        <v>2141</v>
      </c>
      <c r="E79" s="109" t="s">
        <v>2142</v>
      </c>
      <c r="F79" s="110" t="s">
        <v>2143</v>
      </c>
      <c r="G79" s="109" t="s">
        <v>2145</v>
      </c>
      <c r="H79" s="109" t="s">
        <v>2146</v>
      </c>
      <c r="I79" s="111">
        <v>0.94699999999999995</v>
      </c>
      <c r="J79" s="111">
        <v>0.94699999999999995</v>
      </c>
      <c r="K79" s="111"/>
      <c r="L79" s="109" t="s">
        <v>1660</v>
      </c>
      <c r="M79" s="109" t="s">
        <v>2145</v>
      </c>
      <c r="N79" s="109" t="s">
        <v>6466</v>
      </c>
      <c r="O79" s="109"/>
      <c r="P79" s="109"/>
      <c r="Q79" s="109"/>
    </row>
    <row r="80" spans="1:17" ht="24" x14ac:dyDescent="0.55000000000000004">
      <c r="A80" s="109">
        <f>SUBTOTAL(103,$B$4:B80)</f>
        <v>77</v>
      </c>
      <c r="B80" s="110" t="s">
        <v>2140</v>
      </c>
      <c r="C80" s="110" t="s">
        <v>1963</v>
      </c>
      <c r="D80" s="110" t="s">
        <v>2141</v>
      </c>
      <c r="E80" s="109" t="s">
        <v>2142</v>
      </c>
      <c r="F80" s="110" t="s">
        <v>2143</v>
      </c>
      <c r="G80" s="109" t="s">
        <v>2146</v>
      </c>
      <c r="H80" s="109" t="s">
        <v>2147</v>
      </c>
      <c r="I80" s="111">
        <v>4.7380000000000004</v>
      </c>
      <c r="J80" s="111">
        <v>4.7380000000000004</v>
      </c>
      <c r="K80" s="111"/>
      <c r="L80" s="109" t="s">
        <v>2087</v>
      </c>
      <c r="M80" s="109" t="s">
        <v>2146</v>
      </c>
      <c r="N80" s="109" t="s">
        <v>6467</v>
      </c>
      <c r="O80" s="109"/>
      <c r="P80" s="109"/>
      <c r="Q80" s="109"/>
    </row>
    <row r="81" spans="1:17" ht="24" x14ac:dyDescent="0.55000000000000004">
      <c r="A81" s="109">
        <f>SUBTOTAL(103,$B$4:B81)</f>
        <v>78</v>
      </c>
      <c r="B81" s="110" t="s">
        <v>2140</v>
      </c>
      <c r="C81" s="110" t="s">
        <v>1963</v>
      </c>
      <c r="D81" s="110" t="s">
        <v>2141</v>
      </c>
      <c r="E81" s="109" t="s">
        <v>2142</v>
      </c>
      <c r="F81" s="110" t="s">
        <v>2143</v>
      </c>
      <c r="G81" s="109" t="s">
        <v>2147</v>
      </c>
      <c r="H81" s="109" t="s">
        <v>2149</v>
      </c>
      <c r="I81" s="111">
        <v>3.7719999999999998</v>
      </c>
      <c r="J81" s="111">
        <v>3.7719999999999998</v>
      </c>
      <c r="K81" s="111"/>
      <c r="L81" s="109" t="s">
        <v>1832</v>
      </c>
      <c r="M81" s="109" t="s">
        <v>2147</v>
      </c>
      <c r="N81" s="109" t="s">
        <v>2148</v>
      </c>
      <c r="O81" s="109"/>
      <c r="P81" s="109"/>
      <c r="Q81" s="109"/>
    </row>
    <row r="82" spans="1:17" ht="24" x14ac:dyDescent="0.55000000000000004">
      <c r="A82" s="109">
        <f>SUBTOTAL(103,$B$4:B82)</f>
        <v>79</v>
      </c>
      <c r="B82" s="110" t="s">
        <v>2140</v>
      </c>
      <c r="C82" s="110" t="s">
        <v>1963</v>
      </c>
      <c r="D82" s="110" t="s">
        <v>2141</v>
      </c>
      <c r="E82" s="109" t="s">
        <v>2142</v>
      </c>
      <c r="F82" s="110" t="s">
        <v>2143</v>
      </c>
      <c r="G82" s="109" t="s">
        <v>2149</v>
      </c>
      <c r="H82" s="109" t="s">
        <v>2150</v>
      </c>
      <c r="I82" s="111">
        <v>20.667999999999999</v>
      </c>
      <c r="J82" s="111">
        <v>33.765000000000001</v>
      </c>
      <c r="K82" s="111"/>
      <c r="L82" s="109" t="s">
        <v>2087</v>
      </c>
      <c r="M82" s="109" t="s">
        <v>2149</v>
      </c>
      <c r="N82" s="109" t="s">
        <v>6468</v>
      </c>
      <c r="O82" s="109"/>
      <c r="P82" s="109"/>
      <c r="Q82" s="109"/>
    </row>
    <row r="83" spans="1:17" ht="24" x14ac:dyDescent="0.55000000000000004">
      <c r="A83" s="109">
        <f>SUBTOTAL(103,$B$4:B83)</f>
        <v>80</v>
      </c>
      <c r="B83" s="110" t="s">
        <v>2140</v>
      </c>
      <c r="C83" s="110" t="s">
        <v>1963</v>
      </c>
      <c r="D83" s="110" t="s">
        <v>2141</v>
      </c>
      <c r="E83" s="109" t="s">
        <v>2142</v>
      </c>
      <c r="F83" s="110" t="s">
        <v>2143</v>
      </c>
      <c r="G83" s="109" t="s">
        <v>2150</v>
      </c>
      <c r="H83" s="109" t="s">
        <v>7576</v>
      </c>
      <c r="I83" s="111">
        <v>3.03</v>
      </c>
      <c r="J83" s="111">
        <v>7.72</v>
      </c>
      <c r="K83" s="111"/>
      <c r="L83" s="109" t="s">
        <v>1832</v>
      </c>
      <c r="M83" s="109" t="s">
        <v>2150</v>
      </c>
      <c r="N83" s="109" t="s">
        <v>2151</v>
      </c>
      <c r="O83" s="109"/>
      <c r="P83" s="109"/>
      <c r="Q83" s="109"/>
    </row>
    <row r="84" spans="1:17" ht="24" x14ac:dyDescent="0.55000000000000004">
      <c r="A84" s="106">
        <f>SUBTOTAL(103,$B$4:B84)</f>
        <v>81</v>
      </c>
      <c r="B84" s="107" t="s">
        <v>2140</v>
      </c>
      <c r="C84" s="110" t="s">
        <v>1963</v>
      </c>
      <c r="D84" s="107" t="s">
        <v>1915</v>
      </c>
      <c r="E84" s="106" t="s">
        <v>2152</v>
      </c>
      <c r="F84" s="107" t="s">
        <v>2153</v>
      </c>
      <c r="G84" s="106" t="s">
        <v>7576</v>
      </c>
      <c r="H84" s="106" t="s">
        <v>7577</v>
      </c>
      <c r="I84" s="11">
        <v>31.6739999999999</v>
      </c>
      <c r="J84" s="11">
        <v>67.613</v>
      </c>
      <c r="K84" s="11"/>
      <c r="L84" s="106" t="s">
        <v>1832</v>
      </c>
      <c r="M84" s="106"/>
      <c r="N84" s="106"/>
      <c r="O84" s="108"/>
      <c r="P84" s="106"/>
      <c r="Q84" s="106"/>
    </row>
    <row r="85" spans="1:17" ht="24" x14ac:dyDescent="0.55000000000000004">
      <c r="A85" s="106">
        <f>SUBTOTAL(103,$B$4:B85)</f>
        <v>82</v>
      </c>
      <c r="B85" s="107" t="s">
        <v>2140</v>
      </c>
      <c r="C85" s="110" t="s">
        <v>1963</v>
      </c>
      <c r="D85" s="107" t="s">
        <v>2154</v>
      </c>
      <c r="E85" s="106" t="s">
        <v>2155</v>
      </c>
      <c r="F85" s="107" t="s">
        <v>2156</v>
      </c>
      <c r="G85" s="106" t="s">
        <v>7577</v>
      </c>
      <c r="H85" s="106" t="s">
        <v>7578</v>
      </c>
      <c r="I85" s="11">
        <v>41.338999999999999</v>
      </c>
      <c r="J85" s="11">
        <v>101.696</v>
      </c>
      <c r="K85" s="11"/>
      <c r="L85" s="106" t="s">
        <v>1832</v>
      </c>
      <c r="M85" s="106"/>
      <c r="N85" s="106"/>
      <c r="O85" s="108"/>
      <c r="P85" s="106"/>
      <c r="Q85" s="106"/>
    </row>
    <row r="86" spans="1:17" ht="24" x14ac:dyDescent="0.55000000000000004">
      <c r="A86" s="106">
        <f>SUBTOTAL(103,$B$4:B86)</f>
        <v>83</v>
      </c>
      <c r="B86" s="107" t="s">
        <v>2140</v>
      </c>
      <c r="C86" s="110" t="s">
        <v>1963</v>
      </c>
      <c r="D86" s="107" t="s">
        <v>2157</v>
      </c>
      <c r="E86" s="106" t="s">
        <v>2158</v>
      </c>
      <c r="F86" s="107" t="s">
        <v>2159</v>
      </c>
      <c r="G86" s="106" t="s">
        <v>7554</v>
      </c>
      <c r="H86" s="106" t="s">
        <v>7579</v>
      </c>
      <c r="I86" s="11">
        <v>37.823</v>
      </c>
      <c r="J86" s="11">
        <v>52.817</v>
      </c>
      <c r="K86" s="11"/>
      <c r="L86" s="106" t="s">
        <v>2087</v>
      </c>
      <c r="M86" s="106"/>
      <c r="N86" s="109" t="s">
        <v>6464</v>
      </c>
      <c r="O86" s="108"/>
      <c r="P86" s="109"/>
      <c r="Q86" s="109"/>
    </row>
    <row r="87" spans="1:17" ht="24" x14ac:dyDescent="0.55000000000000004">
      <c r="A87" s="109">
        <f>SUBTOTAL(103,$B$4:B87)</f>
        <v>84</v>
      </c>
      <c r="B87" s="110" t="s">
        <v>2140</v>
      </c>
      <c r="C87" s="110" t="s">
        <v>1963</v>
      </c>
      <c r="D87" s="110" t="s">
        <v>2160</v>
      </c>
      <c r="E87" s="109" t="s">
        <v>2161</v>
      </c>
      <c r="F87" s="110" t="s">
        <v>2162</v>
      </c>
      <c r="G87" s="109" t="s">
        <v>7579</v>
      </c>
      <c r="H87" s="109" t="s">
        <v>7580</v>
      </c>
      <c r="I87" s="111">
        <v>15.472</v>
      </c>
      <c r="J87" s="111">
        <v>27.864000000000001</v>
      </c>
      <c r="K87" s="111"/>
      <c r="L87" s="109" t="s">
        <v>2087</v>
      </c>
      <c r="M87" s="109"/>
      <c r="N87" s="109" t="s">
        <v>6464</v>
      </c>
      <c r="O87" s="121"/>
      <c r="P87" s="109"/>
      <c r="Q87" s="109"/>
    </row>
    <row r="88" spans="1:17" ht="24" x14ac:dyDescent="0.55000000000000004">
      <c r="A88" s="109">
        <f>SUBTOTAL(103,$B$4:B88)</f>
        <v>85</v>
      </c>
      <c r="B88" s="110" t="s">
        <v>2140</v>
      </c>
      <c r="C88" s="110" t="s">
        <v>1963</v>
      </c>
      <c r="D88" s="110" t="s">
        <v>1915</v>
      </c>
      <c r="E88" s="109" t="s">
        <v>2163</v>
      </c>
      <c r="F88" s="110" t="s">
        <v>2164</v>
      </c>
      <c r="G88" s="109" t="s">
        <v>7580</v>
      </c>
      <c r="H88" s="109" t="s">
        <v>7581</v>
      </c>
      <c r="I88" s="111">
        <v>5.7350000000000003</v>
      </c>
      <c r="J88" s="111">
        <v>13.647</v>
      </c>
      <c r="K88" s="111"/>
      <c r="L88" s="109" t="s">
        <v>1832</v>
      </c>
      <c r="M88" s="109"/>
      <c r="N88" s="109"/>
      <c r="O88" s="121"/>
      <c r="P88" s="109"/>
      <c r="Q88" s="109"/>
    </row>
    <row r="89" spans="1:17" ht="24" x14ac:dyDescent="0.55000000000000004">
      <c r="A89" s="122">
        <f>SUBTOTAL(103,$B$4:B89)</f>
        <v>86</v>
      </c>
      <c r="B89" s="123" t="s">
        <v>2140</v>
      </c>
      <c r="C89" s="110" t="s">
        <v>1963</v>
      </c>
      <c r="D89" s="123" t="s">
        <v>2141</v>
      </c>
      <c r="E89" s="122" t="s">
        <v>2165</v>
      </c>
      <c r="F89" s="123" t="s">
        <v>2166</v>
      </c>
      <c r="G89" s="122" t="s">
        <v>7582</v>
      </c>
      <c r="H89" s="122" t="s">
        <v>1758</v>
      </c>
      <c r="I89" s="13">
        <v>32.448</v>
      </c>
      <c r="J89" s="111">
        <v>39.165999999999997</v>
      </c>
      <c r="K89" s="111"/>
      <c r="L89" s="122" t="s">
        <v>1832</v>
      </c>
      <c r="M89" s="109" t="s">
        <v>2167</v>
      </c>
      <c r="N89" s="109" t="s">
        <v>2168</v>
      </c>
      <c r="O89" s="108"/>
      <c r="P89" s="109"/>
      <c r="Q89" s="109"/>
    </row>
    <row r="90" spans="1:17" ht="24" x14ac:dyDescent="0.55000000000000004">
      <c r="A90" s="106">
        <f>SUBTOTAL(103,$B$4:B90)</f>
        <v>87</v>
      </c>
      <c r="B90" s="107" t="s">
        <v>2140</v>
      </c>
      <c r="C90" s="110" t="s">
        <v>1963</v>
      </c>
      <c r="D90" s="107" t="s">
        <v>1915</v>
      </c>
      <c r="E90" s="106" t="s">
        <v>2169</v>
      </c>
      <c r="F90" s="107" t="s">
        <v>2170</v>
      </c>
      <c r="G90" s="106" t="s">
        <v>5213</v>
      </c>
      <c r="H90" s="106" t="s">
        <v>2171</v>
      </c>
      <c r="I90" s="11">
        <v>38.7289999999999</v>
      </c>
      <c r="J90" s="11">
        <v>40.806999999999903</v>
      </c>
      <c r="K90" s="11"/>
      <c r="L90" s="106" t="s">
        <v>1832</v>
      </c>
      <c r="M90" s="109" t="s">
        <v>2171</v>
      </c>
      <c r="N90" s="106"/>
      <c r="O90" s="108"/>
      <c r="P90" s="106"/>
      <c r="Q90" s="106"/>
    </row>
    <row r="91" spans="1:17" ht="24" x14ac:dyDescent="0.55000000000000004">
      <c r="A91" s="106">
        <f>SUBTOTAL(103,$B$4:B91)</f>
        <v>88</v>
      </c>
      <c r="B91" s="107" t="s">
        <v>2140</v>
      </c>
      <c r="C91" s="110" t="s">
        <v>1963</v>
      </c>
      <c r="D91" s="107" t="s">
        <v>2157</v>
      </c>
      <c r="E91" s="106" t="s">
        <v>2172</v>
      </c>
      <c r="F91" s="107" t="s">
        <v>2173</v>
      </c>
      <c r="G91" s="106" t="s">
        <v>7583</v>
      </c>
      <c r="H91" s="106" t="s">
        <v>2174</v>
      </c>
      <c r="I91" s="11">
        <v>0.41199999999999898</v>
      </c>
      <c r="J91" s="11">
        <v>0.41199999999999898</v>
      </c>
      <c r="K91" s="11"/>
      <c r="L91" s="106" t="s">
        <v>2087</v>
      </c>
      <c r="M91" s="109" t="s">
        <v>2174</v>
      </c>
      <c r="N91" s="109" t="s">
        <v>6464</v>
      </c>
      <c r="O91" s="108"/>
      <c r="P91" s="109"/>
      <c r="Q91" s="109"/>
    </row>
    <row r="92" spans="1:17" ht="24" x14ac:dyDescent="0.55000000000000004">
      <c r="A92" s="106">
        <f>SUBTOTAL(103,$B$4:B92)</f>
        <v>89</v>
      </c>
      <c r="B92" s="107" t="s">
        <v>2140</v>
      </c>
      <c r="C92" s="110" t="s">
        <v>1963</v>
      </c>
      <c r="D92" s="107" t="s">
        <v>2160</v>
      </c>
      <c r="E92" s="106" t="s">
        <v>2175</v>
      </c>
      <c r="F92" s="107" t="s">
        <v>2176</v>
      </c>
      <c r="G92" s="106" t="s">
        <v>7584</v>
      </c>
      <c r="H92" s="106" t="s">
        <v>7585</v>
      </c>
      <c r="I92" s="11">
        <v>20.945999999999898</v>
      </c>
      <c r="J92" s="11">
        <v>22.326000000000001</v>
      </c>
      <c r="K92" s="11"/>
      <c r="L92" s="106" t="s">
        <v>2087</v>
      </c>
      <c r="M92" s="106"/>
      <c r="N92" s="109" t="s">
        <v>6464</v>
      </c>
      <c r="O92" s="108"/>
      <c r="P92" s="109"/>
      <c r="Q92" s="109"/>
    </row>
    <row r="93" spans="1:17" ht="24" x14ac:dyDescent="0.55000000000000004">
      <c r="A93" s="106">
        <f>SUBTOTAL(103,$B$4:B93)</f>
        <v>90</v>
      </c>
      <c r="B93" s="107" t="s">
        <v>2140</v>
      </c>
      <c r="C93" s="110" t="s">
        <v>1963</v>
      </c>
      <c r="D93" s="107" t="s">
        <v>2154</v>
      </c>
      <c r="E93" s="106" t="s">
        <v>2177</v>
      </c>
      <c r="F93" s="107" t="s">
        <v>2178</v>
      </c>
      <c r="G93" s="106" t="s">
        <v>5213</v>
      </c>
      <c r="H93" s="106" t="s">
        <v>7455</v>
      </c>
      <c r="I93" s="11">
        <v>10.446</v>
      </c>
      <c r="J93" s="11">
        <v>20.8919999999999</v>
      </c>
      <c r="K93" s="11"/>
      <c r="L93" s="106" t="s">
        <v>1832</v>
      </c>
      <c r="M93" s="106"/>
      <c r="N93" s="106"/>
      <c r="O93" s="108"/>
      <c r="P93" s="106"/>
      <c r="Q93" s="106"/>
    </row>
    <row r="94" spans="1:17" ht="24" x14ac:dyDescent="0.55000000000000004">
      <c r="A94" s="106">
        <f>SUBTOTAL(103,$B$4:B94)</f>
        <v>91</v>
      </c>
      <c r="B94" s="107" t="s">
        <v>2140</v>
      </c>
      <c r="C94" s="110" t="s">
        <v>1963</v>
      </c>
      <c r="D94" s="107" t="s">
        <v>2160</v>
      </c>
      <c r="E94" s="106" t="s">
        <v>2179</v>
      </c>
      <c r="F94" s="107" t="s">
        <v>2180</v>
      </c>
      <c r="G94" s="106" t="s">
        <v>5213</v>
      </c>
      <c r="H94" s="106" t="s">
        <v>7586</v>
      </c>
      <c r="I94" s="11">
        <v>14.086</v>
      </c>
      <c r="J94" s="11">
        <v>14.086</v>
      </c>
      <c r="K94" s="11"/>
      <c r="L94" s="106" t="s">
        <v>2087</v>
      </c>
      <c r="M94" s="106"/>
      <c r="N94" s="109" t="s">
        <v>6464</v>
      </c>
      <c r="O94" s="108"/>
      <c r="P94" s="109"/>
      <c r="Q94" s="109"/>
    </row>
    <row r="95" spans="1:17" ht="24" x14ac:dyDescent="0.55000000000000004">
      <c r="A95" s="106">
        <f>SUBTOTAL(103,$B$4:B95)</f>
        <v>92</v>
      </c>
      <c r="B95" s="107" t="s">
        <v>2140</v>
      </c>
      <c r="C95" s="110" t="s">
        <v>1963</v>
      </c>
      <c r="D95" s="107" t="s">
        <v>2160</v>
      </c>
      <c r="E95" s="106" t="s">
        <v>2181</v>
      </c>
      <c r="F95" s="107" t="s">
        <v>2182</v>
      </c>
      <c r="G95" s="106" t="s">
        <v>7567</v>
      </c>
      <c r="H95" s="106" t="s">
        <v>7587</v>
      </c>
      <c r="I95" s="11">
        <v>29.366999999999901</v>
      </c>
      <c r="J95" s="11">
        <v>29.366999999999901</v>
      </c>
      <c r="K95" s="11"/>
      <c r="L95" s="106" t="s">
        <v>2087</v>
      </c>
      <c r="M95" s="106"/>
      <c r="N95" s="109" t="s">
        <v>6464</v>
      </c>
      <c r="O95" s="108"/>
      <c r="P95" s="109"/>
      <c r="Q95" s="109"/>
    </row>
    <row r="96" spans="1:17" ht="24" x14ac:dyDescent="0.55000000000000004">
      <c r="A96" s="106">
        <f>SUBTOTAL(103,$B$4:B96)</f>
        <v>93</v>
      </c>
      <c r="B96" s="107" t="s">
        <v>2140</v>
      </c>
      <c r="C96" s="110" t="s">
        <v>1963</v>
      </c>
      <c r="D96" s="107" t="s">
        <v>2160</v>
      </c>
      <c r="E96" s="106" t="s">
        <v>2183</v>
      </c>
      <c r="F96" s="107" t="s">
        <v>2184</v>
      </c>
      <c r="G96" s="106" t="s">
        <v>7587</v>
      </c>
      <c r="H96" s="106" t="s">
        <v>7588</v>
      </c>
      <c r="I96" s="11">
        <v>27.417000000000002</v>
      </c>
      <c r="J96" s="11">
        <v>27.417000000000002</v>
      </c>
      <c r="K96" s="11"/>
      <c r="L96" s="106" t="s">
        <v>2087</v>
      </c>
      <c r="M96" s="106"/>
      <c r="N96" s="109" t="s">
        <v>6464</v>
      </c>
      <c r="O96" s="108"/>
      <c r="P96" s="109"/>
      <c r="Q96" s="109"/>
    </row>
    <row r="97" spans="1:17" ht="24" x14ac:dyDescent="0.55000000000000004">
      <c r="A97" s="106">
        <f>SUBTOTAL(103,$B$4:B97)</f>
        <v>94</v>
      </c>
      <c r="B97" s="107" t="s">
        <v>2140</v>
      </c>
      <c r="C97" s="110" t="s">
        <v>1963</v>
      </c>
      <c r="D97" s="107" t="s">
        <v>2141</v>
      </c>
      <c r="E97" s="106" t="s">
        <v>2185</v>
      </c>
      <c r="F97" s="107" t="s">
        <v>2186</v>
      </c>
      <c r="G97" s="106" t="s">
        <v>7588</v>
      </c>
      <c r="H97" s="106" t="s">
        <v>7589</v>
      </c>
      <c r="I97" s="11">
        <v>14.926</v>
      </c>
      <c r="J97" s="11">
        <v>15.989000000000001</v>
      </c>
      <c r="K97" s="11"/>
      <c r="L97" s="106" t="s">
        <v>2087</v>
      </c>
      <c r="M97" s="106"/>
      <c r="N97" s="109" t="s">
        <v>6464</v>
      </c>
      <c r="O97" s="108"/>
      <c r="P97" s="109"/>
      <c r="Q97" s="109"/>
    </row>
    <row r="98" spans="1:17" ht="24" x14ac:dyDescent="0.55000000000000004">
      <c r="A98" s="106">
        <f>SUBTOTAL(103,$B$4:B98)</f>
        <v>95</v>
      </c>
      <c r="B98" s="107" t="s">
        <v>2140</v>
      </c>
      <c r="C98" s="110" t="s">
        <v>1963</v>
      </c>
      <c r="D98" s="107" t="s">
        <v>2154</v>
      </c>
      <c r="E98" s="106" t="s">
        <v>2187</v>
      </c>
      <c r="F98" s="107" t="s">
        <v>2188</v>
      </c>
      <c r="G98" s="106" t="s">
        <v>5213</v>
      </c>
      <c r="H98" s="106" t="s">
        <v>2189</v>
      </c>
      <c r="I98" s="11">
        <v>9.3399999999999892</v>
      </c>
      <c r="J98" s="11">
        <v>9.3399999999999892</v>
      </c>
      <c r="K98" s="11"/>
      <c r="L98" s="106" t="s">
        <v>1832</v>
      </c>
      <c r="M98" s="109" t="s">
        <v>2189</v>
      </c>
      <c r="N98" s="106"/>
      <c r="O98" s="108"/>
      <c r="P98" s="106"/>
      <c r="Q98" s="106"/>
    </row>
    <row r="99" spans="1:17" ht="24" x14ac:dyDescent="0.55000000000000004">
      <c r="A99" s="106">
        <f>SUBTOTAL(103,$B$4:B99)</f>
        <v>96</v>
      </c>
      <c r="B99" s="107" t="s">
        <v>2140</v>
      </c>
      <c r="C99" s="110" t="s">
        <v>1963</v>
      </c>
      <c r="D99" s="107" t="s">
        <v>2157</v>
      </c>
      <c r="E99" s="106" t="s">
        <v>2190</v>
      </c>
      <c r="F99" s="107" t="s">
        <v>2191</v>
      </c>
      <c r="G99" s="106" t="s">
        <v>2189</v>
      </c>
      <c r="H99" s="106" t="s">
        <v>7590</v>
      </c>
      <c r="I99" s="11">
        <v>27.59</v>
      </c>
      <c r="J99" s="11">
        <v>28.44</v>
      </c>
      <c r="K99" s="11"/>
      <c r="L99" s="106" t="s">
        <v>2087</v>
      </c>
      <c r="M99" s="106"/>
      <c r="N99" s="109" t="s">
        <v>6464</v>
      </c>
      <c r="O99" s="108"/>
      <c r="P99" s="109"/>
      <c r="Q99" s="109"/>
    </row>
    <row r="100" spans="1:17" ht="24" x14ac:dyDescent="0.55000000000000004">
      <c r="A100" s="106">
        <f>SUBTOTAL(103,$B$4:B100)</f>
        <v>97</v>
      </c>
      <c r="B100" s="107" t="s">
        <v>2140</v>
      </c>
      <c r="C100" s="110" t="s">
        <v>1963</v>
      </c>
      <c r="D100" s="107" t="s">
        <v>2141</v>
      </c>
      <c r="E100" s="106" t="s">
        <v>2192</v>
      </c>
      <c r="F100" s="107" t="s">
        <v>1701</v>
      </c>
      <c r="G100" s="106" t="s">
        <v>5213</v>
      </c>
      <c r="H100" s="106" t="s">
        <v>7404</v>
      </c>
      <c r="I100" s="11">
        <v>0.51300000000000001</v>
      </c>
      <c r="J100" s="11">
        <v>0.51300000000000001</v>
      </c>
      <c r="K100" s="11"/>
      <c r="L100" s="106" t="s">
        <v>2087</v>
      </c>
      <c r="M100" s="106"/>
      <c r="N100" s="109" t="s">
        <v>6464</v>
      </c>
      <c r="O100" s="108"/>
      <c r="P100" s="109"/>
      <c r="Q100" s="109"/>
    </row>
    <row r="101" spans="1:17" ht="24" x14ac:dyDescent="0.55000000000000004">
      <c r="A101" s="106">
        <f>SUBTOTAL(103,$B$4:B101)</f>
        <v>98</v>
      </c>
      <c r="B101" s="107" t="s">
        <v>2140</v>
      </c>
      <c r="C101" s="110" t="s">
        <v>1963</v>
      </c>
      <c r="D101" s="107" t="s">
        <v>2141</v>
      </c>
      <c r="E101" s="106" t="s">
        <v>2193</v>
      </c>
      <c r="F101" s="107" t="s">
        <v>2194</v>
      </c>
      <c r="G101" s="106" t="s">
        <v>5213</v>
      </c>
      <c r="H101" s="106" t="s">
        <v>7591</v>
      </c>
      <c r="I101" s="11">
        <v>12.1</v>
      </c>
      <c r="J101" s="11">
        <v>12.1</v>
      </c>
      <c r="K101" s="11"/>
      <c r="L101" s="106" t="s">
        <v>1832</v>
      </c>
      <c r="M101" s="106"/>
      <c r="N101" s="106"/>
      <c r="O101" s="108"/>
      <c r="P101" s="106"/>
      <c r="Q101" s="106"/>
    </row>
    <row r="102" spans="1:17" ht="24" x14ac:dyDescent="0.55000000000000004">
      <c r="A102" s="106">
        <f>SUBTOTAL(103,$B$4:B102)</f>
        <v>99</v>
      </c>
      <c r="B102" s="107" t="s">
        <v>2140</v>
      </c>
      <c r="C102" s="110" t="s">
        <v>1963</v>
      </c>
      <c r="D102" s="107" t="s">
        <v>2141</v>
      </c>
      <c r="E102" s="106" t="s">
        <v>2195</v>
      </c>
      <c r="F102" s="107" t="s">
        <v>2196</v>
      </c>
      <c r="G102" s="106" t="s">
        <v>5213</v>
      </c>
      <c r="H102" s="106" t="s">
        <v>7592</v>
      </c>
      <c r="I102" s="11">
        <v>0.23400000000000001</v>
      </c>
      <c r="J102" s="11">
        <v>0.46800000000000003</v>
      </c>
      <c r="K102" s="11"/>
      <c r="L102" s="106" t="s">
        <v>2087</v>
      </c>
      <c r="M102" s="106"/>
      <c r="N102" s="109" t="s">
        <v>6464</v>
      </c>
      <c r="O102" s="108"/>
      <c r="P102" s="109"/>
      <c r="Q102" s="109"/>
    </row>
    <row r="103" spans="1:17" ht="24" x14ac:dyDescent="0.55000000000000004">
      <c r="A103" s="106">
        <f>SUBTOTAL(103,$B$4:B103)</f>
        <v>100</v>
      </c>
      <c r="B103" s="107" t="s">
        <v>2140</v>
      </c>
      <c r="C103" s="110" t="s">
        <v>1963</v>
      </c>
      <c r="D103" s="107" t="s">
        <v>2157</v>
      </c>
      <c r="E103" s="106" t="s">
        <v>2197</v>
      </c>
      <c r="F103" s="107" t="s">
        <v>2198</v>
      </c>
      <c r="G103" s="106" t="s">
        <v>5213</v>
      </c>
      <c r="H103" s="106" t="s">
        <v>7593</v>
      </c>
      <c r="I103" s="11">
        <v>38.518999999999899</v>
      </c>
      <c r="J103" s="11">
        <v>38.518999999999899</v>
      </c>
      <c r="K103" s="11"/>
      <c r="L103" s="106" t="s">
        <v>2087</v>
      </c>
      <c r="M103" s="106"/>
      <c r="N103" s="109" t="s">
        <v>6464</v>
      </c>
      <c r="O103" s="108"/>
      <c r="P103" s="109"/>
      <c r="Q103" s="109"/>
    </row>
    <row r="104" spans="1:17" ht="24" x14ac:dyDescent="0.55000000000000004">
      <c r="A104" s="106">
        <f>SUBTOTAL(103,$B$4:B104)</f>
        <v>101</v>
      </c>
      <c r="B104" s="107" t="s">
        <v>2140</v>
      </c>
      <c r="C104" s="110" t="s">
        <v>1963</v>
      </c>
      <c r="D104" s="110" t="s">
        <v>2160</v>
      </c>
      <c r="E104" s="106" t="s">
        <v>2199</v>
      </c>
      <c r="F104" s="107" t="s">
        <v>2200</v>
      </c>
      <c r="G104" s="106" t="s">
        <v>5213</v>
      </c>
      <c r="H104" s="106" t="s">
        <v>7001</v>
      </c>
      <c r="I104" s="11">
        <v>10.725</v>
      </c>
      <c r="J104" s="11">
        <v>13.925000000000001</v>
      </c>
      <c r="K104" s="11"/>
      <c r="L104" s="106" t="s">
        <v>2087</v>
      </c>
      <c r="M104" s="106"/>
      <c r="N104" s="109" t="s">
        <v>6464</v>
      </c>
      <c r="O104" s="108"/>
      <c r="P104" s="109"/>
      <c r="Q104" s="109"/>
    </row>
    <row r="105" spans="1:17" ht="24" x14ac:dyDescent="0.55000000000000004">
      <c r="A105" s="109">
        <f>SUBTOTAL(103,$B$4:B105)</f>
        <v>102</v>
      </c>
      <c r="B105" s="110" t="s">
        <v>2201</v>
      </c>
      <c r="C105" s="110" t="s">
        <v>1963</v>
      </c>
      <c r="D105" s="110" t="s">
        <v>2202</v>
      </c>
      <c r="E105" s="109" t="s">
        <v>2203</v>
      </c>
      <c r="F105" s="110" t="s">
        <v>2204</v>
      </c>
      <c r="G105" s="109" t="s">
        <v>7594</v>
      </c>
      <c r="H105" s="109" t="s">
        <v>2206</v>
      </c>
      <c r="I105" s="111">
        <f>251.408-251.299</f>
        <v>0.10899999999998045</v>
      </c>
      <c r="J105" s="111">
        <f>I105*2</f>
        <v>0.21799999999996089</v>
      </c>
      <c r="K105" s="111"/>
      <c r="L105" s="109" t="s">
        <v>2205</v>
      </c>
      <c r="M105" s="109" t="s">
        <v>2206</v>
      </c>
      <c r="N105" s="109" t="s">
        <v>6469</v>
      </c>
      <c r="O105" s="109"/>
      <c r="P105" s="109"/>
      <c r="Q105" s="109"/>
    </row>
    <row r="106" spans="1:17" ht="24" x14ac:dyDescent="0.55000000000000004">
      <c r="A106" s="109">
        <f>SUBTOTAL(103,$B$4:B106)</f>
        <v>103</v>
      </c>
      <c r="B106" s="110" t="s">
        <v>2201</v>
      </c>
      <c r="C106" s="110" t="s">
        <v>1963</v>
      </c>
      <c r="D106" s="110" t="s">
        <v>2202</v>
      </c>
      <c r="E106" s="109" t="s">
        <v>2203</v>
      </c>
      <c r="F106" s="110" t="s">
        <v>2204</v>
      </c>
      <c r="G106" s="109" t="s">
        <v>2206</v>
      </c>
      <c r="H106" s="109" t="s">
        <v>7595</v>
      </c>
      <c r="I106" s="111">
        <f>267-251.408</f>
        <v>15.592000000000013</v>
      </c>
      <c r="J106" s="111">
        <f>I106*2</f>
        <v>31.184000000000026</v>
      </c>
      <c r="K106" s="111"/>
      <c r="L106" s="109" t="s">
        <v>1832</v>
      </c>
      <c r="M106" s="109" t="s">
        <v>2206</v>
      </c>
      <c r="N106" s="109" t="s">
        <v>6471</v>
      </c>
      <c r="O106" s="109"/>
      <c r="P106" s="109"/>
      <c r="Q106" s="109"/>
    </row>
    <row r="107" spans="1:17" ht="24" x14ac:dyDescent="0.55000000000000004">
      <c r="A107" s="106">
        <f>SUBTOTAL(103,$B$4:B107)</f>
        <v>104</v>
      </c>
      <c r="B107" s="107" t="s">
        <v>2201</v>
      </c>
      <c r="C107" s="107" t="s">
        <v>1963</v>
      </c>
      <c r="D107" s="110" t="s">
        <v>2207</v>
      </c>
      <c r="E107" s="106" t="s">
        <v>2208</v>
      </c>
      <c r="F107" s="107" t="s">
        <v>2209</v>
      </c>
      <c r="G107" s="106" t="s">
        <v>7595</v>
      </c>
      <c r="H107" s="106" t="s">
        <v>7596</v>
      </c>
      <c r="I107" s="111">
        <f>295.5-267</f>
        <v>28.5</v>
      </c>
      <c r="J107" s="111">
        <f>I107*2</f>
        <v>57</v>
      </c>
      <c r="K107" s="111"/>
      <c r="L107" s="106" t="s">
        <v>1832</v>
      </c>
      <c r="M107" s="106"/>
      <c r="N107" s="106"/>
      <c r="O107" s="108"/>
      <c r="P107" s="106"/>
      <c r="Q107" s="106"/>
    </row>
    <row r="108" spans="1:17" ht="24" x14ac:dyDescent="0.55000000000000004">
      <c r="A108" s="106">
        <f>SUBTOTAL(103,$B$4:B108)</f>
        <v>105</v>
      </c>
      <c r="B108" s="107" t="s">
        <v>2201</v>
      </c>
      <c r="C108" s="107" t="s">
        <v>1963</v>
      </c>
      <c r="D108" s="107" t="s">
        <v>2210</v>
      </c>
      <c r="E108" s="106" t="s">
        <v>2211</v>
      </c>
      <c r="F108" s="107" t="s">
        <v>2212</v>
      </c>
      <c r="G108" s="106" t="s">
        <v>7596</v>
      </c>
      <c r="H108" s="106" t="s">
        <v>7597</v>
      </c>
      <c r="I108" s="111">
        <f>327.771-295.5</f>
        <v>32.271000000000015</v>
      </c>
      <c r="J108" s="111">
        <f>I108*2</f>
        <v>64.54200000000003</v>
      </c>
      <c r="K108" s="111"/>
      <c r="L108" s="106" t="s">
        <v>1832</v>
      </c>
      <c r="M108" s="106"/>
      <c r="N108" s="106"/>
      <c r="O108" s="108"/>
      <c r="P108" s="106"/>
      <c r="Q108" s="106"/>
    </row>
    <row r="109" spans="1:17" ht="24" x14ac:dyDescent="0.55000000000000004">
      <c r="A109" s="106">
        <f>SUBTOTAL(103,$B$4:B109)</f>
        <v>106</v>
      </c>
      <c r="B109" s="107" t="s">
        <v>2201</v>
      </c>
      <c r="C109" s="107" t="s">
        <v>1963</v>
      </c>
      <c r="D109" s="107" t="s">
        <v>2207</v>
      </c>
      <c r="E109" s="106" t="s">
        <v>2213</v>
      </c>
      <c r="F109" s="107" t="s">
        <v>2214</v>
      </c>
      <c r="G109" s="106" t="s">
        <v>5213</v>
      </c>
      <c r="H109" s="106" t="s">
        <v>7598</v>
      </c>
      <c r="I109" s="11">
        <v>16.059999999999999</v>
      </c>
      <c r="J109" s="11">
        <v>32.119999999999997</v>
      </c>
      <c r="K109" s="11"/>
      <c r="L109" s="106" t="s">
        <v>1832</v>
      </c>
      <c r="M109" s="106"/>
      <c r="N109" s="106"/>
      <c r="O109" s="108"/>
      <c r="P109" s="106"/>
      <c r="Q109" s="106"/>
    </row>
    <row r="110" spans="1:17" ht="24" x14ac:dyDescent="0.55000000000000004">
      <c r="A110" s="106">
        <f>SUBTOTAL(103,$B$4:B110)</f>
        <v>107</v>
      </c>
      <c r="B110" s="107" t="s">
        <v>2201</v>
      </c>
      <c r="C110" s="107" t="s">
        <v>1963</v>
      </c>
      <c r="D110" s="107" t="s">
        <v>2210</v>
      </c>
      <c r="E110" s="106" t="s">
        <v>2215</v>
      </c>
      <c r="F110" s="107" t="s">
        <v>2216</v>
      </c>
      <c r="G110" s="106" t="s">
        <v>5213</v>
      </c>
      <c r="H110" s="106" t="s">
        <v>7599</v>
      </c>
      <c r="I110" s="11">
        <v>9.9499999999999904</v>
      </c>
      <c r="J110" s="11">
        <v>19.899999999999899</v>
      </c>
      <c r="K110" s="11"/>
      <c r="L110" s="106" t="s">
        <v>1832</v>
      </c>
      <c r="M110" s="106"/>
      <c r="N110" s="106"/>
      <c r="O110" s="108"/>
      <c r="P110" s="106"/>
      <c r="Q110" s="106"/>
    </row>
    <row r="111" spans="1:17" ht="24" x14ac:dyDescent="0.55000000000000004">
      <c r="A111" s="106">
        <f>SUBTOTAL(103,$B$4:B111)</f>
        <v>108</v>
      </c>
      <c r="B111" s="107" t="s">
        <v>2201</v>
      </c>
      <c r="C111" s="107" t="s">
        <v>1963</v>
      </c>
      <c r="D111" s="107" t="s">
        <v>2217</v>
      </c>
      <c r="E111" s="106" t="s">
        <v>2218</v>
      </c>
      <c r="F111" s="107" t="s">
        <v>2219</v>
      </c>
      <c r="G111" s="106" t="s">
        <v>5213</v>
      </c>
      <c r="H111" s="106" t="s">
        <v>7600</v>
      </c>
      <c r="I111" s="111">
        <v>24.594999999999999</v>
      </c>
      <c r="J111" s="111">
        <v>34.896999999999998</v>
      </c>
      <c r="K111" s="111"/>
      <c r="L111" s="106" t="s">
        <v>1832</v>
      </c>
      <c r="M111" s="106"/>
      <c r="N111" s="106"/>
      <c r="O111" s="108"/>
      <c r="P111" s="106"/>
      <c r="Q111" s="106"/>
    </row>
    <row r="112" spans="1:17" ht="24" x14ac:dyDescent="0.55000000000000004">
      <c r="A112" s="106">
        <f>SUBTOTAL(103,$B$4:B112)</f>
        <v>109</v>
      </c>
      <c r="B112" s="107" t="s">
        <v>2201</v>
      </c>
      <c r="C112" s="107" t="s">
        <v>1963</v>
      </c>
      <c r="D112" s="107" t="s">
        <v>2220</v>
      </c>
      <c r="E112" s="106" t="s">
        <v>2221</v>
      </c>
      <c r="F112" s="107" t="s">
        <v>2222</v>
      </c>
      <c r="G112" s="106" t="s">
        <v>7600</v>
      </c>
      <c r="H112" s="106" t="s">
        <v>7583</v>
      </c>
      <c r="I112" s="11">
        <v>29.878</v>
      </c>
      <c r="J112" s="111">
        <v>32.924999999999997</v>
      </c>
      <c r="K112" s="111"/>
      <c r="L112" s="106" t="s">
        <v>1832</v>
      </c>
      <c r="M112" s="106"/>
      <c r="N112" s="106"/>
      <c r="O112" s="108"/>
      <c r="P112" s="106"/>
      <c r="Q112" s="106"/>
    </row>
    <row r="113" spans="1:17" ht="24" x14ac:dyDescent="0.55000000000000004">
      <c r="A113" s="106">
        <f>SUBTOTAL(103,$B$4:B113)</f>
        <v>110</v>
      </c>
      <c r="B113" s="107" t="s">
        <v>2201</v>
      </c>
      <c r="C113" s="107" t="s">
        <v>1963</v>
      </c>
      <c r="D113" s="107" t="s">
        <v>2223</v>
      </c>
      <c r="E113" s="106" t="s">
        <v>2224</v>
      </c>
      <c r="F113" s="107" t="s">
        <v>2225</v>
      </c>
      <c r="G113" s="106" t="s">
        <v>5213</v>
      </c>
      <c r="H113" s="106" t="s">
        <v>7086</v>
      </c>
      <c r="I113" s="11">
        <v>1.3999999999999899</v>
      </c>
      <c r="J113" s="11">
        <v>1.3999999999999899</v>
      </c>
      <c r="K113" s="11"/>
      <c r="L113" s="106" t="s">
        <v>2226</v>
      </c>
      <c r="M113" s="106"/>
      <c r="N113" s="109" t="s">
        <v>6474</v>
      </c>
      <c r="O113" s="108"/>
      <c r="P113" s="109"/>
      <c r="Q113" s="109"/>
    </row>
    <row r="114" spans="1:17" ht="24" x14ac:dyDescent="0.55000000000000004">
      <c r="A114" s="106">
        <f>SUBTOTAL(103,$B$4:B114)</f>
        <v>111</v>
      </c>
      <c r="B114" s="107" t="s">
        <v>2201</v>
      </c>
      <c r="C114" s="107" t="s">
        <v>1963</v>
      </c>
      <c r="D114" s="107" t="s">
        <v>2220</v>
      </c>
      <c r="E114" s="106" t="s">
        <v>2227</v>
      </c>
      <c r="F114" s="107" t="s">
        <v>2228</v>
      </c>
      <c r="G114" s="106" t="s">
        <v>6967</v>
      </c>
      <c r="H114" s="106" t="s">
        <v>7601</v>
      </c>
      <c r="I114" s="11">
        <v>41.984000000000002</v>
      </c>
      <c r="J114" s="111">
        <v>50.055999999999997</v>
      </c>
      <c r="K114" s="111"/>
      <c r="L114" s="106" t="s">
        <v>1832</v>
      </c>
      <c r="M114" s="106"/>
      <c r="N114" s="106"/>
      <c r="O114" s="108"/>
      <c r="P114" s="106"/>
      <c r="Q114" s="106"/>
    </row>
    <row r="115" spans="1:17" ht="24" x14ac:dyDescent="0.55000000000000004">
      <c r="A115" s="106">
        <f>SUBTOTAL(103,$B$4:B115)</f>
        <v>112</v>
      </c>
      <c r="B115" s="107" t="s">
        <v>2201</v>
      </c>
      <c r="C115" s="107" t="s">
        <v>1963</v>
      </c>
      <c r="D115" s="107" t="s">
        <v>2202</v>
      </c>
      <c r="E115" s="106" t="s">
        <v>2229</v>
      </c>
      <c r="F115" s="107" t="s">
        <v>2230</v>
      </c>
      <c r="G115" s="106" t="s">
        <v>7602</v>
      </c>
      <c r="H115" s="106" t="s">
        <v>7564</v>
      </c>
      <c r="I115" s="11">
        <v>32.994999999999898</v>
      </c>
      <c r="J115" s="111">
        <v>35.783000000000001</v>
      </c>
      <c r="K115" s="111"/>
      <c r="L115" s="106" t="s">
        <v>1832</v>
      </c>
      <c r="M115" s="106"/>
      <c r="N115" s="106"/>
      <c r="O115" s="108"/>
      <c r="P115" s="106"/>
      <c r="Q115" s="106"/>
    </row>
    <row r="116" spans="1:17" ht="24" x14ac:dyDescent="0.55000000000000004">
      <c r="A116" s="106">
        <f>SUBTOTAL(103,$B$4:B116)</f>
        <v>113</v>
      </c>
      <c r="B116" s="107" t="s">
        <v>2201</v>
      </c>
      <c r="C116" s="107" t="s">
        <v>1963</v>
      </c>
      <c r="D116" s="107" t="s">
        <v>2220</v>
      </c>
      <c r="E116" s="106" t="s">
        <v>2231</v>
      </c>
      <c r="F116" s="107" t="s">
        <v>2232</v>
      </c>
      <c r="G116" s="106" t="s">
        <v>7603</v>
      </c>
      <c r="H116" s="106" t="s">
        <v>7604</v>
      </c>
      <c r="I116" s="11">
        <v>8.7249999999999908</v>
      </c>
      <c r="J116" s="111">
        <v>14.193</v>
      </c>
      <c r="K116" s="111"/>
      <c r="L116" s="106" t="s">
        <v>1832</v>
      </c>
      <c r="M116" s="106"/>
      <c r="N116" s="106"/>
      <c r="O116" s="108"/>
      <c r="P116" s="106"/>
      <c r="Q116" s="106"/>
    </row>
    <row r="117" spans="1:17" ht="24" x14ac:dyDescent="0.55000000000000004">
      <c r="A117" s="106">
        <f>SUBTOTAL(103,$B$4:B117)</f>
        <v>114</v>
      </c>
      <c r="B117" s="107" t="s">
        <v>2201</v>
      </c>
      <c r="C117" s="107" t="s">
        <v>1963</v>
      </c>
      <c r="D117" s="107" t="s">
        <v>2217</v>
      </c>
      <c r="E117" s="106" t="s">
        <v>2233</v>
      </c>
      <c r="F117" s="107" t="s">
        <v>2234</v>
      </c>
      <c r="G117" s="106" t="s">
        <v>5213</v>
      </c>
      <c r="H117" s="106" t="s">
        <v>7605</v>
      </c>
      <c r="I117" s="11">
        <v>37.076000000000001</v>
      </c>
      <c r="J117" s="11">
        <v>38.326000000000001</v>
      </c>
      <c r="K117" s="11"/>
      <c r="L117" s="106" t="s">
        <v>1832</v>
      </c>
      <c r="M117" s="106"/>
      <c r="N117" s="106"/>
      <c r="O117" s="108"/>
      <c r="P117" s="106"/>
      <c r="Q117" s="106"/>
    </row>
    <row r="118" spans="1:17" ht="24" x14ac:dyDescent="0.55000000000000004">
      <c r="A118" s="106">
        <f>SUBTOTAL(103,$B$4:B118)</f>
        <v>115</v>
      </c>
      <c r="B118" s="107" t="s">
        <v>2201</v>
      </c>
      <c r="C118" s="107" t="s">
        <v>1963</v>
      </c>
      <c r="D118" s="107" t="s">
        <v>2217</v>
      </c>
      <c r="E118" s="106" t="s">
        <v>2235</v>
      </c>
      <c r="F118" s="107" t="s">
        <v>2236</v>
      </c>
      <c r="G118" s="106" t="s">
        <v>5213</v>
      </c>
      <c r="H118" s="106" t="s">
        <v>7606</v>
      </c>
      <c r="I118" s="11">
        <v>13.2579999999999</v>
      </c>
      <c r="J118" s="11">
        <v>13.2579999999999</v>
      </c>
      <c r="K118" s="11"/>
      <c r="L118" s="106" t="s">
        <v>1832</v>
      </c>
      <c r="M118" s="106"/>
      <c r="N118" s="106"/>
      <c r="O118" s="108"/>
      <c r="P118" s="106"/>
      <c r="Q118" s="106"/>
    </row>
    <row r="119" spans="1:17" ht="24" x14ac:dyDescent="0.55000000000000004">
      <c r="A119" s="106">
        <f>SUBTOTAL(103,$B$4:B119)</f>
        <v>116</v>
      </c>
      <c r="B119" s="107" t="s">
        <v>2201</v>
      </c>
      <c r="C119" s="107" t="s">
        <v>1963</v>
      </c>
      <c r="D119" s="107" t="s">
        <v>2217</v>
      </c>
      <c r="E119" s="106" t="s">
        <v>2235</v>
      </c>
      <c r="F119" s="107" t="s">
        <v>2236</v>
      </c>
      <c r="G119" s="106" t="s">
        <v>7607</v>
      </c>
      <c r="H119" s="106" t="s">
        <v>7608</v>
      </c>
      <c r="I119" s="11">
        <v>27.503</v>
      </c>
      <c r="J119" s="11">
        <v>27.503</v>
      </c>
      <c r="K119" s="11"/>
      <c r="L119" s="106" t="s">
        <v>1832</v>
      </c>
      <c r="M119" s="106"/>
      <c r="N119" s="106"/>
      <c r="O119" s="108"/>
      <c r="P119" s="106"/>
      <c r="Q119" s="106"/>
    </row>
    <row r="120" spans="1:17" ht="24" x14ac:dyDescent="0.55000000000000004">
      <c r="A120" s="109">
        <f>SUBTOTAL(103,$B$4:B120)</f>
        <v>117</v>
      </c>
      <c r="B120" s="110" t="s">
        <v>2201</v>
      </c>
      <c r="C120" s="110" t="s">
        <v>1963</v>
      </c>
      <c r="D120" s="110" t="s">
        <v>2202</v>
      </c>
      <c r="E120" s="109" t="s">
        <v>2237</v>
      </c>
      <c r="F120" s="110" t="s">
        <v>2238</v>
      </c>
      <c r="G120" s="109" t="s">
        <v>5213</v>
      </c>
      <c r="H120" s="109" t="s">
        <v>6472</v>
      </c>
      <c r="I120" s="111">
        <v>26.972999999999999</v>
      </c>
      <c r="J120" s="111">
        <f>I120</f>
        <v>26.972999999999999</v>
      </c>
      <c r="K120" s="111"/>
      <c r="L120" s="109" t="s">
        <v>1832</v>
      </c>
      <c r="M120" s="109" t="s">
        <v>6472</v>
      </c>
      <c r="N120" s="109" t="s">
        <v>6473</v>
      </c>
      <c r="O120" s="109"/>
      <c r="P120" s="109"/>
      <c r="Q120" s="109"/>
    </row>
    <row r="121" spans="1:17" ht="24" x14ac:dyDescent="0.55000000000000004">
      <c r="A121" s="109">
        <f>SUBTOTAL(103,$B$4:B121)</f>
        <v>118</v>
      </c>
      <c r="B121" s="110" t="s">
        <v>2201</v>
      </c>
      <c r="C121" s="110" t="s">
        <v>1963</v>
      </c>
      <c r="D121" s="110" t="s">
        <v>2202</v>
      </c>
      <c r="E121" s="109" t="s">
        <v>2237</v>
      </c>
      <c r="F121" s="110" t="s">
        <v>2238</v>
      </c>
      <c r="G121" s="109" t="s">
        <v>7609</v>
      </c>
      <c r="H121" s="109"/>
      <c r="I121" s="111">
        <f>27.175-26.973</f>
        <v>0.20200000000000173</v>
      </c>
      <c r="J121" s="111">
        <f>I121</f>
        <v>0.20200000000000173</v>
      </c>
      <c r="K121" s="111"/>
      <c r="L121" s="109" t="s">
        <v>2205</v>
      </c>
      <c r="M121" s="109" t="s">
        <v>6472</v>
      </c>
      <c r="N121" s="109" t="s">
        <v>6470</v>
      </c>
      <c r="O121" s="109"/>
      <c r="P121" s="109"/>
      <c r="Q121" s="109"/>
    </row>
    <row r="122" spans="1:17" ht="24" x14ac:dyDescent="0.55000000000000004">
      <c r="A122" s="106">
        <f>SUBTOTAL(103,$B$4:B122)</f>
        <v>119</v>
      </c>
      <c r="B122" s="107" t="s">
        <v>2201</v>
      </c>
      <c r="C122" s="107" t="s">
        <v>1963</v>
      </c>
      <c r="D122" s="107" t="s">
        <v>2223</v>
      </c>
      <c r="E122" s="106" t="s">
        <v>2239</v>
      </c>
      <c r="F122" s="107" t="s">
        <v>2240</v>
      </c>
      <c r="G122" s="106" t="s">
        <v>5213</v>
      </c>
      <c r="H122" s="106" t="s">
        <v>7611</v>
      </c>
      <c r="I122" s="11">
        <v>16.123000000000001</v>
      </c>
      <c r="J122" s="111">
        <v>18.363</v>
      </c>
      <c r="K122" s="111"/>
      <c r="L122" s="106" t="s">
        <v>1832</v>
      </c>
      <c r="M122" s="106"/>
      <c r="N122" s="106"/>
      <c r="O122" s="108"/>
      <c r="P122" s="106"/>
      <c r="Q122" s="106"/>
    </row>
    <row r="123" spans="1:17" ht="24" x14ac:dyDescent="0.55000000000000004">
      <c r="A123" s="106">
        <f>SUBTOTAL(103,$B$4:B123)</f>
        <v>120</v>
      </c>
      <c r="B123" s="107" t="s">
        <v>2201</v>
      </c>
      <c r="C123" s="107" t="s">
        <v>1963</v>
      </c>
      <c r="D123" s="107" t="s">
        <v>2223</v>
      </c>
      <c r="E123" s="106" t="s">
        <v>2241</v>
      </c>
      <c r="F123" s="107" t="s">
        <v>2242</v>
      </c>
      <c r="G123" s="106" t="s">
        <v>5213</v>
      </c>
      <c r="H123" s="106" t="s">
        <v>7612</v>
      </c>
      <c r="I123" s="11">
        <v>35.784999999999897</v>
      </c>
      <c r="J123" s="111">
        <v>38.628</v>
      </c>
      <c r="K123" s="111"/>
      <c r="L123" s="106" t="s">
        <v>1832</v>
      </c>
      <c r="M123" s="106"/>
      <c r="N123" s="106"/>
      <c r="O123" s="108"/>
      <c r="P123" s="106"/>
      <c r="Q123" s="106"/>
    </row>
    <row r="124" spans="1:17" ht="24" x14ac:dyDescent="0.55000000000000004">
      <c r="A124" s="106">
        <f>SUBTOTAL(103,$B$4:B124)</f>
        <v>121</v>
      </c>
      <c r="B124" s="107" t="s">
        <v>2201</v>
      </c>
      <c r="C124" s="107" t="s">
        <v>1963</v>
      </c>
      <c r="D124" s="107" t="s">
        <v>2207</v>
      </c>
      <c r="E124" s="106" t="s">
        <v>2243</v>
      </c>
      <c r="F124" s="107" t="s">
        <v>2244</v>
      </c>
      <c r="G124" s="106" t="s">
        <v>5213</v>
      </c>
      <c r="H124" s="106" t="s">
        <v>7041</v>
      </c>
      <c r="I124" s="11">
        <v>2.9999999999999898E-2</v>
      </c>
      <c r="J124" s="111">
        <f>I124*2</f>
        <v>5.9999999999999797E-2</v>
      </c>
      <c r="K124" s="111"/>
      <c r="L124" s="106" t="s">
        <v>1832</v>
      </c>
      <c r="M124" s="106"/>
      <c r="N124" s="106"/>
      <c r="O124" s="108"/>
      <c r="P124" s="106"/>
      <c r="Q124" s="106"/>
    </row>
    <row r="125" spans="1:17" ht="24" x14ac:dyDescent="0.55000000000000004">
      <c r="A125" s="106">
        <f>SUBTOTAL(103,$B$4:B125)</f>
        <v>122</v>
      </c>
      <c r="B125" s="107" t="s">
        <v>2201</v>
      </c>
      <c r="C125" s="107" t="s">
        <v>1963</v>
      </c>
      <c r="D125" s="107" t="s">
        <v>2207</v>
      </c>
      <c r="E125" s="106" t="s">
        <v>2243</v>
      </c>
      <c r="F125" s="107" t="s">
        <v>2244</v>
      </c>
      <c r="G125" s="106" t="s">
        <v>7613</v>
      </c>
      <c r="H125" s="106" t="s">
        <v>7614</v>
      </c>
      <c r="I125" s="11">
        <v>0.55500000000000005</v>
      </c>
      <c r="J125" s="111">
        <f>I125*2</f>
        <v>1.1100000000000001</v>
      </c>
      <c r="K125" s="111"/>
      <c r="L125" s="106" t="s">
        <v>1832</v>
      </c>
      <c r="M125" s="106"/>
      <c r="N125" s="106"/>
      <c r="O125" s="108"/>
      <c r="P125" s="106"/>
      <c r="Q125" s="106"/>
    </row>
    <row r="126" spans="1:17" ht="24" x14ac:dyDescent="0.55000000000000004">
      <c r="A126" s="106">
        <f>SUBTOTAL(103,$B$4:B126)</f>
        <v>123</v>
      </c>
      <c r="B126" s="107" t="s">
        <v>2201</v>
      </c>
      <c r="C126" s="107" t="s">
        <v>1963</v>
      </c>
      <c r="D126" s="110" t="s">
        <v>2223</v>
      </c>
      <c r="E126" s="106" t="s">
        <v>2245</v>
      </c>
      <c r="F126" s="107" t="s">
        <v>2246</v>
      </c>
      <c r="G126" s="106" t="s">
        <v>7380</v>
      </c>
      <c r="H126" s="106" t="s">
        <v>7615</v>
      </c>
      <c r="I126" s="11">
        <v>34.549999999999898</v>
      </c>
      <c r="J126" s="111">
        <v>50.095999999999997</v>
      </c>
      <c r="K126" s="111"/>
      <c r="L126" s="106" t="s">
        <v>1832</v>
      </c>
      <c r="M126" s="106"/>
      <c r="N126" s="106"/>
      <c r="O126" s="108"/>
      <c r="P126" s="106"/>
      <c r="Q126" s="106"/>
    </row>
    <row r="127" spans="1:17" ht="24" x14ac:dyDescent="0.55000000000000004">
      <c r="A127" s="106">
        <f>SUBTOTAL(103,$B$4:B127)</f>
        <v>124</v>
      </c>
      <c r="B127" s="107" t="s">
        <v>2247</v>
      </c>
      <c r="C127" s="107" t="s">
        <v>1963</v>
      </c>
      <c r="D127" s="107" t="s">
        <v>2248</v>
      </c>
      <c r="E127" s="106" t="s">
        <v>2249</v>
      </c>
      <c r="F127" s="107" t="s">
        <v>2250</v>
      </c>
      <c r="G127" s="106" t="s">
        <v>7597</v>
      </c>
      <c r="H127" s="106" t="s">
        <v>7616</v>
      </c>
      <c r="I127" s="11">
        <v>6.41</v>
      </c>
      <c r="J127" s="11">
        <v>16.05</v>
      </c>
      <c r="K127" s="11"/>
      <c r="L127" s="106" t="s">
        <v>1832</v>
      </c>
      <c r="M127" s="108"/>
      <c r="N127" s="108"/>
      <c r="O127" s="108"/>
      <c r="P127" s="108"/>
      <c r="Q127" s="108"/>
    </row>
    <row r="128" spans="1:17" ht="24" x14ac:dyDescent="0.55000000000000004">
      <c r="A128" s="106">
        <f>SUBTOTAL(103,$B$4:B128)</f>
        <v>125</v>
      </c>
      <c r="B128" s="107" t="s">
        <v>2247</v>
      </c>
      <c r="C128" s="107" t="s">
        <v>1963</v>
      </c>
      <c r="D128" s="107" t="s">
        <v>2251</v>
      </c>
      <c r="E128" s="106" t="s">
        <v>2252</v>
      </c>
      <c r="F128" s="107" t="s">
        <v>2253</v>
      </c>
      <c r="G128" s="106" t="s">
        <v>7617</v>
      </c>
      <c r="H128" s="106" t="s">
        <v>7618</v>
      </c>
      <c r="I128" s="11">
        <v>1.4750000000000001</v>
      </c>
      <c r="J128" s="11">
        <v>10.51</v>
      </c>
      <c r="K128" s="11"/>
      <c r="L128" s="106" t="s">
        <v>1832</v>
      </c>
      <c r="M128" s="108"/>
      <c r="N128" s="108"/>
      <c r="O128" s="108"/>
      <c r="P128" s="108"/>
      <c r="Q128" s="108"/>
    </row>
    <row r="129" spans="1:17" ht="24" x14ac:dyDescent="0.55000000000000004">
      <c r="A129" s="106">
        <f>SUBTOTAL(103,$B$4:B129)</f>
        <v>126</v>
      </c>
      <c r="B129" s="107" t="s">
        <v>2247</v>
      </c>
      <c r="C129" s="107" t="s">
        <v>1963</v>
      </c>
      <c r="D129" s="107" t="s">
        <v>2251</v>
      </c>
      <c r="E129" s="106" t="s">
        <v>2252</v>
      </c>
      <c r="F129" s="107" t="s">
        <v>2253</v>
      </c>
      <c r="G129" s="106" t="s">
        <v>7619</v>
      </c>
      <c r="H129" s="106" t="s">
        <v>7620</v>
      </c>
      <c r="I129" s="11">
        <v>18.367999999999899</v>
      </c>
      <c r="J129" s="11">
        <v>50.162999999999997</v>
      </c>
      <c r="K129" s="11"/>
      <c r="L129" s="106" t="s">
        <v>1832</v>
      </c>
      <c r="M129" s="108"/>
      <c r="N129" s="108"/>
      <c r="O129" s="108"/>
      <c r="P129" s="108"/>
      <c r="Q129" s="108"/>
    </row>
    <row r="130" spans="1:17" s="133" customFormat="1" ht="24" x14ac:dyDescent="0.55000000000000004">
      <c r="A130" s="109">
        <f>SUBTOTAL(103,$B$4:B130)</f>
        <v>127</v>
      </c>
      <c r="B130" s="110" t="s">
        <v>2247</v>
      </c>
      <c r="C130" s="110" t="s">
        <v>1963</v>
      </c>
      <c r="D130" s="110" t="s">
        <v>2254</v>
      </c>
      <c r="E130" s="109" t="s">
        <v>2255</v>
      </c>
      <c r="F130" s="110" t="s">
        <v>2256</v>
      </c>
      <c r="G130" s="109" t="s">
        <v>7620</v>
      </c>
      <c r="H130" s="109" t="s">
        <v>6462</v>
      </c>
      <c r="I130" s="111">
        <v>28.154999999999902</v>
      </c>
      <c r="J130" s="111">
        <v>85.573999999999998</v>
      </c>
      <c r="K130" s="111"/>
      <c r="L130" s="109" t="s">
        <v>1832</v>
      </c>
      <c r="M130" s="109" t="s">
        <v>6462</v>
      </c>
      <c r="N130" s="109" t="s">
        <v>6463</v>
      </c>
      <c r="O130" s="121"/>
      <c r="P130" s="109"/>
      <c r="Q130" s="109"/>
    </row>
    <row r="131" spans="1:17" s="133" customFormat="1" ht="24" x14ac:dyDescent="0.55000000000000004">
      <c r="A131" s="109">
        <f>SUBTOTAL(103,$B$4:B131)</f>
        <v>128</v>
      </c>
      <c r="B131" s="110" t="s">
        <v>2247</v>
      </c>
      <c r="C131" s="110" t="s">
        <v>1963</v>
      </c>
      <c r="D131" s="110" t="s">
        <v>2254</v>
      </c>
      <c r="E131" s="109" t="s">
        <v>2255</v>
      </c>
      <c r="F131" s="110" t="s">
        <v>2256</v>
      </c>
      <c r="G131" s="109" t="s">
        <v>6462</v>
      </c>
      <c r="H131" s="109" t="s">
        <v>7512</v>
      </c>
      <c r="I131" s="111">
        <v>9.5510000000000002</v>
      </c>
      <c r="J131" s="111">
        <v>19.102</v>
      </c>
      <c r="K131" s="111"/>
      <c r="L131" s="109" t="s">
        <v>833</v>
      </c>
      <c r="M131" s="109" t="s">
        <v>6462</v>
      </c>
      <c r="N131" s="109" t="s">
        <v>6452</v>
      </c>
      <c r="O131" s="121"/>
      <c r="P131" s="109"/>
      <c r="Q131" s="109"/>
    </row>
    <row r="132" spans="1:17" ht="24" x14ac:dyDescent="0.55000000000000004">
      <c r="A132" s="106">
        <f>SUBTOTAL(103,$B$4:B132)</f>
        <v>129</v>
      </c>
      <c r="B132" s="107" t="s">
        <v>2247</v>
      </c>
      <c r="C132" s="107" t="s">
        <v>1963</v>
      </c>
      <c r="D132" s="107" t="s">
        <v>2251</v>
      </c>
      <c r="E132" s="106" t="s">
        <v>2257</v>
      </c>
      <c r="F132" s="107" t="s">
        <v>2258</v>
      </c>
      <c r="G132" s="106" t="s">
        <v>7578</v>
      </c>
      <c r="H132" s="106" t="s">
        <v>7621</v>
      </c>
      <c r="I132" s="11">
        <v>13.986999999999901</v>
      </c>
      <c r="J132" s="11">
        <v>41.727999999999902</v>
      </c>
      <c r="K132" s="11"/>
      <c r="L132" s="106" t="s">
        <v>1832</v>
      </c>
      <c r="M132" s="108"/>
      <c r="N132" s="108"/>
      <c r="O132" s="108"/>
      <c r="P132" s="108"/>
      <c r="Q132" s="108"/>
    </row>
    <row r="133" spans="1:17" ht="24" x14ac:dyDescent="0.55000000000000004">
      <c r="A133" s="106">
        <f>SUBTOTAL(103,$B$4:B133)</f>
        <v>130</v>
      </c>
      <c r="B133" s="107" t="s">
        <v>2247</v>
      </c>
      <c r="C133" s="107" t="s">
        <v>1963</v>
      </c>
      <c r="D133" s="107" t="s">
        <v>2251</v>
      </c>
      <c r="E133" s="106" t="s">
        <v>2257</v>
      </c>
      <c r="F133" s="107" t="s">
        <v>2258</v>
      </c>
      <c r="G133" s="106" t="s">
        <v>7622</v>
      </c>
      <c r="H133" s="106" t="s">
        <v>7623</v>
      </c>
      <c r="I133" s="11">
        <v>0.63600000000000001</v>
      </c>
      <c r="J133" s="11">
        <v>2.544</v>
      </c>
      <c r="K133" s="11"/>
      <c r="L133" s="106" t="s">
        <v>1832</v>
      </c>
      <c r="M133" s="108"/>
      <c r="N133" s="108"/>
      <c r="O133" s="108"/>
      <c r="P133" s="108"/>
      <c r="Q133" s="108"/>
    </row>
    <row r="134" spans="1:17" ht="24" x14ac:dyDescent="0.55000000000000004">
      <c r="A134" s="106">
        <f>SUBTOTAL(103,$B$4:B134)</f>
        <v>131</v>
      </c>
      <c r="B134" s="107" t="s">
        <v>2247</v>
      </c>
      <c r="C134" s="107" t="s">
        <v>1963</v>
      </c>
      <c r="D134" s="107" t="s">
        <v>2248</v>
      </c>
      <c r="E134" s="106" t="s">
        <v>2259</v>
      </c>
      <c r="F134" s="107" t="s">
        <v>2260</v>
      </c>
      <c r="G134" s="106" t="s">
        <v>7624</v>
      </c>
      <c r="H134" s="106" t="s">
        <v>7625</v>
      </c>
      <c r="I134" s="11">
        <v>5.202</v>
      </c>
      <c r="J134" s="11">
        <v>12.612</v>
      </c>
      <c r="K134" s="11"/>
      <c r="L134" s="106" t="s">
        <v>1832</v>
      </c>
      <c r="M134" s="108"/>
      <c r="N134" s="108"/>
      <c r="O134" s="108"/>
      <c r="P134" s="108"/>
      <c r="Q134" s="108"/>
    </row>
    <row r="135" spans="1:17" ht="24" x14ac:dyDescent="0.55000000000000004">
      <c r="A135" s="106">
        <f>SUBTOTAL(103,$B$4:B135)</f>
        <v>132</v>
      </c>
      <c r="B135" s="107" t="s">
        <v>2247</v>
      </c>
      <c r="C135" s="107" t="s">
        <v>1963</v>
      </c>
      <c r="D135" s="107" t="s">
        <v>2261</v>
      </c>
      <c r="E135" s="106" t="s">
        <v>2262</v>
      </c>
      <c r="F135" s="107" t="s">
        <v>2263</v>
      </c>
      <c r="G135" s="106" t="s">
        <v>7625</v>
      </c>
      <c r="H135" s="106" t="s">
        <v>7626</v>
      </c>
      <c r="I135" s="11">
        <v>25.6</v>
      </c>
      <c r="J135" s="11">
        <v>52.0399999999999</v>
      </c>
      <c r="K135" s="11"/>
      <c r="L135" s="106" t="s">
        <v>2264</v>
      </c>
      <c r="M135" s="108"/>
      <c r="N135" s="109" t="s">
        <v>6461</v>
      </c>
      <c r="O135" s="108"/>
      <c r="P135" s="109"/>
      <c r="Q135" s="109"/>
    </row>
    <row r="136" spans="1:17" ht="24" x14ac:dyDescent="0.55000000000000004">
      <c r="A136" s="106">
        <f>SUBTOTAL(103,$B$4:B136)</f>
        <v>133</v>
      </c>
      <c r="B136" s="107" t="s">
        <v>2247</v>
      </c>
      <c r="C136" s="107" t="s">
        <v>1963</v>
      </c>
      <c r="D136" s="107" t="s">
        <v>2251</v>
      </c>
      <c r="E136" s="106" t="s">
        <v>2265</v>
      </c>
      <c r="F136" s="107" t="s">
        <v>2266</v>
      </c>
      <c r="G136" s="106" t="s">
        <v>5213</v>
      </c>
      <c r="H136" s="106" t="s">
        <v>7627</v>
      </c>
      <c r="I136" s="11">
        <v>20.259</v>
      </c>
      <c r="J136" s="11">
        <v>43.317999999999998</v>
      </c>
      <c r="K136" s="11"/>
      <c r="L136" s="106" t="s">
        <v>1832</v>
      </c>
      <c r="M136" s="108"/>
      <c r="N136" s="108"/>
      <c r="O136" s="108"/>
      <c r="P136" s="108"/>
      <c r="Q136" s="108"/>
    </row>
    <row r="137" spans="1:17" ht="24" x14ac:dyDescent="0.55000000000000004">
      <c r="A137" s="106">
        <f>SUBTOTAL(103,$B$4:B137)</f>
        <v>134</v>
      </c>
      <c r="B137" s="107" t="s">
        <v>2247</v>
      </c>
      <c r="C137" s="107" t="s">
        <v>1963</v>
      </c>
      <c r="D137" s="107" t="s">
        <v>2248</v>
      </c>
      <c r="E137" s="106" t="s">
        <v>2267</v>
      </c>
      <c r="F137" s="107" t="s">
        <v>2268</v>
      </c>
      <c r="G137" s="106" t="s">
        <v>7627</v>
      </c>
      <c r="H137" s="106" t="s">
        <v>7628</v>
      </c>
      <c r="I137" s="11">
        <v>28.073</v>
      </c>
      <c r="J137" s="11">
        <v>56.146000000000001</v>
      </c>
      <c r="K137" s="11"/>
      <c r="L137" s="106" t="s">
        <v>1832</v>
      </c>
      <c r="M137" s="108"/>
      <c r="N137" s="108"/>
      <c r="O137" s="108"/>
      <c r="P137" s="108"/>
      <c r="Q137" s="108"/>
    </row>
    <row r="138" spans="1:17" ht="24" x14ac:dyDescent="0.55000000000000004">
      <c r="A138" s="106">
        <f>SUBTOTAL(103,$B$4:B138)</f>
        <v>135</v>
      </c>
      <c r="B138" s="107" t="s">
        <v>2247</v>
      </c>
      <c r="C138" s="107" t="s">
        <v>1963</v>
      </c>
      <c r="D138" s="107" t="s">
        <v>2269</v>
      </c>
      <c r="E138" s="106" t="s">
        <v>2270</v>
      </c>
      <c r="F138" s="107" t="s">
        <v>2271</v>
      </c>
      <c r="G138" s="106" t="s">
        <v>5213</v>
      </c>
      <c r="H138" s="106" t="s">
        <v>7629</v>
      </c>
      <c r="I138" s="11">
        <v>40.633999999999901</v>
      </c>
      <c r="J138" s="11">
        <v>45.118000000000002</v>
      </c>
      <c r="K138" s="11"/>
      <c r="L138" s="106" t="s">
        <v>1832</v>
      </c>
      <c r="M138" s="108"/>
      <c r="N138" s="108"/>
      <c r="O138" s="108"/>
      <c r="P138" s="108"/>
      <c r="Q138" s="108"/>
    </row>
    <row r="139" spans="1:17" ht="24" x14ac:dyDescent="0.55000000000000004">
      <c r="A139" s="106">
        <f>SUBTOTAL(103,$B$4:B139)</f>
        <v>136</v>
      </c>
      <c r="B139" s="107" t="s">
        <v>2247</v>
      </c>
      <c r="C139" s="107" t="s">
        <v>1963</v>
      </c>
      <c r="D139" s="107" t="s">
        <v>2251</v>
      </c>
      <c r="E139" s="106" t="s">
        <v>2272</v>
      </c>
      <c r="F139" s="107" t="s">
        <v>2228</v>
      </c>
      <c r="G139" s="106" t="s">
        <v>5213</v>
      </c>
      <c r="H139" s="106" t="s">
        <v>6967</v>
      </c>
      <c r="I139" s="11">
        <v>0.5</v>
      </c>
      <c r="J139" s="11">
        <v>2</v>
      </c>
      <c r="K139" s="11"/>
      <c r="L139" s="106" t="s">
        <v>1832</v>
      </c>
      <c r="M139" s="108"/>
      <c r="N139" s="108"/>
      <c r="O139" s="108"/>
      <c r="P139" s="108"/>
      <c r="Q139" s="108"/>
    </row>
    <row r="140" spans="1:17" ht="24" x14ac:dyDescent="0.55000000000000004">
      <c r="A140" s="106">
        <f>SUBTOTAL(103,$B$4:B140)</f>
        <v>137</v>
      </c>
      <c r="B140" s="107" t="s">
        <v>2247</v>
      </c>
      <c r="C140" s="107" t="s">
        <v>1963</v>
      </c>
      <c r="D140" s="107" t="s">
        <v>2254</v>
      </c>
      <c r="E140" s="106" t="s">
        <v>2273</v>
      </c>
      <c r="F140" s="107" t="s">
        <v>2274</v>
      </c>
      <c r="G140" s="106" t="s">
        <v>5213</v>
      </c>
      <c r="H140" s="106" t="s">
        <v>7630</v>
      </c>
      <c r="I140" s="11">
        <v>25.224</v>
      </c>
      <c r="J140" s="11">
        <v>38.613</v>
      </c>
      <c r="K140" s="11"/>
      <c r="L140" s="106" t="s">
        <v>1832</v>
      </c>
      <c r="M140" s="108"/>
      <c r="N140" s="108"/>
      <c r="O140" s="108"/>
      <c r="P140" s="108"/>
      <c r="Q140" s="108"/>
    </row>
    <row r="141" spans="1:17" ht="24" x14ac:dyDescent="0.55000000000000004">
      <c r="A141" s="106">
        <f>SUBTOTAL(103,$B$4:B141)</f>
        <v>138</v>
      </c>
      <c r="B141" s="107" t="s">
        <v>2247</v>
      </c>
      <c r="C141" s="107" t="s">
        <v>1963</v>
      </c>
      <c r="D141" s="107" t="s">
        <v>2248</v>
      </c>
      <c r="E141" s="106" t="s">
        <v>2275</v>
      </c>
      <c r="F141" s="107" t="s">
        <v>2276</v>
      </c>
      <c r="G141" s="106" t="s">
        <v>5213</v>
      </c>
      <c r="H141" s="106" t="s">
        <v>7603</v>
      </c>
      <c r="I141" s="11">
        <v>4.1379999999999901</v>
      </c>
      <c r="J141" s="11">
        <v>8.2759999999999891</v>
      </c>
      <c r="K141" s="11"/>
      <c r="L141" s="106" t="s">
        <v>1832</v>
      </c>
      <c r="M141" s="108"/>
      <c r="N141" s="108"/>
      <c r="O141" s="108"/>
      <c r="P141" s="108"/>
      <c r="Q141" s="108"/>
    </row>
    <row r="142" spans="1:17" ht="24" x14ac:dyDescent="0.55000000000000004">
      <c r="A142" s="106">
        <f>SUBTOTAL(103,$B$4:B142)</f>
        <v>139</v>
      </c>
      <c r="B142" s="107" t="s">
        <v>2247</v>
      </c>
      <c r="C142" s="107" t="s">
        <v>1963</v>
      </c>
      <c r="D142" s="107" t="s">
        <v>2269</v>
      </c>
      <c r="E142" s="106" t="s">
        <v>2277</v>
      </c>
      <c r="F142" s="107" t="s">
        <v>2278</v>
      </c>
      <c r="G142" s="106" t="s">
        <v>5213</v>
      </c>
      <c r="H142" s="106" t="s">
        <v>7631</v>
      </c>
      <c r="I142" s="11">
        <v>23.8</v>
      </c>
      <c r="J142" s="11">
        <v>23.965</v>
      </c>
      <c r="K142" s="11"/>
      <c r="L142" s="106" t="s">
        <v>1832</v>
      </c>
      <c r="M142" s="108"/>
      <c r="N142" s="108"/>
      <c r="O142" s="108"/>
      <c r="P142" s="108"/>
      <c r="Q142" s="108"/>
    </row>
    <row r="143" spans="1:17" ht="24" x14ac:dyDescent="0.55000000000000004">
      <c r="A143" s="106">
        <f>SUBTOTAL(103,$B$4:B143)</f>
        <v>140</v>
      </c>
      <c r="B143" s="107" t="s">
        <v>2247</v>
      </c>
      <c r="C143" s="107" t="s">
        <v>1963</v>
      </c>
      <c r="D143" s="107" t="s">
        <v>2248</v>
      </c>
      <c r="E143" s="106" t="s">
        <v>2279</v>
      </c>
      <c r="F143" s="107" t="s">
        <v>2280</v>
      </c>
      <c r="G143" s="106" t="s">
        <v>7631</v>
      </c>
      <c r="H143" s="106" t="s">
        <v>7632</v>
      </c>
      <c r="I143" s="11">
        <v>13.936999999999999</v>
      </c>
      <c r="J143" s="11">
        <v>13.936999999999999</v>
      </c>
      <c r="K143" s="11"/>
      <c r="L143" s="106" t="s">
        <v>1832</v>
      </c>
      <c r="M143" s="108"/>
      <c r="N143" s="108"/>
      <c r="O143" s="108"/>
      <c r="P143" s="108"/>
      <c r="Q143" s="108"/>
    </row>
    <row r="144" spans="1:17" ht="24" x14ac:dyDescent="0.55000000000000004">
      <c r="A144" s="106">
        <f>SUBTOTAL(103,$B$4:B144)</f>
        <v>141</v>
      </c>
      <c r="B144" s="107" t="s">
        <v>2247</v>
      </c>
      <c r="C144" s="107" t="s">
        <v>1963</v>
      </c>
      <c r="D144" s="107" t="s">
        <v>2261</v>
      </c>
      <c r="E144" s="106" t="s">
        <v>2281</v>
      </c>
      <c r="F144" s="107" t="s">
        <v>2282</v>
      </c>
      <c r="G144" s="106" t="s">
        <v>5213</v>
      </c>
      <c r="H144" s="106" t="s">
        <v>7633</v>
      </c>
      <c r="I144" s="11">
        <v>33.979999999999997</v>
      </c>
      <c r="J144" s="11">
        <v>33.979999999999997</v>
      </c>
      <c r="K144" s="11"/>
      <c r="L144" s="106" t="s">
        <v>2264</v>
      </c>
      <c r="M144" s="108"/>
      <c r="N144" s="109" t="s">
        <v>6461</v>
      </c>
      <c r="O144" s="108"/>
      <c r="P144" s="109"/>
      <c r="Q144" s="109"/>
    </row>
    <row r="145" spans="1:17" ht="24" x14ac:dyDescent="0.55000000000000004">
      <c r="A145" s="106">
        <f>SUBTOTAL(103,$B$4:B145)</f>
        <v>142</v>
      </c>
      <c r="B145" s="107" t="s">
        <v>2247</v>
      </c>
      <c r="C145" s="107" t="s">
        <v>1963</v>
      </c>
      <c r="D145" s="107" t="s">
        <v>2261</v>
      </c>
      <c r="E145" s="106" t="s">
        <v>2283</v>
      </c>
      <c r="F145" s="107" t="s">
        <v>2284</v>
      </c>
      <c r="G145" s="106" t="s">
        <v>7634</v>
      </c>
      <c r="H145" s="106" t="s">
        <v>7635</v>
      </c>
      <c r="I145" s="11">
        <v>16.1009999999999</v>
      </c>
      <c r="J145" s="11">
        <v>16.532</v>
      </c>
      <c r="K145" s="11"/>
      <c r="L145" s="106" t="s">
        <v>2264</v>
      </c>
      <c r="M145" s="108"/>
      <c r="N145" s="109" t="s">
        <v>6461</v>
      </c>
      <c r="O145" s="108"/>
      <c r="P145" s="109"/>
      <c r="Q145" s="109"/>
    </row>
    <row r="146" spans="1:17" ht="24" x14ac:dyDescent="0.55000000000000004">
      <c r="A146" s="106">
        <f>SUBTOTAL(103,$B$4:B146)</f>
        <v>143</v>
      </c>
      <c r="B146" s="107" t="s">
        <v>2247</v>
      </c>
      <c r="C146" s="107" t="s">
        <v>1963</v>
      </c>
      <c r="D146" s="107" t="s">
        <v>2261</v>
      </c>
      <c r="E146" s="106" t="s">
        <v>2283</v>
      </c>
      <c r="F146" s="107" t="s">
        <v>2284</v>
      </c>
      <c r="G146" s="106" t="s">
        <v>7635</v>
      </c>
      <c r="H146" s="106" t="s">
        <v>7636</v>
      </c>
      <c r="I146" s="11">
        <v>18.795000000000002</v>
      </c>
      <c r="J146" s="11">
        <v>18.795000000000002</v>
      </c>
      <c r="K146" s="11"/>
      <c r="L146" s="106" t="s">
        <v>1832</v>
      </c>
      <c r="M146" s="108"/>
      <c r="N146" s="108"/>
      <c r="O146" s="108"/>
      <c r="P146" s="108"/>
      <c r="Q146" s="108"/>
    </row>
    <row r="147" spans="1:17" ht="24" x14ac:dyDescent="0.55000000000000004">
      <c r="A147" s="106">
        <f>SUBTOTAL(103,$B$4:B147)</f>
        <v>144</v>
      </c>
      <c r="B147" s="107" t="s">
        <v>2247</v>
      </c>
      <c r="C147" s="107" t="s">
        <v>1963</v>
      </c>
      <c r="D147" s="107" t="s">
        <v>2269</v>
      </c>
      <c r="E147" s="106" t="s">
        <v>2285</v>
      </c>
      <c r="F147" s="107" t="s">
        <v>2286</v>
      </c>
      <c r="G147" s="106" t="s">
        <v>7636</v>
      </c>
      <c r="H147" s="106" t="s">
        <v>7637</v>
      </c>
      <c r="I147" s="11">
        <v>10</v>
      </c>
      <c r="J147" s="11">
        <v>13.75</v>
      </c>
      <c r="K147" s="11"/>
      <c r="L147" s="106" t="s">
        <v>1832</v>
      </c>
      <c r="M147" s="108"/>
      <c r="N147" s="108"/>
      <c r="O147" s="108"/>
      <c r="P147" s="108"/>
      <c r="Q147" s="108"/>
    </row>
    <row r="148" spans="1:17" ht="24" x14ac:dyDescent="0.55000000000000004">
      <c r="A148" s="106">
        <f>SUBTOTAL(103,$B$4:B148)</f>
        <v>145</v>
      </c>
      <c r="B148" s="107" t="s">
        <v>2247</v>
      </c>
      <c r="C148" s="107" t="s">
        <v>1963</v>
      </c>
      <c r="D148" s="107" t="s">
        <v>2269</v>
      </c>
      <c r="E148" s="106" t="s">
        <v>2285</v>
      </c>
      <c r="F148" s="107" t="s">
        <v>2286</v>
      </c>
      <c r="G148" s="106" t="s">
        <v>7637</v>
      </c>
      <c r="H148" s="106" t="s">
        <v>7638</v>
      </c>
      <c r="I148" s="11">
        <v>23.399999999999899</v>
      </c>
      <c r="J148" s="11">
        <v>23.399999999999899</v>
      </c>
      <c r="K148" s="11"/>
      <c r="L148" s="106" t="s">
        <v>1832</v>
      </c>
      <c r="M148" s="108"/>
      <c r="N148" s="108"/>
      <c r="O148" s="108"/>
      <c r="P148" s="108"/>
      <c r="Q148" s="108"/>
    </row>
    <row r="149" spans="1:17" ht="24" x14ac:dyDescent="0.55000000000000004">
      <c r="A149" s="106">
        <f>SUBTOTAL(103,$B$4:B149)</f>
        <v>146</v>
      </c>
      <c r="B149" s="107" t="s">
        <v>2247</v>
      </c>
      <c r="C149" s="107" t="s">
        <v>1963</v>
      </c>
      <c r="D149" s="107" t="s">
        <v>2248</v>
      </c>
      <c r="E149" s="106" t="s">
        <v>2287</v>
      </c>
      <c r="F149" s="107" t="s">
        <v>2288</v>
      </c>
      <c r="G149" s="106" t="s">
        <v>5213</v>
      </c>
      <c r="H149" s="106" t="s">
        <v>7639</v>
      </c>
      <c r="I149" s="11">
        <v>0.13800000000000001</v>
      </c>
      <c r="J149" s="11">
        <v>0.13800000000000001</v>
      </c>
      <c r="K149" s="11"/>
      <c r="L149" s="106" t="s">
        <v>1832</v>
      </c>
      <c r="M149" s="108"/>
      <c r="N149" s="108"/>
      <c r="O149" s="108"/>
      <c r="P149" s="108"/>
      <c r="Q149" s="108"/>
    </row>
    <row r="150" spans="1:17" ht="24" x14ac:dyDescent="0.55000000000000004">
      <c r="A150" s="106">
        <f>SUBTOTAL(103,$B$4:B150)</f>
        <v>147</v>
      </c>
      <c r="B150" s="107" t="s">
        <v>2247</v>
      </c>
      <c r="C150" s="107" t="s">
        <v>1963</v>
      </c>
      <c r="D150" s="107" t="s">
        <v>2248</v>
      </c>
      <c r="E150" s="106" t="s">
        <v>2287</v>
      </c>
      <c r="F150" s="107" t="s">
        <v>2288</v>
      </c>
      <c r="G150" s="106" t="s">
        <v>7640</v>
      </c>
      <c r="H150" s="106" t="s">
        <v>7641</v>
      </c>
      <c r="I150" s="11">
        <v>0.16600000000000001</v>
      </c>
      <c r="J150" s="11">
        <v>0.33200000000000002</v>
      </c>
      <c r="K150" s="11"/>
      <c r="L150" s="106" t="s">
        <v>1832</v>
      </c>
      <c r="M150" s="108"/>
      <c r="N150" s="108"/>
      <c r="O150" s="108"/>
      <c r="P150" s="108"/>
      <c r="Q150" s="108"/>
    </row>
    <row r="151" spans="1:17" ht="24" x14ac:dyDescent="0.55000000000000004">
      <c r="A151" s="106">
        <f>SUBTOTAL(103,$B$4:B151)</f>
        <v>148</v>
      </c>
      <c r="B151" s="107" t="s">
        <v>2247</v>
      </c>
      <c r="C151" s="107" t="s">
        <v>1963</v>
      </c>
      <c r="D151" s="107" t="s">
        <v>2251</v>
      </c>
      <c r="E151" s="106" t="s">
        <v>2289</v>
      </c>
      <c r="F151" s="107" t="s">
        <v>2290</v>
      </c>
      <c r="G151" s="106" t="s">
        <v>5213</v>
      </c>
      <c r="H151" s="106" t="s">
        <v>7642</v>
      </c>
      <c r="I151" s="11">
        <v>1.7410000000000001</v>
      </c>
      <c r="J151" s="11">
        <v>3.4820000000000002</v>
      </c>
      <c r="K151" s="11"/>
      <c r="L151" s="106" t="s">
        <v>1832</v>
      </c>
      <c r="M151" s="108"/>
      <c r="N151" s="108"/>
      <c r="O151" s="108"/>
      <c r="P151" s="108"/>
      <c r="Q151" s="108"/>
    </row>
    <row r="152" spans="1:17" ht="24" x14ac:dyDescent="0.55000000000000004">
      <c r="A152" s="106">
        <f>SUBTOTAL(103,$B$4:B152)</f>
        <v>149</v>
      </c>
      <c r="B152" s="107" t="s">
        <v>2247</v>
      </c>
      <c r="C152" s="107" t="s">
        <v>1963</v>
      </c>
      <c r="D152" s="107" t="s">
        <v>2254</v>
      </c>
      <c r="E152" s="106" t="s">
        <v>2291</v>
      </c>
      <c r="F152" s="107" t="s">
        <v>2292</v>
      </c>
      <c r="G152" s="106" t="s">
        <v>5213</v>
      </c>
      <c r="H152" s="106" t="s">
        <v>7385</v>
      </c>
      <c r="I152" s="11">
        <v>0.48699999999999899</v>
      </c>
      <c r="J152" s="11">
        <v>0.48699999999999899</v>
      </c>
      <c r="K152" s="11"/>
      <c r="L152" s="106" t="s">
        <v>1832</v>
      </c>
      <c r="M152" s="108"/>
      <c r="N152" s="108"/>
      <c r="O152" s="108"/>
      <c r="P152" s="108"/>
      <c r="Q152" s="108"/>
    </row>
    <row r="153" spans="1:17" ht="24" x14ac:dyDescent="0.55000000000000004">
      <c r="A153" s="106"/>
      <c r="B153" s="114" t="s">
        <v>6636</v>
      </c>
      <c r="C153" s="114"/>
      <c r="D153" s="114"/>
      <c r="E153" s="114"/>
      <c r="F153" s="114"/>
      <c r="G153" s="114"/>
      <c r="H153" s="114"/>
      <c r="I153" s="125">
        <f>SUBTOTAL(109,I4:I152)</f>
        <v>2869.0949999999971</v>
      </c>
      <c r="J153" s="125">
        <f>SUBTOTAL(109,J4:J152)</f>
        <v>3895.6619999999984</v>
      </c>
      <c r="K153" s="125"/>
      <c r="L153" s="106"/>
      <c r="M153" s="108"/>
      <c r="N153" s="108"/>
      <c r="O153" s="108"/>
      <c r="P153" s="108"/>
      <c r="Q153" s="108"/>
    </row>
    <row r="154" spans="1:17" s="133" customFormat="1" ht="24" x14ac:dyDescent="0.55000000000000004">
      <c r="A154" s="109"/>
      <c r="B154" s="110" t="s">
        <v>1812</v>
      </c>
      <c r="C154" s="110" t="s">
        <v>1656</v>
      </c>
      <c r="D154" s="110" t="s">
        <v>1823</v>
      </c>
      <c r="E154" s="109" t="s">
        <v>1830</v>
      </c>
      <c r="F154" s="110" t="s">
        <v>1831</v>
      </c>
      <c r="G154" s="109" t="s">
        <v>7455</v>
      </c>
      <c r="H154" s="109" t="s">
        <v>7456</v>
      </c>
      <c r="I154" s="111">
        <v>20.119999999999902</v>
      </c>
      <c r="J154" s="111">
        <v>39.6739999999999</v>
      </c>
      <c r="K154" s="111"/>
      <c r="L154" s="109" t="s">
        <v>1832</v>
      </c>
      <c r="M154" s="121"/>
      <c r="N154" s="109" t="s">
        <v>6455</v>
      </c>
      <c r="O154" s="121"/>
      <c r="P154" s="109"/>
      <c r="Q154" s="109"/>
    </row>
    <row r="155" spans="1:17" s="133" customFormat="1" ht="24" x14ac:dyDescent="0.55000000000000004">
      <c r="A155" s="109"/>
      <c r="B155" s="110" t="s">
        <v>1812</v>
      </c>
      <c r="C155" s="110" t="s">
        <v>1656</v>
      </c>
      <c r="D155" s="110" t="s">
        <v>1823</v>
      </c>
      <c r="E155" s="109" t="s">
        <v>1835</v>
      </c>
      <c r="F155" s="110" t="s">
        <v>1836</v>
      </c>
      <c r="G155" s="109" t="s">
        <v>6457</v>
      </c>
      <c r="H155" s="109" t="s">
        <v>7457</v>
      </c>
      <c r="I155" s="111">
        <v>31.029999999999902</v>
      </c>
      <c r="J155" s="111">
        <v>32.794999999999902</v>
      </c>
      <c r="K155" s="111"/>
      <c r="L155" s="109" t="s">
        <v>1832</v>
      </c>
      <c r="M155" s="109" t="s">
        <v>6457</v>
      </c>
      <c r="N155" s="109" t="s">
        <v>6455</v>
      </c>
      <c r="O155" s="121"/>
      <c r="P155" s="109"/>
      <c r="Q155" s="109"/>
    </row>
    <row r="156" spans="1:17" s="133" customFormat="1" ht="24" x14ac:dyDescent="0.55000000000000004">
      <c r="A156" s="109"/>
      <c r="B156" s="110" t="s">
        <v>1812</v>
      </c>
      <c r="C156" s="110" t="s">
        <v>1656</v>
      </c>
      <c r="D156" s="110" t="s">
        <v>1817</v>
      </c>
      <c r="E156" s="109" t="s">
        <v>1837</v>
      </c>
      <c r="F156" s="110" t="s">
        <v>1838</v>
      </c>
      <c r="G156" s="109" t="s">
        <v>6458</v>
      </c>
      <c r="H156" s="109" t="s">
        <v>7458</v>
      </c>
      <c r="I156" s="111">
        <v>3.6459999999999999</v>
      </c>
      <c r="J156" s="111">
        <v>3.6459999999999999</v>
      </c>
      <c r="K156" s="111"/>
      <c r="L156" s="109" t="s">
        <v>1832</v>
      </c>
      <c r="M156" s="109" t="s">
        <v>6458</v>
      </c>
      <c r="N156" s="109" t="s">
        <v>6455</v>
      </c>
      <c r="O156" s="121"/>
      <c r="P156" s="109"/>
      <c r="Q156" s="109"/>
    </row>
    <row r="157" spans="1:17" s="133" customFormat="1" ht="24" x14ac:dyDescent="0.55000000000000004">
      <c r="A157" s="109"/>
      <c r="B157" s="110" t="s">
        <v>1750</v>
      </c>
      <c r="C157" s="110" t="s">
        <v>1656</v>
      </c>
      <c r="D157" s="110" t="s">
        <v>1773</v>
      </c>
      <c r="E157" s="109" t="s">
        <v>1800</v>
      </c>
      <c r="F157" s="110" t="s">
        <v>1801</v>
      </c>
      <c r="G157" s="109" t="s">
        <v>1802</v>
      </c>
      <c r="H157" s="109" t="s">
        <v>6453</v>
      </c>
      <c r="I157" s="111">
        <v>3.1</v>
      </c>
      <c r="J157" s="111">
        <v>3.1</v>
      </c>
      <c r="K157" s="111"/>
      <c r="L157" s="109" t="s">
        <v>833</v>
      </c>
      <c r="M157" s="112" t="s">
        <v>6453</v>
      </c>
      <c r="N157" s="112" t="s">
        <v>6452</v>
      </c>
      <c r="O157" s="121"/>
      <c r="P157" s="112"/>
      <c r="Q157" s="112"/>
    </row>
    <row r="158" spans="1:17" s="133" customFormat="1" ht="24" x14ac:dyDescent="0.55000000000000004">
      <c r="A158" s="109"/>
      <c r="B158" s="110" t="s">
        <v>1812</v>
      </c>
      <c r="C158" s="110" t="s">
        <v>1656</v>
      </c>
      <c r="D158" s="110" t="s">
        <v>1814</v>
      </c>
      <c r="E158" s="109" t="s">
        <v>1815</v>
      </c>
      <c r="F158" s="110" t="s">
        <v>1816</v>
      </c>
      <c r="G158" s="109" t="s">
        <v>7448</v>
      </c>
      <c r="H158" s="109" t="s">
        <v>6456</v>
      </c>
      <c r="I158" s="111">
        <v>10.831999999999899</v>
      </c>
      <c r="J158" s="111">
        <v>21.663999999999898</v>
      </c>
      <c r="K158" s="111"/>
      <c r="L158" s="109" t="s">
        <v>833</v>
      </c>
      <c r="M158" s="109" t="s">
        <v>6456</v>
      </c>
      <c r="N158" s="109" t="s">
        <v>6452</v>
      </c>
      <c r="O158" s="121"/>
      <c r="P158" s="109"/>
      <c r="Q158" s="109"/>
    </row>
    <row r="159" spans="1:17" s="133" customFormat="1" ht="24" x14ac:dyDescent="0.55000000000000004">
      <c r="A159" s="109"/>
      <c r="B159" s="110" t="s">
        <v>1812</v>
      </c>
      <c r="C159" s="110" t="s">
        <v>1656</v>
      </c>
      <c r="D159" s="110" t="s">
        <v>1814</v>
      </c>
      <c r="E159" s="109" t="s">
        <v>1815</v>
      </c>
      <c r="F159" s="110" t="s">
        <v>1816</v>
      </c>
      <c r="G159" s="109" t="s">
        <v>6456</v>
      </c>
      <c r="H159" s="109" t="s">
        <v>7449</v>
      </c>
      <c r="I159" s="111">
        <v>0.99</v>
      </c>
      <c r="J159" s="111">
        <v>1.98</v>
      </c>
      <c r="K159" s="111"/>
      <c r="L159" s="109" t="s">
        <v>833</v>
      </c>
      <c r="M159" s="109" t="s">
        <v>6456</v>
      </c>
      <c r="N159" s="109" t="s">
        <v>6452</v>
      </c>
      <c r="O159" s="121"/>
      <c r="P159" s="109"/>
      <c r="Q159" s="109"/>
    </row>
    <row r="160" spans="1:17" s="133" customFormat="1" ht="24" x14ac:dyDescent="0.55000000000000004">
      <c r="A160" s="109"/>
      <c r="B160" s="110" t="s">
        <v>1812</v>
      </c>
      <c r="C160" s="110" t="s">
        <v>1656</v>
      </c>
      <c r="D160" s="110" t="s">
        <v>1820</v>
      </c>
      <c r="E160" s="109" t="s">
        <v>1839</v>
      </c>
      <c r="F160" s="110" t="s">
        <v>1840</v>
      </c>
      <c r="G160" s="109" t="s">
        <v>7459</v>
      </c>
      <c r="H160" s="109" t="s">
        <v>7460</v>
      </c>
      <c r="I160" s="111">
        <v>17.088000000000001</v>
      </c>
      <c r="J160" s="111">
        <v>17.088000000000001</v>
      </c>
      <c r="K160" s="111"/>
      <c r="L160" s="109" t="s">
        <v>833</v>
      </c>
      <c r="M160" s="121"/>
      <c r="N160" s="109" t="s">
        <v>6452</v>
      </c>
      <c r="O160" s="121"/>
      <c r="P160" s="109"/>
      <c r="Q160" s="109"/>
    </row>
    <row r="161" spans="1:17" s="133" customFormat="1" ht="24" x14ac:dyDescent="0.55000000000000004">
      <c r="A161" s="109"/>
      <c r="B161" s="110" t="s">
        <v>1812</v>
      </c>
      <c r="C161" s="110" t="s">
        <v>1656</v>
      </c>
      <c r="D161" s="110" t="s">
        <v>1820</v>
      </c>
      <c r="E161" s="109" t="s">
        <v>1841</v>
      </c>
      <c r="F161" s="110" t="s">
        <v>1842</v>
      </c>
      <c r="G161" s="109" t="s">
        <v>7460</v>
      </c>
      <c r="H161" s="109" t="s">
        <v>7461</v>
      </c>
      <c r="I161" s="111">
        <v>9.8480000000000008</v>
      </c>
      <c r="J161" s="111">
        <v>9.8480000000000008</v>
      </c>
      <c r="K161" s="111"/>
      <c r="L161" s="109" t="s">
        <v>833</v>
      </c>
      <c r="M161" s="121"/>
      <c r="N161" s="109" t="s">
        <v>6452</v>
      </c>
      <c r="O161" s="121"/>
      <c r="P161" s="109"/>
      <c r="Q161" s="109"/>
    </row>
    <row r="162" spans="1:17" s="133" customFormat="1" ht="24" x14ac:dyDescent="0.55000000000000004">
      <c r="A162" s="109"/>
      <c r="B162" s="110" t="s">
        <v>1812</v>
      </c>
      <c r="C162" s="110" t="s">
        <v>1656</v>
      </c>
      <c r="D162" s="110" t="s">
        <v>1814</v>
      </c>
      <c r="E162" s="109" t="s">
        <v>1843</v>
      </c>
      <c r="F162" s="110" t="s">
        <v>1844</v>
      </c>
      <c r="G162" s="109" t="s">
        <v>5213</v>
      </c>
      <c r="H162" s="109" t="s">
        <v>7462</v>
      </c>
      <c r="I162" s="111">
        <v>24.753</v>
      </c>
      <c r="J162" s="111">
        <v>25.806000000000001</v>
      </c>
      <c r="K162" s="111"/>
      <c r="L162" s="109" t="s">
        <v>833</v>
      </c>
      <c r="M162" s="121"/>
      <c r="N162" s="109" t="s">
        <v>6452</v>
      </c>
      <c r="O162" s="121"/>
      <c r="P162" s="109"/>
      <c r="Q162" s="109"/>
    </row>
    <row r="163" spans="1:17" s="133" customFormat="1" ht="24" x14ac:dyDescent="0.55000000000000004">
      <c r="A163" s="109"/>
      <c r="B163" s="110" t="s">
        <v>1812</v>
      </c>
      <c r="C163" s="110" t="s">
        <v>1656</v>
      </c>
      <c r="D163" s="110" t="s">
        <v>1814</v>
      </c>
      <c r="E163" s="109" t="s">
        <v>1845</v>
      </c>
      <c r="F163" s="110" t="s">
        <v>1846</v>
      </c>
      <c r="G163" s="109" t="s">
        <v>5213</v>
      </c>
      <c r="H163" s="109" t="s">
        <v>6854</v>
      </c>
      <c r="I163" s="111">
        <v>19</v>
      </c>
      <c r="J163" s="111">
        <v>20</v>
      </c>
      <c r="K163" s="111"/>
      <c r="L163" s="109" t="s">
        <v>833</v>
      </c>
      <c r="M163" s="121"/>
      <c r="N163" s="109" t="s">
        <v>6452</v>
      </c>
      <c r="O163" s="121"/>
      <c r="P163" s="109"/>
      <c r="Q163" s="109"/>
    </row>
    <row r="164" spans="1:17" s="133" customFormat="1" ht="24" x14ac:dyDescent="0.55000000000000004">
      <c r="A164" s="109"/>
      <c r="B164" s="110" t="s">
        <v>2884</v>
      </c>
      <c r="C164" s="110" t="s">
        <v>2885</v>
      </c>
      <c r="D164" s="110" t="s">
        <v>2904</v>
      </c>
      <c r="E164" s="109" t="s">
        <v>2905</v>
      </c>
      <c r="F164" s="110" t="s">
        <v>2906</v>
      </c>
      <c r="G164" s="109" t="s">
        <v>7559</v>
      </c>
      <c r="H164" s="109" t="s">
        <v>6594</v>
      </c>
      <c r="I164" s="111">
        <v>0.91699999999999904</v>
      </c>
      <c r="J164" s="111">
        <v>1.52</v>
      </c>
      <c r="K164" s="111"/>
      <c r="L164" s="109" t="s">
        <v>2087</v>
      </c>
      <c r="M164" s="121"/>
      <c r="N164" s="109" t="s">
        <v>6464</v>
      </c>
      <c r="O164" s="121"/>
      <c r="P164" s="109"/>
      <c r="Q164" s="109"/>
    </row>
    <row r="165" spans="1:17" s="133" customFormat="1" ht="24" x14ac:dyDescent="0.55000000000000004">
      <c r="A165" s="109"/>
      <c r="B165" s="110" t="s">
        <v>2884</v>
      </c>
      <c r="C165" s="110" t="s">
        <v>2885</v>
      </c>
      <c r="D165" s="110" t="s">
        <v>2904</v>
      </c>
      <c r="E165" s="109" t="s">
        <v>2905</v>
      </c>
      <c r="F165" s="110" t="s">
        <v>2906</v>
      </c>
      <c r="G165" s="109" t="s">
        <v>6594</v>
      </c>
      <c r="H165" s="109" t="s">
        <v>7643</v>
      </c>
      <c r="I165" s="111">
        <f>171.686-170.089</f>
        <v>1.5970000000000084</v>
      </c>
      <c r="J165" s="111">
        <f>I165*2</f>
        <v>3.1940000000000168</v>
      </c>
      <c r="K165" s="111"/>
      <c r="L165" s="109" t="s">
        <v>2087</v>
      </c>
      <c r="M165" s="121" t="s">
        <v>6594</v>
      </c>
      <c r="N165" s="109" t="s">
        <v>6464</v>
      </c>
      <c r="O165" s="121"/>
      <c r="P165" s="109"/>
      <c r="Q165" s="109"/>
    </row>
    <row r="166" spans="1:17" ht="24" x14ac:dyDescent="0.55000000000000004">
      <c r="A166" s="106"/>
      <c r="B166" s="114" t="s">
        <v>6637</v>
      </c>
      <c r="C166" s="114"/>
      <c r="D166" s="114"/>
      <c r="E166" s="114"/>
      <c r="F166" s="114"/>
      <c r="G166" s="114"/>
      <c r="H166" s="114"/>
      <c r="I166" s="125">
        <f>I153+I154+I155+I156+I157+I158+I159+I160+I161+I162+I163+I164+I165-I145-I144-I135-I121-I113-I105-I79-I77-I27</f>
        <v>2933.0919999999965</v>
      </c>
      <c r="J166" s="125">
        <f>J153+J154+J155+J156+J157+J158+J159+J160+J161+J162+J163+J164+J165-J145-J144-J135-J121-J113-J105-J79-J77-J27</f>
        <v>3970.072999999998</v>
      </c>
      <c r="K166" s="125"/>
      <c r="L166" s="106"/>
      <c r="M166" s="108"/>
      <c r="N166" s="108"/>
      <c r="O166" s="108"/>
      <c r="P166" s="108"/>
      <c r="Q166" s="108"/>
    </row>
  </sheetData>
  <autoFilter ref="A3:R166" xr:uid="{B6CD28D9-E9D8-4A97-A3C6-9344449A5BB6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31"/>
  <sheetViews>
    <sheetView topLeftCell="C1" zoomScale="80" zoomScaleNormal="80" workbookViewId="0">
      <pane ySplit="3" topLeftCell="A4" activePane="bottomLeft" state="frozen"/>
      <selection pane="bottomLeft" activeCell="Q1" sqref="Q1"/>
    </sheetView>
  </sheetViews>
  <sheetFormatPr defaultRowHeight="14.25" x14ac:dyDescent="0.2"/>
  <cols>
    <col min="1" max="1" width="7.375" style="105" bestFit="1" customWidth="1"/>
    <col min="2" max="2" width="15" style="105" bestFit="1" customWidth="1"/>
    <col min="3" max="3" width="27.75" style="105" bestFit="1" customWidth="1"/>
    <col min="4" max="4" width="23.375" style="105" bestFit="1" customWidth="1"/>
    <col min="5" max="5" width="13.125" style="105" bestFit="1" customWidth="1"/>
    <col min="6" max="6" width="29.625" style="105" bestFit="1" customWidth="1"/>
    <col min="7" max="8" width="12.75" style="105" bestFit="1" customWidth="1"/>
    <col min="9" max="9" width="10.125" style="105" bestFit="1" customWidth="1"/>
    <col min="10" max="10" width="20.25" style="105" customWidth="1"/>
    <col min="11" max="11" width="15.625" style="105" bestFit="1" customWidth="1"/>
    <col min="12" max="12" width="9.5" style="105" bestFit="1" customWidth="1"/>
    <col min="13" max="13" width="18.625" style="105" bestFit="1" customWidth="1"/>
    <col min="14" max="14" width="28.625" style="105" bestFit="1" customWidth="1"/>
    <col min="15" max="15" width="24.5" style="105" bestFit="1" customWidth="1"/>
    <col min="16" max="16" width="15.625" style="105" bestFit="1" customWidth="1"/>
    <col min="17" max="17" width="15.5" style="105" bestFit="1" customWidth="1"/>
    <col min="18" max="16384" width="9" style="105"/>
  </cols>
  <sheetData>
    <row r="1" spans="1:17" ht="30.75" x14ac:dyDescent="0.7">
      <c r="Q1" s="199" t="s">
        <v>8130</v>
      </c>
    </row>
    <row r="2" spans="1:17" customFormat="1" ht="24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 t="s">
        <v>6645</v>
      </c>
      <c r="P2" s="36"/>
      <c r="Q2" s="1" t="s">
        <v>6829</v>
      </c>
    </row>
    <row r="3" spans="1:17" customFormat="1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7" t="s">
        <v>6647</v>
      </c>
      <c r="P3" s="37" t="s">
        <v>6646</v>
      </c>
      <c r="Q3" s="33"/>
    </row>
    <row r="4" spans="1:17" ht="24" x14ac:dyDescent="0.55000000000000004">
      <c r="A4" s="106">
        <f>SUBTOTAL(103,$B$4:B4)</f>
        <v>1</v>
      </c>
      <c r="B4" s="107" t="s">
        <v>2293</v>
      </c>
      <c r="C4" s="107" t="s">
        <v>2294</v>
      </c>
      <c r="D4" s="107" t="s">
        <v>2295</v>
      </c>
      <c r="E4" s="106" t="s">
        <v>2296</v>
      </c>
      <c r="F4" s="107" t="s">
        <v>2297</v>
      </c>
      <c r="G4" s="106" t="s">
        <v>7598</v>
      </c>
      <c r="H4" s="106" t="s">
        <v>7644</v>
      </c>
      <c r="I4" s="11">
        <v>29.029</v>
      </c>
      <c r="J4" s="11">
        <v>58.058</v>
      </c>
      <c r="K4" s="11"/>
      <c r="L4" s="106" t="s">
        <v>2264</v>
      </c>
      <c r="M4" s="122"/>
      <c r="N4" s="144"/>
      <c r="O4" s="108"/>
      <c r="P4" s="108"/>
      <c r="Q4" s="108"/>
    </row>
    <row r="5" spans="1:17" ht="24" x14ac:dyDescent="0.55000000000000004">
      <c r="A5" s="106">
        <f>SUBTOTAL(103,$B$4:B5)</f>
        <v>2</v>
      </c>
      <c r="B5" s="107" t="s">
        <v>2293</v>
      </c>
      <c r="C5" s="107" t="s">
        <v>2294</v>
      </c>
      <c r="D5" s="107" t="s">
        <v>2298</v>
      </c>
      <c r="E5" s="106" t="s">
        <v>2299</v>
      </c>
      <c r="F5" s="107" t="s">
        <v>2300</v>
      </c>
      <c r="G5" s="106" t="s">
        <v>7644</v>
      </c>
      <c r="H5" s="106" t="s">
        <v>7645</v>
      </c>
      <c r="I5" s="11">
        <v>17.346</v>
      </c>
      <c r="J5" s="11">
        <v>34.692</v>
      </c>
      <c r="K5" s="11"/>
      <c r="L5" s="106" t="s">
        <v>2264</v>
      </c>
      <c r="M5" s="122"/>
      <c r="N5" s="144"/>
      <c r="O5" s="108"/>
      <c r="P5" s="108"/>
      <c r="Q5" s="108"/>
    </row>
    <row r="6" spans="1:17" ht="24" x14ac:dyDescent="0.55000000000000004">
      <c r="A6" s="106">
        <f>SUBTOTAL(103,$B$4:B6)</f>
        <v>3</v>
      </c>
      <c r="B6" s="107" t="s">
        <v>2293</v>
      </c>
      <c r="C6" s="107" t="s">
        <v>2294</v>
      </c>
      <c r="D6" s="107" t="s">
        <v>2301</v>
      </c>
      <c r="E6" s="106" t="s">
        <v>2302</v>
      </c>
      <c r="F6" s="107" t="s">
        <v>2303</v>
      </c>
      <c r="G6" s="106" t="s">
        <v>7645</v>
      </c>
      <c r="H6" s="106" t="s">
        <v>7646</v>
      </c>
      <c r="I6" s="11">
        <v>5.2560000000000002</v>
      </c>
      <c r="J6" s="11">
        <v>10.512</v>
      </c>
      <c r="K6" s="11"/>
      <c r="L6" s="106" t="s">
        <v>2264</v>
      </c>
      <c r="M6" s="122"/>
      <c r="N6" s="144"/>
      <c r="O6" s="108"/>
      <c r="P6" s="108"/>
      <c r="Q6" s="108"/>
    </row>
    <row r="7" spans="1:17" ht="24" x14ac:dyDescent="0.55000000000000004">
      <c r="A7" s="106">
        <f>SUBTOTAL(103,$B$4:B7)</f>
        <v>4</v>
      </c>
      <c r="B7" s="107" t="s">
        <v>2293</v>
      </c>
      <c r="C7" s="107" t="s">
        <v>2294</v>
      </c>
      <c r="D7" s="107" t="s">
        <v>2301</v>
      </c>
      <c r="E7" s="106" t="s">
        <v>2302</v>
      </c>
      <c r="F7" s="107" t="s">
        <v>2303</v>
      </c>
      <c r="G7" s="106" t="s">
        <v>7647</v>
      </c>
      <c r="H7" s="106" t="s">
        <v>7648</v>
      </c>
      <c r="I7" s="11">
        <v>14.59</v>
      </c>
      <c r="J7" s="11">
        <v>29.18</v>
      </c>
      <c r="K7" s="11"/>
      <c r="L7" s="106" t="s">
        <v>2264</v>
      </c>
      <c r="M7" s="122"/>
      <c r="N7" s="144"/>
      <c r="O7" s="108"/>
      <c r="P7" s="108"/>
      <c r="Q7" s="108"/>
    </row>
    <row r="8" spans="1:17" ht="24" x14ac:dyDescent="0.55000000000000004">
      <c r="A8" s="106">
        <f>SUBTOTAL(103,$B$4:B8)</f>
        <v>5</v>
      </c>
      <c r="B8" s="107" t="s">
        <v>2293</v>
      </c>
      <c r="C8" s="107" t="s">
        <v>2294</v>
      </c>
      <c r="D8" s="107" t="s">
        <v>2304</v>
      </c>
      <c r="E8" s="106" t="s">
        <v>2305</v>
      </c>
      <c r="F8" s="107" t="s">
        <v>2306</v>
      </c>
      <c r="G8" s="106" t="s">
        <v>7649</v>
      </c>
      <c r="H8" s="106" t="s">
        <v>7650</v>
      </c>
      <c r="I8" s="11">
        <v>34.42</v>
      </c>
      <c r="J8" s="11">
        <v>68.444999999999993</v>
      </c>
      <c r="K8" s="11"/>
      <c r="L8" s="106" t="s">
        <v>2264</v>
      </c>
      <c r="M8" s="122"/>
      <c r="N8" s="144"/>
      <c r="O8" s="108"/>
      <c r="P8" s="108"/>
      <c r="Q8" s="108"/>
    </row>
    <row r="9" spans="1:17" ht="24" x14ac:dyDescent="0.55000000000000004">
      <c r="A9" s="106">
        <f>SUBTOTAL(103,$B$4:B9)</f>
        <v>6</v>
      </c>
      <c r="B9" s="107" t="s">
        <v>2293</v>
      </c>
      <c r="C9" s="107" t="s">
        <v>2294</v>
      </c>
      <c r="D9" s="107" t="s">
        <v>2307</v>
      </c>
      <c r="E9" s="106" t="s">
        <v>2308</v>
      </c>
      <c r="F9" s="107" t="s">
        <v>2309</v>
      </c>
      <c r="G9" s="106" t="s">
        <v>7599</v>
      </c>
      <c r="H9" s="106" t="s">
        <v>7651</v>
      </c>
      <c r="I9" s="11">
        <v>46.283000000000001</v>
      </c>
      <c r="J9" s="11">
        <v>93.864000000000004</v>
      </c>
      <c r="K9" s="11"/>
      <c r="L9" s="106" t="s">
        <v>2264</v>
      </c>
      <c r="M9" s="122"/>
      <c r="N9" s="144"/>
      <c r="O9" s="108"/>
      <c r="P9" s="108"/>
      <c r="Q9" s="108"/>
    </row>
    <row r="10" spans="1:17" ht="24" x14ac:dyDescent="0.55000000000000004">
      <c r="A10" s="106">
        <f>SUBTOTAL(103,$B$4:B10)</f>
        <v>7</v>
      </c>
      <c r="B10" s="107" t="s">
        <v>2293</v>
      </c>
      <c r="C10" s="107" t="s">
        <v>2294</v>
      </c>
      <c r="D10" s="107" t="s">
        <v>2301</v>
      </c>
      <c r="E10" s="106" t="s">
        <v>2310</v>
      </c>
      <c r="F10" s="107" t="s">
        <v>2311</v>
      </c>
      <c r="G10" s="106" t="s">
        <v>5213</v>
      </c>
      <c r="H10" s="106" t="s">
        <v>7652</v>
      </c>
      <c r="I10" s="11">
        <v>15.535</v>
      </c>
      <c r="J10" s="11">
        <v>35.868000000000002</v>
      </c>
      <c r="K10" s="11"/>
      <c r="L10" s="106" t="s">
        <v>2264</v>
      </c>
      <c r="M10" s="122"/>
      <c r="N10" s="122"/>
      <c r="O10" s="108"/>
      <c r="P10" s="108"/>
      <c r="Q10" s="108"/>
    </row>
    <row r="11" spans="1:17" ht="24" x14ac:dyDescent="0.55000000000000004">
      <c r="A11" s="106">
        <f>SUBTOTAL(103,$B$4:B11)</f>
        <v>8</v>
      </c>
      <c r="B11" s="107" t="s">
        <v>2293</v>
      </c>
      <c r="C11" s="107" t="s">
        <v>2294</v>
      </c>
      <c r="D11" s="107" t="s">
        <v>2307</v>
      </c>
      <c r="E11" s="106" t="s">
        <v>2312</v>
      </c>
      <c r="F11" s="107" t="s">
        <v>2313</v>
      </c>
      <c r="G11" s="106" t="s">
        <v>7652</v>
      </c>
      <c r="H11" s="106" t="s">
        <v>7653</v>
      </c>
      <c r="I11" s="11">
        <v>6.843</v>
      </c>
      <c r="J11" s="11">
        <v>14.8509999999999</v>
      </c>
      <c r="K11" s="11"/>
      <c r="L11" s="106" t="s">
        <v>2264</v>
      </c>
      <c r="M11" s="122"/>
      <c r="N11" s="144"/>
      <c r="O11" s="108"/>
      <c r="P11" s="108"/>
      <c r="Q11" s="108"/>
    </row>
    <row r="12" spans="1:17" ht="24" x14ac:dyDescent="0.55000000000000004">
      <c r="A12" s="106">
        <f>SUBTOTAL(103,$B$4:B12)</f>
        <v>9</v>
      </c>
      <c r="B12" s="107" t="s">
        <v>2293</v>
      </c>
      <c r="C12" s="107" t="s">
        <v>2294</v>
      </c>
      <c r="D12" s="107" t="s">
        <v>2298</v>
      </c>
      <c r="E12" s="106" t="s">
        <v>2314</v>
      </c>
      <c r="F12" s="107" t="s">
        <v>2315</v>
      </c>
      <c r="G12" s="106" t="s">
        <v>7654</v>
      </c>
      <c r="H12" s="106" t="s">
        <v>7655</v>
      </c>
      <c r="I12" s="11">
        <v>47.7899999999999</v>
      </c>
      <c r="J12" s="11">
        <v>56.7349999999999</v>
      </c>
      <c r="K12" s="11"/>
      <c r="L12" s="106" t="s">
        <v>2264</v>
      </c>
      <c r="M12" s="122"/>
      <c r="N12" s="144"/>
      <c r="O12" s="108"/>
      <c r="P12" s="108"/>
      <c r="Q12" s="108"/>
    </row>
    <row r="13" spans="1:17" ht="24" x14ac:dyDescent="0.55000000000000004">
      <c r="A13" s="106">
        <f>SUBTOTAL(103,$B$4:B13)</f>
        <v>10</v>
      </c>
      <c r="B13" s="107" t="s">
        <v>2293</v>
      </c>
      <c r="C13" s="107" t="s">
        <v>2294</v>
      </c>
      <c r="D13" s="107" t="s">
        <v>2304</v>
      </c>
      <c r="E13" s="106" t="s">
        <v>2316</v>
      </c>
      <c r="F13" s="107" t="s">
        <v>2317</v>
      </c>
      <c r="G13" s="106" t="s">
        <v>7655</v>
      </c>
      <c r="H13" s="106" t="s">
        <v>7656</v>
      </c>
      <c r="I13" s="11">
        <v>30.687000000000001</v>
      </c>
      <c r="J13" s="11">
        <v>50.875999999999998</v>
      </c>
      <c r="K13" s="11"/>
      <c r="L13" s="106" t="s">
        <v>2264</v>
      </c>
      <c r="M13" s="122"/>
      <c r="N13" s="144"/>
      <c r="O13" s="108"/>
      <c r="P13" s="108"/>
      <c r="Q13" s="108"/>
    </row>
    <row r="14" spans="1:17" ht="24" x14ac:dyDescent="0.55000000000000004">
      <c r="A14" s="106">
        <f>SUBTOTAL(103,$B$4:B14)</f>
        <v>11</v>
      </c>
      <c r="B14" s="107" t="s">
        <v>2293</v>
      </c>
      <c r="C14" s="107" t="s">
        <v>2294</v>
      </c>
      <c r="D14" s="107" t="s">
        <v>2301</v>
      </c>
      <c r="E14" s="106" t="s">
        <v>2318</v>
      </c>
      <c r="F14" s="107" t="s">
        <v>2319</v>
      </c>
      <c r="G14" s="106" t="s">
        <v>5213</v>
      </c>
      <c r="H14" s="106" t="s">
        <v>7657</v>
      </c>
      <c r="I14" s="11">
        <v>13.8529999999999</v>
      </c>
      <c r="J14" s="11">
        <v>27.7059999999999</v>
      </c>
      <c r="K14" s="11"/>
      <c r="L14" s="106" t="s">
        <v>2264</v>
      </c>
      <c r="M14" s="122"/>
      <c r="N14" s="144"/>
      <c r="O14" s="108"/>
      <c r="P14" s="108"/>
      <c r="Q14" s="108"/>
    </row>
    <row r="15" spans="1:17" ht="24" x14ac:dyDescent="0.55000000000000004">
      <c r="A15" s="106">
        <f>SUBTOTAL(103,$B$4:B15)</f>
        <v>12</v>
      </c>
      <c r="B15" s="107" t="s">
        <v>2293</v>
      </c>
      <c r="C15" s="107" t="s">
        <v>2294</v>
      </c>
      <c r="D15" s="107" t="s">
        <v>2320</v>
      </c>
      <c r="E15" s="106" t="s">
        <v>2321</v>
      </c>
      <c r="F15" s="107" t="s">
        <v>2322</v>
      </c>
      <c r="G15" s="106" t="s">
        <v>7658</v>
      </c>
      <c r="H15" s="106" t="s">
        <v>7659</v>
      </c>
      <c r="I15" s="11">
        <v>38.314</v>
      </c>
      <c r="J15" s="11">
        <v>59.271999999999899</v>
      </c>
      <c r="K15" s="11"/>
      <c r="L15" s="106" t="s">
        <v>2264</v>
      </c>
      <c r="M15" s="122"/>
      <c r="N15" s="144"/>
      <c r="O15" s="108"/>
      <c r="P15" s="108"/>
      <c r="Q15" s="108"/>
    </row>
    <row r="16" spans="1:17" ht="24" x14ac:dyDescent="0.55000000000000004">
      <c r="A16" s="106">
        <f>SUBTOTAL(103,$B$4:B16)</f>
        <v>13</v>
      </c>
      <c r="B16" s="107" t="s">
        <v>2293</v>
      </c>
      <c r="C16" s="107" t="s">
        <v>2294</v>
      </c>
      <c r="D16" s="107" t="s">
        <v>2304</v>
      </c>
      <c r="E16" s="106" t="s">
        <v>2323</v>
      </c>
      <c r="F16" s="107" t="s">
        <v>2324</v>
      </c>
      <c r="G16" s="106" t="s">
        <v>7659</v>
      </c>
      <c r="H16" s="106" t="s">
        <v>7660</v>
      </c>
      <c r="I16" s="11">
        <v>39.776000000000003</v>
      </c>
      <c r="J16" s="11">
        <v>67.587000000000003</v>
      </c>
      <c r="K16" s="11"/>
      <c r="L16" s="106" t="s">
        <v>2264</v>
      </c>
      <c r="M16" s="122"/>
      <c r="N16" s="144"/>
      <c r="O16" s="108"/>
      <c r="P16" s="108"/>
      <c r="Q16" s="108"/>
    </row>
    <row r="17" spans="1:17" ht="24" x14ac:dyDescent="0.55000000000000004">
      <c r="A17" s="109">
        <f>SUBTOTAL(103,$B$4:B17)</f>
        <v>14</v>
      </c>
      <c r="B17" s="110" t="s">
        <v>2293</v>
      </c>
      <c r="C17" s="110" t="s">
        <v>2294</v>
      </c>
      <c r="D17" s="110" t="s">
        <v>2320</v>
      </c>
      <c r="E17" s="109" t="s">
        <v>2325</v>
      </c>
      <c r="F17" s="110" t="s">
        <v>2326</v>
      </c>
      <c r="G17" s="109" t="s">
        <v>6809</v>
      </c>
      <c r="H17" s="109" t="s">
        <v>2328</v>
      </c>
      <c r="I17" s="111">
        <v>0.45</v>
      </c>
      <c r="J17" s="111">
        <v>0.45</v>
      </c>
      <c r="K17" s="111"/>
      <c r="L17" s="109" t="s">
        <v>2327</v>
      </c>
      <c r="M17" s="109" t="s">
        <v>2328</v>
      </c>
      <c r="N17" s="109" t="s">
        <v>6477</v>
      </c>
      <c r="O17" s="109"/>
      <c r="P17" s="109"/>
      <c r="Q17" s="109"/>
    </row>
    <row r="18" spans="1:17" ht="24" x14ac:dyDescent="0.55000000000000004">
      <c r="A18" s="109">
        <f>SUBTOTAL(103,$B$4:B18)</f>
        <v>15</v>
      </c>
      <c r="B18" s="110" t="s">
        <v>2293</v>
      </c>
      <c r="C18" s="110" t="s">
        <v>2294</v>
      </c>
      <c r="D18" s="110" t="s">
        <v>2320</v>
      </c>
      <c r="E18" s="109" t="s">
        <v>2325</v>
      </c>
      <c r="F18" s="110" t="s">
        <v>2326</v>
      </c>
      <c r="G18" s="109" t="s">
        <v>2328</v>
      </c>
      <c r="H18" s="109" t="s">
        <v>7661</v>
      </c>
      <c r="I18" s="111">
        <v>15.823</v>
      </c>
      <c r="J18" s="111">
        <v>15.823</v>
      </c>
      <c r="K18" s="111"/>
      <c r="L18" s="109" t="s">
        <v>2264</v>
      </c>
      <c r="M18" s="109" t="s">
        <v>2328</v>
      </c>
      <c r="N18" s="109" t="s">
        <v>6478</v>
      </c>
      <c r="O18" s="109"/>
      <c r="P18" s="109"/>
      <c r="Q18" s="109"/>
    </row>
    <row r="19" spans="1:17" ht="24" x14ac:dyDescent="0.55000000000000004">
      <c r="A19" s="106">
        <f>SUBTOTAL(103,$B$4:B19)</f>
        <v>16</v>
      </c>
      <c r="B19" s="107" t="s">
        <v>2293</v>
      </c>
      <c r="C19" s="107" t="s">
        <v>2294</v>
      </c>
      <c r="D19" s="107" t="s">
        <v>2320</v>
      </c>
      <c r="E19" s="106" t="s">
        <v>2329</v>
      </c>
      <c r="F19" s="107" t="s">
        <v>2330</v>
      </c>
      <c r="G19" s="106" t="s">
        <v>5213</v>
      </c>
      <c r="H19" s="106" t="s">
        <v>7662</v>
      </c>
      <c r="I19" s="11">
        <v>31.940999999999899</v>
      </c>
      <c r="J19" s="11">
        <v>35.696999999999903</v>
      </c>
      <c r="K19" s="11"/>
      <c r="L19" s="106" t="s">
        <v>2264</v>
      </c>
      <c r="M19" s="122"/>
      <c r="N19" s="144"/>
      <c r="O19" s="108"/>
      <c r="P19" s="108"/>
      <c r="Q19" s="108"/>
    </row>
    <row r="20" spans="1:17" ht="24" x14ac:dyDescent="0.55000000000000004">
      <c r="A20" s="106">
        <f>SUBTOTAL(103,$B$4:B20)</f>
        <v>17</v>
      </c>
      <c r="B20" s="107" t="s">
        <v>2293</v>
      </c>
      <c r="C20" s="107" t="s">
        <v>2294</v>
      </c>
      <c r="D20" s="107" t="s">
        <v>2307</v>
      </c>
      <c r="E20" s="106" t="s">
        <v>2331</v>
      </c>
      <c r="F20" s="107" t="s">
        <v>2332</v>
      </c>
      <c r="G20" s="106" t="s">
        <v>5213</v>
      </c>
      <c r="H20" s="106" t="s">
        <v>7663</v>
      </c>
      <c r="I20" s="11">
        <v>22.349</v>
      </c>
      <c r="J20" s="11">
        <v>22.349</v>
      </c>
      <c r="K20" s="11"/>
      <c r="L20" s="106" t="s">
        <v>2264</v>
      </c>
      <c r="M20" s="122"/>
      <c r="N20" s="144"/>
      <c r="O20" s="108"/>
      <c r="P20" s="108"/>
      <c r="Q20" s="108"/>
    </row>
    <row r="21" spans="1:17" ht="24" x14ac:dyDescent="0.55000000000000004">
      <c r="A21" s="106">
        <f>SUBTOTAL(103,$B$4:B21)</f>
        <v>18</v>
      </c>
      <c r="B21" s="107" t="s">
        <v>2293</v>
      </c>
      <c r="C21" s="107" t="s">
        <v>2294</v>
      </c>
      <c r="D21" s="107" t="s">
        <v>2304</v>
      </c>
      <c r="E21" s="106" t="s">
        <v>2333</v>
      </c>
      <c r="F21" s="107" t="s">
        <v>2334</v>
      </c>
      <c r="G21" s="106" t="s">
        <v>7664</v>
      </c>
      <c r="H21" s="106" t="s">
        <v>7665</v>
      </c>
      <c r="I21" s="11">
        <v>4.4689999999999896</v>
      </c>
      <c r="J21" s="11">
        <v>4.5489999999999897</v>
      </c>
      <c r="K21" s="11"/>
      <c r="L21" s="106" t="s">
        <v>2264</v>
      </c>
      <c r="M21" s="122"/>
      <c r="N21" s="144"/>
      <c r="O21" s="108"/>
      <c r="P21" s="108"/>
      <c r="Q21" s="108"/>
    </row>
    <row r="22" spans="1:17" ht="24" x14ac:dyDescent="0.55000000000000004">
      <c r="A22" s="106">
        <f>SUBTOTAL(103,$B$4:B22)</f>
        <v>19</v>
      </c>
      <c r="B22" s="107" t="s">
        <v>2293</v>
      </c>
      <c r="C22" s="107" t="s">
        <v>2294</v>
      </c>
      <c r="D22" s="107" t="s">
        <v>2295</v>
      </c>
      <c r="E22" s="106" t="s">
        <v>2335</v>
      </c>
      <c r="F22" s="107" t="s">
        <v>2336</v>
      </c>
      <c r="G22" s="106" t="s">
        <v>5213</v>
      </c>
      <c r="H22" s="106" t="s">
        <v>7666</v>
      </c>
      <c r="I22" s="11">
        <v>30.337</v>
      </c>
      <c r="J22" s="11">
        <v>30.337</v>
      </c>
      <c r="K22" s="11"/>
      <c r="L22" s="106" t="s">
        <v>2264</v>
      </c>
      <c r="M22" s="122"/>
      <c r="N22" s="144"/>
      <c r="O22" s="108"/>
      <c r="P22" s="108"/>
      <c r="Q22" s="108"/>
    </row>
    <row r="23" spans="1:17" ht="24" x14ac:dyDescent="0.55000000000000004">
      <c r="A23" s="106">
        <f>SUBTOTAL(103,$B$4:B23)</f>
        <v>20</v>
      </c>
      <c r="B23" s="107" t="s">
        <v>2293</v>
      </c>
      <c r="C23" s="107" t="s">
        <v>2294</v>
      </c>
      <c r="D23" s="107" t="s">
        <v>2295</v>
      </c>
      <c r="E23" s="106" t="s">
        <v>2337</v>
      </c>
      <c r="F23" s="107" t="s">
        <v>2338</v>
      </c>
      <c r="G23" s="106" t="s">
        <v>5213</v>
      </c>
      <c r="H23" s="106" t="s">
        <v>7667</v>
      </c>
      <c r="I23" s="11">
        <v>23.9619999999999</v>
      </c>
      <c r="J23" s="11">
        <v>27.111999999999998</v>
      </c>
      <c r="K23" s="11"/>
      <c r="L23" s="106" t="s">
        <v>2264</v>
      </c>
      <c r="M23" s="122"/>
      <c r="N23" s="144"/>
      <c r="O23" s="108"/>
      <c r="P23" s="108"/>
      <c r="Q23" s="108"/>
    </row>
    <row r="24" spans="1:17" ht="24" x14ac:dyDescent="0.55000000000000004">
      <c r="A24" s="106">
        <f>SUBTOTAL(103,$B$4:B24)</f>
        <v>21</v>
      </c>
      <c r="B24" s="107" t="s">
        <v>2293</v>
      </c>
      <c r="C24" s="107" t="s">
        <v>2294</v>
      </c>
      <c r="D24" s="107" t="s">
        <v>2307</v>
      </c>
      <c r="E24" s="106" t="s">
        <v>2339</v>
      </c>
      <c r="F24" s="107" t="s">
        <v>2340</v>
      </c>
      <c r="G24" s="106" t="s">
        <v>7668</v>
      </c>
      <c r="H24" s="106" t="s">
        <v>7634</v>
      </c>
      <c r="I24" s="11">
        <v>18</v>
      </c>
      <c r="J24" s="11">
        <v>18.401</v>
      </c>
      <c r="K24" s="11"/>
      <c r="L24" s="106" t="s">
        <v>2264</v>
      </c>
      <c r="M24" s="122"/>
      <c r="N24" s="144"/>
      <c r="O24" s="108"/>
      <c r="P24" s="108"/>
      <c r="Q24" s="108"/>
    </row>
    <row r="25" spans="1:17" ht="24" x14ac:dyDescent="0.55000000000000004">
      <c r="A25" s="106">
        <f>SUBTOTAL(103,$B$4:B25)</f>
        <v>22</v>
      </c>
      <c r="B25" s="107" t="s">
        <v>2293</v>
      </c>
      <c r="C25" s="107" t="s">
        <v>2294</v>
      </c>
      <c r="D25" s="107" t="s">
        <v>2301</v>
      </c>
      <c r="E25" s="106" t="s">
        <v>2341</v>
      </c>
      <c r="F25" s="107" t="s">
        <v>2342</v>
      </c>
      <c r="G25" s="106" t="s">
        <v>7669</v>
      </c>
      <c r="H25" s="106" t="s">
        <v>7670</v>
      </c>
      <c r="I25" s="11">
        <v>17.207999999999899</v>
      </c>
      <c r="J25" s="11">
        <v>18.5429999999999</v>
      </c>
      <c r="K25" s="11"/>
      <c r="L25" s="106" t="s">
        <v>2264</v>
      </c>
      <c r="M25" s="122"/>
      <c r="N25" s="144"/>
      <c r="O25" s="108"/>
      <c r="P25" s="108"/>
      <c r="Q25" s="108"/>
    </row>
    <row r="26" spans="1:17" ht="24" x14ac:dyDescent="0.55000000000000004">
      <c r="A26" s="106">
        <f>SUBTOTAL(103,$B$4:B26)</f>
        <v>23</v>
      </c>
      <c r="B26" s="107" t="s">
        <v>2293</v>
      </c>
      <c r="C26" s="107" t="s">
        <v>2294</v>
      </c>
      <c r="D26" s="107" t="s">
        <v>2320</v>
      </c>
      <c r="E26" s="106" t="s">
        <v>2343</v>
      </c>
      <c r="F26" s="107" t="s">
        <v>2344</v>
      </c>
      <c r="G26" s="106" t="s">
        <v>5213</v>
      </c>
      <c r="H26" s="106" t="s">
        <v>7671</v>
      </c>
      <c r="I26" s="11">
        <v>28.738999999999901</v>
      </c>
      <c r="J26" s="11">
        <v>32.039000000000001</v>
      </c>
      <c r="K26" s="11"/>
      <c r="L26" s="106" t="s">
        <v>2264</v>
      </c>
      <c r="M26" s="122"/>
      <c r="N26" s="144"/>
      <c r="O26" s="108"/>
      <c r="P26" s="108"/>
      <c r="Q26" s="108"/>
    </row>
    <row r="27" spans="1:17" ht="24" x14ac:dyDescent="0.55000000000000004">
      <c r="A27" s="106">
        <f>SUBTOTAL(103,$B$4:B27)</f>
        <v>24</v>
      </c>
      <c r="B27" s="107" t="s">
        <v>2293</v>
      </c>
      <c r="C27" s="107" t="s">
        <v>2294</v>
      </c>
      <c r="D27" s="107" t="s">
        <v>2298</v>
      </c>
      <c r="E27" s="106" t="s">
        <v>2345</v>
      </c>
      <c r="F27" s="107" t="s">
        <v>2346</v>
      </c>
      <c r="G27" s="106" t="s">
        <v>5213</v>
      </c>
      <c r="H27" s="106" t="s">
        <v>7672</v>
      </c>
      <c r="I27" s="11">
        <v>30.003</v>
      </c>
      <c r="J27" s="11">
        <v>40.226999999999997</v>
      </c>
      <c r="K27" s="11"/>
      <c r="L27" s="106" t="s">
        <v>2264</v>
      </c>
      <c r="M27" s="122"/>
      <c r="N27" s="144"/>
      <c r="O27" s="108"/>
      <c r="P27" s="108"/>
      <c r="Q27" s="108"/>
    </row>
    <row r="28" spans="1:17" ht="24" x14ac:dyDescent="0.55000000000000004">
      <c r="A28" s="106">
        <f>SUBTOTAL(103,$B$4:B28)</f>
        <v>25</v>
      </c>
      <c r="B28" s="107" t="s">
        <v>2293</v>
      </c>
      <c r="C28" s="107" t="s">
        <v>2294</v>
      </c>
      <c r="D28" s="107" t="s">
        <v>2307</v>
      </c>
      <c r="E28" s="106" t="s">
        <v>2347</v>
      </c>
      <c r="F28" s="107" t="s">
        <v>2348</v>
      </c>
      <c r="G28" s="106" t="s">
        <v>7673</v>
      </c>
      <c r="H28" s="106" t="s">
        <v>7674</v>
      </c>
      <c r="I28" s="11">
        <v>27.768999999999998</v>
      </c>
      <c r="J28" s="11">
        <v>27.768999999999998</v>
      </c>
      <c r="K28" s="11"/>
      <c r="L28" s="106" t="s">
        <v>2264</v>
      </c>
      <c r="M28" s="122"/>
      <c r="N28" s="144"/>
      <c r="O28" s="108"/>
      <c r="P28" s="108"/>
      <c r="Q28" s="108"/>
    </row>
    <row r="29" spans="1:17" ht="24" x14ac:dyDescent="0.55000000000000004">
      <c r="A29" s="106">
        <f>SUBTOTAL(103,$B$4:B29)</f>
        <v>26</v>
      </c>
      <c r="B29" s="107" t="s">
        <v>2293</v>
      </c>
      <c r="C29" s="107" t="s">
        <v>2294</v>
      </c>
      <c r="D29" s="107" t="s">
        <v>2298</v>
      </c>
      <c r="E29" s="106" t="s">
        <v>2349</v>
      </c>
      <c r="F29" s="107" t="s">
        <v>2350</v>
      </c>
      <c r="G29" s="106" t="s">
        <v>7675</v>
      </c>
      <c r="H29" s="106" t="s">
        <v>7676</v>
      </c>
      <c r="I29" s="11">
        <v>0.1</v>
      </c>
      <c r="J29" s="11">
        <v>0.2</v>
      </c>
      <c r="K29" s="11"/>
      <c r="L29" s="106" t="s">
        <v>2264</v>
      </c>
      <c r="M29" s="122"/>
      <c r="N29" s="144"/>
      <c r="O29" s="108"/>
      <c r="P29" s="108"/>
      <c r="Q29" s="108"/>
    </row>
    <row r="30" spans="1:17" ht="24" x14ac:dyDescent="0.55000000000000004">
      <c r="A30" s="106">
        <f>SUBTOTAL(103,$B$4:B30)</f>
        <v>27</v>
      </c>
      <c r="B30" s="107" t="s">
        <v>2293</v>
      </c>
      <c r="C30" s="107" t="s">
        <v>2294</v>
      </c>
      <c r="D30" s="107" t="s">
        <v>2304</v>
      </c>
      <c r="E30" s="106" t="s">
        <v>2351</v>
      </c>
      <c r="F30" s="107" t="s">
        <v>2352</v>
      </c>
      <c r="G30" s="106" t="s">
        <v>5213</v>
      </c>
      <c r="H30" s="106" t="s">
        <v>7677</v>
      </c>
      <c r="I30" s="11">
        <v>1.0840000000000001</v>
      </c>
      <c r="J30" s="11">
        <v>2.1680000000000001</v>
      </c>
      <c r="K30" s="11"/>
      <c r="L30" s="106" t="s">
        <v>2264</v>
      </c>
      <c r="M30" s="122"/>
      <c r="N30" s="144"/>
      <c r="O30" s="108"/>
      <c r="P30" s="108"/>
      <c r="Q30" s="108"/>
    </row>
    <row r="31" spans="1:17" ht="24" x14ac:dyDescent="0.55000000000000004">
      <c r="A31" s="109">
        <f>SUBTOTAL(103,$B$4:B31)</f>
        <v>28</v>
      </c>
      <c r="B31" s="110" t="s">
        <v>2353</v>
      </c>
      <c r="C31" s="110" t="s">
        <v>2294</v>
      </c>
      <c r="D31" s="110" t="s">
        <v>2354</v>
      </c>
      <c r="E31" s="109" t="s">
        <v>2355</v>
      </c>
      <c r="F31" s="110" t="s">
        <v>2356</v>
      </c>
      <c r="G31" s="109" t="s">
        <v>7678</v>
      </c>
      <c r="H31" s="109" t="s">
        <v>2357</v>
      </c>
      <c r="I31" s="111">
        <v>11.44</v>
      </c>
      <c r="J31" s="111">
        <v>12.64</v>
      </c>
      <c r="K31" s="111"/>
      <c r="L31" s="109" t="s">
        <v>2327</v>
      </c>
      <c r="M31" s="109" t="s">
        <v>2357</v>
      </c>
      <c r="N31" s="109" t="s">
        <v>6479</v>
      </c>
      <c r="O31" s="109"/>
      <c r="P31" s="109"/>
      <c r="Q31" s="109"/>
    </row>
    <row r="32" spans="1:17" ht="24" x14ac:dyDescent="0.55000000000000004">
      <c r="A32" s="109">
        <f>SUBTOTAL(103,$B$4:B32)</f>
        <v>29</v>
      </c>
      <c r="B32" s="110" t="s">
        <v>2353</v>
      </c>
      <c r="C32" s="110" t="s">
        <v>2294</v>
      </c>
      <c r="D32" s="110" t="s">
        <v>2354</v>
      </c>
      <c r="E32" s="109" t="s">
        <v>2355</v>
      </c>
      <c r="F32" s="110" t="s">
        <v>2356</v>
      </c>
      <c r="G32" s="109" t="s">
        <v>2357</v>
      </c>
      <c r="H32" s="109" t="s">
        <v>7679</v>
      </c>
      <c r="I32" s="111">
        <v>21.875</v>
      </c>
      <c r="J32" s="111">
        <v>24.59</v>
      </c>
      <c r="K32" s="111"/>
      <c r="L32" s="109" t="s">
        <v>1052</v>
      </c>
      <c r="M32" s="109" t="s">
        <v>2357</v>
      </c>
      <c r="N32" s="109" t="s">
        <v>6481</v>
      </c>
      <c r="O32" s="109"/>
      <c r="P32" s="109"/>
      <c r="Q32" s="109"/>
    </row>
    <row r="33" spans="1:17" ht="24" x14ac:dyDescent="0.55000000000000004">
      <c r="A33" s="106">
        <f>SUBTOTAL(103,$B$4:B33)</f>
        <v>30</v>
      </c>
      <c r="B33" s="107" t="s">
        <v>2353</v>
      </c>
      <c r="C33" s="107" t="s">
        <v>2294</v>
      </c>
      <c r="D33" s="107" t="s">
        <v>2358</v>
      </c>
      <c r="E33" s="106" t="s">
        <v>2359</v>
      </c>
      <c r="F33" s="107" t="s">
        <v>2360</v>
      </c>
      <c r="G33" s="106" t="s">
        <v>7679</v>
      </c>
      <c r="H33" s="106" t="s">
        <v>7680</v>
      </c>
      <c r="I33" s="11">
        <v>0.32500000000000001</v>
      </c>
      <c r="J33" s="11">
        <v>0.97499999999999998</v>
      </c>
      <c r="K33" s="11"/>
      <c r="L33" s="106" t="s">
        <v>1052</v>
      </c>
      <c r="M33" s="106"/>
      <c r="N33" s="106"/>
      <c r="O33" s="108"/>
      <c r="P33" s="108"/>
      <c r="Q33" s="108"/>
    </row>
    <row r="34" spans="1:17" ht="24" x14ac:dyDescent="0.55000000000000004">
      <c r="A34" s="106">
        <f>SUBTOTAL(103,$B$4:B34)</f>
        <v>31</v>
      </c>
      <c r="B34" s="107" t="s">
        <v>2353</v>
      </c>
      <c r="C34" s="107" t="s">
        <v>2294</v>
      </c>
      <c r="D34" s="107" t="s">
        <v>2358</v>
      </c>
      <c r="E34" s="106" t="s">
        <v>2359</v>
      </c>
      <c r="F34" s="107" t="s">
        <v>2360</v>
      </c>
      <c r="G34" s="106" t="s">
        <v>7681</v>
      </c>
      <c r="H34" s="106" t="s">
        <v>7682</v>
      </c>
      <c r="I34" s="11">
        <v>10.717000000000001</v>
      </c>
      <c r="J34" s="11">
        <v>23.6009999999999</v>
      </c>
      <c r="K34" s="11"/>
      <c r="L34" s="106" t="s">
        <v>1052</v>
      </c>
      <c r="M34" s="106"/>
      <c r="N34" s="106"/>
      <c r="O34" s="108"/>
      <c r="P34" s="108"/>
      <c r="Q34" s="108"/>
    </row>
    <row r="35" spans="1:17" ht="24" x14ac:dyDescent="0.55000000000000004">
      <c r="A35" s="106">
        <f>SUBTOTAL(103,$B$4:B35)</f>
        <v>32</v>
      </c>
      <c r="B35" s="107" t="s">
        <v>2353</v>
      </c>
      <c r="C35" s="107" t="s">
        <v>2294</v>
      </c>
      <c r="D35" s="107" t="s">
        <v>2361</v>
      </c>
      <c r="E35" s="106" t="s">
        <v>2362</v>
      </c>
      <c r="F35" s="107" t="s">
        <v>2363</v>
      </c>
      <c r="G35" s="106" t="s">
        <v>7682</v>
      </c>
      <c r="H35" s="106" t="s">
        <v>2611</v>
      </c>
      <c r="I35" s="11">
        <v>29.62</v>
      </c>
      <c r="J35" s="11">
        <v>60.2899999999999</v>
      </c>
      <c r="K35" s="11"/>
      <c r="L35" s="106" t="s">
        <v>1052</v>
      </c>
      <c r="M35" s="106"/>
      <c r="N35" s="106"/>
      <c r="O35" s="108"/>
      <c r="P35" s="108"/>
      <c r="Q35" s="108"/>
    </row>
    <row r="36" spans="1:17" ht="24" x14ac:dyDescent="0.55000000000000004">
      <c r="A36" s="106">
        <f>SUBTOTAL(103,$B$4:B36)</f>
        <v>33</v>
      </c>
      <c r="B36" s="107" t="s">
        <v>2353</v>
      </c>
      <c r="C36" s="107" t="s">
        <v>2294</v>
      </c>
      <c r="D36" s="107" t="s">
        <v>2364</v>
      </c>
      <c r="E36" s="106" t="s">
        <v>2365</v>
      </c>
      <c r="F36" s="107" t="s">
        <v>2366</v>
      </c>
      <c r="G36" s="106" t="s">
        <v>7683</v>
      </c>
      <c r="H36" s="106" t="s">
        <v>7684</v>
      </c>
      <c r="I36" s="11">
        <v>35.424999999999997</v>
      </c>
      <c r="J36" s="11">
        <v>41.558</v>
      </c>
      <c r="K36" s="11"/>
      <c r="L36" s="106" t="s">
        <v>2327</v>
      </c>
      <c r="M36" s="106"/>
      <c r="N36" s="109" t="s">
        <v>6477</v>
      </c>
      <c r="O36" s="108"/>
      <c r="P36" s="108"/>
      <c r="Q36" s="108"/>
    </row>
    <row r="37" spans="1:17" ht="24" x14ac:dyDescent="0.55000000000000004">
      <c r="A37" s="109">
        <f>SUBTOTAL(103,$B$4:B37)</f>
        <v>34</v>
      </c>
      <c r="B37" s="110" t="s">
        <v>2353</v>
      </c>
      <c r="C37" s="110" t="s">
        <v>2294</v>
      </c>
      <c r="D37" s="110" t="s">
        <v>2354</v>
      </c>
      <c r="E37" s="109" t="s">
        <v>2367</v>
      </c>
      <c r="F37" s="110" t="s">
        <v>2368</v>
      </c>
      <c r="G37" s="109" t="s">
        <v>7684</v>
      </c>
      <c r="H37" s="109" t="s">
        <v>2369</v>
      </c>
      <c r="I37" s="111">
        <v>12.356999999999999</v>
      </c>
      <c r="J37" s="111">
        <v>14.025</v>
      </c>
      <c r="K37" s="111"/>
      <c r="L37" s="109" t="s">
        <v>2327</v>
      </c>
      <c r="M37" s="109" t="s">
        <v>2369</v>
      </c>
      <c r="N37" s="109" t="s">
        <v>6479</v>
      </c>
      <c r="O37" s="109"/>
      <c r="P37" s="109"/>
      <c r="Q37" s="109"/>
    </row>
    <row r="38" spans="1:17" ht="24" x14ac:dyDescent="0.55000000000000004">
      <c r="A38" s="109">
        <f>SUBTOTAL(103,$B$4:B38)</f>
        <v>35</v>
      </c>
      <c r="B38" s="110" t="s">
        <v>2353</v>
      </c>
      <c r="C38" s="110" t="s">
        <v>2294</v>
      </c>
      <c r="D38" s="110" t="s">
        <v>2354</v>
      </c>
      <c r="E38" s="109" t="s">
        <v>2367</v>
      </c>
      <c r="F38" s="110" t="s">
        <v>2368</v>
      </c>
      <c r="G38" s="109" t="s">
        <v>2369</v>
      </c>
      <c r="H38" s="109" t="s">
        <v>7685</v>
      </c>
      <c r="I38" s="111">
        <v>2.2930000000000001</v>
      </c>
      <c r="J38" s="111">
        <v>3.27</v>
      </c>
      <c r="K38" s="111"/>
      <c r="L38" s="109" t="s">
        <v>1052</v>
      </c>
      <c r="M38" s="109" t="s">
        <v>2369</v>
      </c>
      <c r="N38" s="109" t="s">
        <v>6482</v>
      </c>
      <c r="O38" s="109"/>
      <c r="P38" s="109"/>
      <c r="Q38" s="109"/>
    </row>
    <row r="39" spans="1:17" ht="24" x14ac:dyDescent="0.55000000000000004">
      <c r="A39" s="106">
        <f>SUBTOTAL(103,$B$4:B39)</f>
        <v>36</v>
      </c>
      <c r="B39" s="107" t="s">
        <v>2353</v>
      </c>
      <c r="C39" s="107" t="s">
        <v>2294</v>
      </c>
      <c r="D39" s="107" t="s">
        <v>2358</v>
      </c>
      <c r="E39" s="106" t="s">
        <v>2370</v>
      </c>
      <c r="F39" s="107" t="s">
        <v>2371</v>
      </c>
      <c r="G39" s="106" t="s">
        <v>7686</v>
      </c>
      <c r="H39" s="106" t="s">
        <v>7687</v>
      </c>
      <c r="I39" s="11">
        <v>32.148000000000003</v>
      </c>
      <c r="J39" s="11">
        <v>35.799999999999898</v>
      </c>
      <c r="K39" s="11"/>
      <c r="L39" s="106" t="s">
        <v>1052</v>
      </c>
      <c r="M39" s="106"/>
      <c r="N39" s="106"/>
      <c r="O39" s="108"/>
      <c r="P39" s="108"/>
      <c r="Q39" s="108"/>
    </row>
    <row r="40" spans="1:17" ht="24" x14ac:dyDescent="0.55000000000000004">
      <c r="A40" s="106">
        <f>SUBTOTAL(103,$B$4:B40)</f>
        <v>37</v>
      </c>
      <c r="B40" s="107" t="s">
        <v>2353</v>
      </c>
      <c r="C40" s="107" t="s">
        <v>2294</v>
      </c>
      <c r="D40" s="107" t="s">
        <v>2364</v>
      </c>
      <c r="E40" s="106" t="s">
        <v>2372</v>
      </c>
      <c r="F40" s="107" t="s">
        <v>2373</v>
      </c>
      <c r="G40" s="106" t="s">
        <v>7688</v>
      </c>
      <c r="H40" s="106" t="s">
        <v>7689</v>
      </c>
      <c r="I40" s="11">
        <v>20.6039999999999</v>
      </c>
      <c r="J40" s="11">
        <v>22.3719999999999</v>
      </c>
      <c r="K40" s="11"/>
      <c r="L40" s="106" t="s">
        <v>2327</v>
      </c>
      <c r="M40" s="106"/>
      <c r="N40" s="109" t="s">
        <v>6477</v>
      </c>
      <c r="O40" s="108"/>
      <c r="P40" s="108"/>
      <c r="Q40" s="108"/>
    </row>
    <row r="41" spans="1:17" ht="24" x14ac:dyDescent="0.55000000000000004">
      <c r="A41" s="106">
        <f>SUBTOTAL(103,$B$4:B41)</f>
        <v>38</v>
      </c>
      <c r="B41" s="107" t="s">
        <v>2353</v>
      </c>
      <c r="C41" s="107" t="s">
        <v>2294</v>
      </c>
      <c r="D41" s="107" t="s">
        <v>2358</v>
      </c>
      <c r="E41" s="106" t="s">
        <v>2374</v>
      </c>
      <c r="F41" s="107" t="s">
        <v>2375</v>
      </c>
      <c r="G41" s="106" t="s">
        <v>5213</v>
      </c>
      <c r="H41" s="106" t="s">
        <v>7690</v>
      </c>
      <c r="I41" s="11">
        <v>8.1909999999999901</v>
      </c>
      <c r="J41" s="11">
        <v>17.044999999999899</v>
      </c>
      <c r="K41" s="11"/>
      <c r="L41" s="106" t="s">
        <v>1052</v>
      </c>
      <c r="M41" s="106"/>
      <c r="N41" s="106"/>
      <c r="O41" s="108"/>
      <c r="P41" s="108"/>
      <c r="Q41" s="108"/>
    </row>
    <row r="42" spans="1:17" ht="24" x14ac:dyDescent="0.55000000000000004">
      <c r="A42" s="109">
        <f>SUBTOTAL(103,$B$4:B42)</f>
        <v>39</v>
      </c>
      <c r="B42" s="110" t="s">
        <v>2353</v>
      </c>
      <c r="C42" s="110" t="s">
        <v>2294</v>
      </c>
      <c r="D42" s="110" t="s">
        <v>2354</v>
      </c>
      <c r="E42" s="109" t="s">
        <v>2376</v>
      </c>
      <c r="F42" s="110" t="s">
        <v>2377</v>
      </c>
      <c r="G42" s="109" t="s">
        <v>7691</v>
      </c>
      <c r="H42" s="109" t="s">
        <v>2378</v>
      </c>
      <c r="I42" s="111">
        <v>50.589999999999897</v>
      </c>
      <c r="J42" s="111">
        <v>55.186</v>
      </c>
      <c r="K42" s="111"/>
      <c r="L42" s="109" t="s">
        <v>2327</v>
      </c>
      <c r="M42" s="109" t="s">
        <v>2378</v>
      </c>
      <c r="N42" s="109" t="s">
        <v>6477</v>
      </c>
      <c r="O42" s="109"/>
      <c r="P42" s="109"/>
      <c r="Q42" s="109"/>
    </row>
    <row r="43" spans="1:17" ht="24" x14ac:dyDescent="0.55000000000000004">
      <c r="A43" s="109">
        <f>SUBTOTAL(103,$B$4:B43)</f>
        <v>40</v>
      </c>
      <c r="B43" s="110" t="s">
        <v>2353</v>
      </c>
      <c r="C43" s="110" t="s">
        <v>2294</v>
      </c>
      <c r="D43" s="110" t="s">
        <v>2354</v>
      </c>
      <c r="E43" s="109" t="s">
        <v>2376</v>
      </c>
      <c r="F43" s="110" t="s">
        <v>2377</v>
      </c>
      <c r="G43" s="109" t="s">
        <v>2378</v>
      </c>
      <c r="H43" s="109" t="s">
        <v>7692</v>
      </c>
      <c r="I43" s="111">
        <v>13.048999999999999</v>
      </c>
      <c r="J43" s="111">
        <v>14.648</v>
      </c>
      <c r="K43" s="111"/>
      <c r="L43" s="109" t="s">
        <v>1052</v>
      </c>
      <c r="M43" s="109" t="s">
        <v>2378</v>
      </c>
      <c r="N43" s="109" t="s">
        <v>6483</v>
      </c>
      <c r="O43" s="109"/>
      <c r="P43" s="109"/>
      <c r="Q43" s="109"/>
    </row>
    <row r="44" spans="1:17" ht="24" x14ac:dyDescent="0.55000000000000004">
      <c r="A44" s="106">
        <f>SUBTOTAL(103,$B$4:B44)</f>
        <v>41</v>
      </c>
      <c r="B44" s="107" t="s">
        <v>2353</v>
      </c>
      <c r="C44" s="107" t="s">
        <v>2294</v>
      </c>
      <c r="D44" s="107" t="s">
        <v>2361</v>
      </c>
      <c r="E44" s="106" t="s">
        <v>2379</v>
      </c>
      <c r="F44" s="107" t="s">
        <v>2380</v>
      </c>
      <c r="G44" s="106" t="s">
        <v>7693</v>
      </c>
      <c r="H44" s="106" t="s">
        <v>7694</v>
      </c>
      <c r="I44" s="11">
        <v>26.973999999999901</v>
      </c>
      <c r="J44" s="11">
        <v>32.875</v>
      </c>
      <c r="K44" s="11"/>
      <c r="L44" s="106" t="s">
        <v>1052</v>
      </c>
      <c r="M44" s="106"/>
      <c r="N44" s="106"/>
      <c r="O44" s="108"/>
      <c r="P44" s="108"/>
      <c r="Q44" s="108"/>
    </row>
    <row r="45" spans="1:17" ht="24" x14ac:dyDescent="0.55000000000000004">
      <c r="A45" s="106">
        <f>SUBTOTAL(103,$B$4:B45)</f>
        <v>42</v>
      </c>
      <c r="B45" s="107" t="s">
        <v>2353</v>
      </c>
      <c r="C45" s="107" t="s">
        <v>2294</v>
      </c>
      <c r="D45" s="107" t="s">
        <v>2364</v>
      </c>
      <c r="E45" s="106" t="s">
        <v>2381</v>
      </c>
      <c r="F45" s="107" t="s">
        <v>2382</v>
      </c>
      <c r="G45" s="106" t="s">
        <v>5213</v>
      </c>
      <c r="H45" s="106" t="s">
        <v>7695</v>
      </c>
      <c r="I45" s="11">
        <v>26.314999999999898</v>
      </c>
      <c r="J45" s="11">
        <v>26.314999999999898</v>
      </c>
      <c r="K45" s="11"/>
      <c r="L45" s="106" t="s">
        <v>2327</v>
      </c>
      <c r="M45" s="106"/>
      <c r="N45" s="109" t="s">
        <v>6477</v>
      </c>
      <c r="O45" s="108"/>
      <c r="P45" s="108"/>
      <c r="Q45" s="108"/>
    </row>
    <row r="46" spans="1:17" ht="24" x14ac:dyDescent="0.55000000000000004">
      <c r="A46" s="106">
        <f>SUBTOTAL(103,$B$4:B46)</f>
        <v>43</v>
      </c>
      <c r="B46" s="107" t="s">
        <v>2353</v>
      </c>
      <c r="C46" s="107" t="s">
        <v>2294</v>
      </c>
      <c r="D46" s="107" t="s">
        <v>2383</v>
      </c>
      <c r="E46" s="106" t="s">
        <v>2384</v>
      </c>
      <c r="F46" s="107" t="s">
        <v>2385</v>
      </c>
      <c r="G46" s="106" t="s">
        <v>7696</v>
      </c>
      <c r="H46" s="106" t="s">
        <v>7128</v>
      </c>
      <c r="I46" s="11">
        <v>42.226999999999897</v>
      </c>
      <c r="J46" s="11">
        <v>52.158999999999999</v>
      </c>
      <c r="K46" s="11"/>
      <c r="L46" s="106" t="s">
        <v>2327</v>
      </c>
      <c r="M46" s="106"/>
      <c r="N46" s="109" t="s">
        <v>6477</v>
      </c>
      <c r="O46" s="108"/>
      <c r="P46" s="108"/>
      <c r="Q46" s="108"/>
    </row>
    <row r="47" spans="1:17" ht="24" x14ac:dyDescent="0.55000000000000004">
      <c r="A47" s="106">
        <f>SUBTOTAL(103,$B$4:B47)</f>
        <v>44</v>
      </c>
      <c r="B47" s="107" t="s">
        <v>2353</v>
      </c>
      <c r="C47" s="107" t="s">
        <v>2294</v>
      </c>
      <c r="D47" s="107" t="s">
        <v>2358</v>
      </c>
      <c r="E47" s="106" t="s">
        <v>2386</v>
      </c>
      <c r="F47" s="107" t="s">
        <v>2387</v>
      </c>
      <c r="G47" s="106" t="s">
        <v>7697</v>
      </c>
      <c r="H47" s="106" t="s">
        <v>7132</v>
      </c>
      <c r="I47" s="11">
        <v>35.006999999999898</v>
      </c>
      <c r="J47" s="11">
        <v>44.308999999999898</v>
      </c>
      <c r="K47" s="11"/>
      <c r="L47" s="106" t="s">
        <v>1052</v>
      </c>
      <c r="M47" s="106"/>
      <c r="N47" s="106"/>
      <c r="O47" s="108"/>
      <c r="P47" s="108"/>
      <c r="Q47" s="108"/>
    </row>
    <row r="48" spans="1:17" ht="24" x14ac:dyDescent="0.55000000000000004">
      <c r="A48" s="106">
        <f>SUBTOTAL(103,$B$4:B48)</f>
        <v>45</v>
      </c>
      <c r="B48" s="107" t="s">
        <v>2353</v>
      </c>
      <c r="C48" s="107" t="s">
        <v>2294</v>
      </c>
      <c r="D48" s="107" t="s">
        <v>2383</v>
      </c>
      <c r="E48" s="106" t="s">
        <v>2388</v>
      </c>
      <c r="F48" s="107" t="s">
        <v>2389</v>
      </c>
      <c r="G48" s="106" t="s">
        <v>5213</v>
      </c>
      <c r="H48" s="106" t="s">
        <v>7698</v>
      </c>
      <c r="I48" s="11">
        <v>46.191000000000003</v>
      </c>
      <c r="J48" s="11">
        <v>46.191000000000003</v>
      </c>
      <c r="K48" s="11"/>
      <c r="L48" s="106" t="s">
        <v>2327</v>
      </c>
      <c r="M48" s="106"/>
      <c r="N48" s="109" t="s">
        <v>6477</v>
      </c>
      <c r="O48" s="108"/>
      <c r="P48" s="108"/>
      <c r="Q48" s="108"/>
    </row>
    <row r="49" spans="1:17" ht="24" x14ac:dyDescent="0.55000000000000004">
      <c r="A49" s="109">
        <f>SUBTOTAL(103,$B$4:B49)</f>
        <v>46</v>
      </c>
      <c r="B49" s="110" t="s">
        <v>2353</v>
      </c>
      <c r="C49" s="110" t="s">
        <v>2294</v>
      </c>
      <c r="D49" s="110" t="s">
        <v>2361</v>
      </c>
      <c r="E49" s="109" t="s">
        <v>2390</v>
      </c>
      <c r="F49" s="110" t="s">
        <v>2391</v>
      </c>
      <c r="G49" s="109" t="s">
        <v>5213</v>
      </c>
      <c r="H49" s="109" t="s">
        <v>2392</v>
      </c>
      <c r="I49" s="111">
        <v>34.9</v>
      </c>
      <c r="J49" s="111">
        <v>36.763999999999903</v>
      </c>
      <c r="K49" s="111"/>
      <c r="L49" s="109" t="s">
        <v>1052</v>
      </c>
      <c r="M49" s="109" t="s">
        <v>2392</v>
      </c>
      <c r="N49" s="109" t="s">
        <v>6484</v>
      </c>
      <c r="O49" s="109"/>
      <c r="P49" s="109"/>
      <c r="Q49" s="109"/>
    </row>
    <row r="50" spans="1:17" ht="24" x14ac:dyDescent="0.55000000000000004">
      <c r="A50" s="109">
        <f>SUBTOTAL(103,$B$4:B50)</f>
        <v>47</v>
      </c>
      <c r="B50" s="110" t="s">
        <v>2353</v>
      </c>
      <c r="C50" s="110" t="s">
        <v>2294</v>
      </c>
      <c r="D50" s="110" t="s">
        <v>2361</v>
      </c>
      <c r="E50" s="109" t="s">
        <v>2390</v>
      </c>
      <c r="F50" s="110" t="s">
        <v>2391</v>
      </c>
      <c r="G50" s="109" t="s">
        <v>2392</v>
      </c>
      <c r="H50" s="109" t="s">
        <v>7699</v>
      </c>
      <c r="I50" s="111">
        <v>0.3</v>
      </c>
      <c r="J50" s="111">
        <v>0.3</v>
      </c>
      <c r="K50" s="111"/>
      <c r="L50" s="109" t="s">
        <v>2393</v>
      </c>
      <c r="M50" s="109" t="s">
        <v>2392</v>
      </c>
      <c r="N50" s="109" t="s">
        <v>6480</v>
      </c>
      <c r="O50" s="109"/>
      <c r="P50" s="109"/>
      <c r="Q50" s="109"/>
    </row>
    <row r="51" spans="1:17" ht="24" x14ac:dyDescent="0.55000000000000004">
      <c r="A51" s="106">
        <f>SUBTOTAL(103,$B$4:B51)</f>
        <v>48</v>
      </c>
      <c r="B51" s="107" t="s">
        <v>2353</v>
      </c>
      <c r="C51" s="107" t="s">
        <v>2294</v>
      </c>
      <c r="D51" s="107" t="s">
        <v>2358</v>
      </c>
      <c r="E51" s="106" t="s">
        <v>2394</v>
      </c>
      <c r="F51" s="107" t="s">
        <v>2395</v>
      </c>
      <c r="G51" s="106" t="s">
        <v>5213</v>
      </c>
      <c r="H51" s="106" t="s">
        <v>7700</v>
      </c>
      <c r="I51" s="11">
        <v>1.732</v>
      </c>
      <c r="J51" s="11">
        <v>3.464</v>
      </c>
      <c r="K51" s="11"/>
      <c r="L51" s="106" t="s">
        <v>1052</v>
      </c>
      <c r="M51" s="106"/>
      <c r="N51" s="106"/>
      <c r="O51" s="108"/>
      <c r="P51" s="108"/>
      <c r="Q51" s="108"/>
    </row>
    <row r="52" spans="1:17" ht="24" x14ac:dyDescent="0.55000000000000004">
      <c r="A52" s="106">
        <f>SUBTOTAL(103,$B$4:B52)</f>
        <v>49</v>
      </c>
      <c r="B52" s="107" t="s">
        <v>2396</v>
      </c>
      <c r="C52" s="107" t="s">
        <v>2294</v>
      </c>
      <c r="D52" s="107" t="s">
        <v>2397</v>
      </c>
      <c r="E52" s="106" t="s">
        <v>2398</v>
      </c>
      <c r="F52" s="107" t="s">
        <v>2399</v>
      </c>
      <c r="G52" s="106" t="s">
        <v>7648</v>
      </c>
      <c r="H52" s="106" t="s">
        <v>7701</v>
      </c>
      <c r="I52" s="11">
        <v>18.657</v>
      </c>
      <c r="J52" s="11">
        <v>37.378999999999998</v>
      </c>
      <c r="K52" s="11"/>
      <c r="L52" s="106" t="s">
        <v>2327</v>
      </c>
      <c r="M52" s="108"/>
      <c r="N52" s="108"/>
      <c r="O52" s="108"/>
      <c r="P52" s="108"/>
      <c r="Q52" s="108"/>
    </row>
    <row r="53" spans="1:17" ht="24" x14ac:dyDescent="0.55000000000000004">
      <c r="A53" s="106">
        <f>SUBTOTAL(103,$B$4:B53)</f>
        <v>50</v>
      </c>
      <c r="B53" s="107" t="s">
        <v>2396</v>
      </c>
      <c r="C53" s="107" t="s">
        <v>2294</v>
      </c>
      <c r="D53" s="107" t="s">
        <v>2400</v>
      </c>
      <c r="E53" s="106" t="s">
        <v>2401</v>
      </c>
      <c r="F53" s="107" t="s">
        <v>2402</v>
      </c>
      <c r="G53" s="106" t="s">
        <v>7702</v>
      </c>
      <c r="H53" s="106" t="s">
        <v>7678</v>
      </c>
      <c r="I53" s="11">
        <v>29.2639999999999</v>
      </c>
      <c r="J53" s="11">
        <v>36.122</v>
      </c>
      <c r="K53" s="11"/>
      <c r="L53" s="106" t="s">
        <v>2327</v>
      </c>
      <c r="M53" s="108"/>
      <c r="N53" s="108"/>
      <c r="O53" s="108"/>
      <c r="P53" s="108"/>
      <c r="Q53" s="108"/>
    </row>
    <row r="54" spans="1:17" ht="24" x14ac:dyDescent="0.55000000000000004">
      <c r="A54" s="106">
        <f>SUBTOTAL(103,$B$4:B54)</f>
        <v>51</v>
      </c>
      <c r="B54" s="107" t="s">
        <v>2396</v>
      </c>
      <c r="C54" s="107" t="s">
        <v>2294</v>
      </c>
      <c r="D54" s="107" t="s">
        <v>2403</v>
      </c>
      <c r="E54" s="106" t="s">
        <v>2404</v>
      </c>
      <c r="F54" s="107" t="s">
        <v>2405</v>
      </c>
      <c r="G54" s="106" t="s">
        <v>7650</v>
      </c>
      <c r="H54" s="106" t="s">
        <v>7703</v>
      </c>
      <c r="I54" s="11">
        <v>26.83</v>
      </c>
      <c r="J54" s="11">
        <v>38.369999999999898</v>
      </c>
      <c r="K54" s="11"/>
      <c r="L54" s="106" t="s">
        <v>2327</v>
      </c>
      <c r="M54" s="108"/>
      <c r="N54" s="108"/>
      <c r="O54" s="108"/>
      <c r="P54" s="108"/>
      <c r="Q54" s="108"/>
    </row>
    <row r="55" spans="1:17" ht="24" x14ac:dyDescent="0.55000000000000004">
      <c r="A55" s="106">
        <f>SUBTOTAL(103,$B$4:B55)</f>
        <v>52</v>
      </c>
      <c r="B55" s="107" t="s">
        <v>2396</v>
      </c>
      <c r="C55" s="107" t="s">
        <v>2294</v>
      </c>
      <c r="D55" s="107" t="s">
        <v>2406</v>
      </c>
      <c r="E55" s="106" t="s">
        <v>2407</v>
      </c>
      <c r="F55" s="107" t="s">
        <v>2408</v>
      </c>
      <c r="G55" s="106" t="s">
        <v>7703</v>
      </c>
      <c r="H55" s="106" t="s">
        <v>7683</v>
      </c>
      <c r="I55" s="11">
        <v>20.376999999999899</v>
      </c>
      <c r="J55" s="11">
        <v>41.413999999999902</v>
      </c>
      <c r="K55" s="11"/>
      <c r="L55" s="106" t="s">
        <v>2327</v>
      </c>
      <c r="M55" s="108"/>
      <c r="N55" s="108"/>
      <c r="O55" s="108"/>
      <c r="P55" s="108"/>
      <c r="Q55" s="108"/>
    </row>
    <row r="56" spans="1:17" ht="24" x14ac:dyDescent="0.55000000000000004">
      <c r="A56" s="106">
        <f>SUBTOTAL(103,$B$4:B56)</f>
        <v>53</v>
      </c>
      <c r="B56" s="107" t="s">
        <v>2396</v>
      </c>
      <c r="C56" s="107" t="s">
        <v>2294</v>
      </c>
      <c r="D56" s="107" t="s">
        <v>2397</v>
      </c>
      <c r="E56" s="106" t="s">
        <v>2409</v>
      </c>
      <c r="F56" s="107" t="s">
        <v>2410</v>
      </c>
      <c r="G56" s="106" t="s">
        <v>7091</v>
      </c>
      <c r="H56" s="106" t="s">
        <v>7704</v>
      </c>
      <c r="I56" s="11">
        <v>18.152999999999899</v>
      </c>
      <c r="J56" s="11">
        <v>38.153999999999897</v>
      </c>
      <c r="K56" s="11"/>
      <c r="L56" s="106" t="s">
        <v>2327</v>
      </c>
      <c r="M56" s="108"/>
      <c r="N56" s="108"/>
      <c r="O56" s="108"/>
      <c r="P56" s="108"/>
      <c r="Q56" s="108"/>
    </row>
    <row r="57" spans="1:17" ht="24" x14ac:dyDescent="0.55000000000000004">
      <c r="A57" s="106">
        <f>SUBTOTAL(103,$B$4:B57)</f>
        <v>54</v>
      </c>
      <c r="B57" s="107" t="s">
        <v>2396</v>
      </c>
      <c r="C57" s="107" t="s">
        <v>2294</v>
      </c>
      <c r="D57" s="107" t="s">
        <v>2411</v>
      </c>
      <c r="E57" s="106" t="s">
        <v>2412</v>
      </c>
      <c r="F57" s="107" t="s">
        <v>2413</v>
      </c>
      <c r="G57" s="106" t="s">
        <v>7705</v>
      </c>
      <c r="H57" s="106" t="s">
        <v>7706</v>
      </c>
      <c r="I57" s="11">
        <v>25.102</v>
      </c>
      <c r="J57" s="11">
        <v>38.575000000000003</v>
      </c>
      <c r="K57" s="11"/>
      <c r="L57" s="106" t="s">
        <v>2327</v>
      </c>
      <c r="M57" s="108"/>
      <c r="N57" s="108"/>
      <c r="O57" s="108"/>
      <c r="P57" s="108"/>
      <c r="Q57" s="108"/>
    </row>
    <row r="58" spans="1:17" ht="24" x14ac:dyDescent="0.55000000000000004">
      <c r="A58" s="106">
        <f>SUBTOTAL(103,$B$4:B58)</f>
        <v>55</v>
      </c>
      <c r="B58" s="107" t="s">
        <v>2396</v>
      </c>
      <c r="C58" s="107" t="s">
        <v>2294</v>
      </c>
      <c r="D58" s="107" t="s">
        <v>2403</v>
      </c>
      <c r="E58" s="106" t="s">
        <v>2414</v>
      </c>
      <c r="F58" s="107" t="s">
        <v>2415</v>
      </c>
      <c r="G58" s="106" t="s">
        <v>7706</v>
      </c>
      <c r="H58" s="106" t="s">
        <v>7707</v>
      </c>
      <c r="I58" s="11">
        <v>23.023</v>
      </c>
      <c r="J58" s="11">
        <v>26.931999999999899</v>
      </c>
      <c r="K58" s="11"/>
      <c r="L58" s="106" t="s">
        <v>2327</v>
      </c>
      <c r="M58" s="108"/>
      <c r="N58" s="108"/>
      <c r="O58" s="108"/>
      <c r="P58" s="108"/>
      <c r="Q58" s="108"/>
    </row>
    <row r="59" spans="1:17" ht="24" x14ac:dyDescent="0.55000000000000004">
      <c r="A59" s="106">
        <f>SUBTOTAL(103,$B$4:B59)</f>
        <v>56</v>
      </c>
      <c r="B59" s="107" t="s">
        <v>2396</v>
      </c>
      <c r="C59" s="107" t="s">
        <v>2294</v>
      </c>
      <c r="D59" s="107" t="s">
        <v>2403</v>
      </c>
      <c r="E59" s="106" t="s">
        <v>2414</v>
      </c>
      <c r="F59" s="107" t="s">
        <v>2415</v>
      </c>
      <c r="G59" s="106" t="s">
        <v>7708</v>
      </c>
      <c r="H59" s="106" t="s">
        <v>7709</v>
      </c>
      <c r="I59" s="11">
        <v>23.012</v>
      </c>
      <c r="J59" s="11">
        <v>23.012</v>
      </c>
      <c r="K59" s="11"/>
      <c r="L59" s="106" t="s">
        <v>2327</v>
      </c>
      <c r="M59" s="108"/>
      <c r="N59" s="108"/>
      <c r="O59" s="108"/>
      <c r="P59" s="108"/>
      <c r="Q59" s="108"/>
    </row>
    <row r="60" spans="1:17" ht="24" x14ac:dyDescent="0.55000000000000004">
      <c r="A60" s="106">
        <f>SUBTOTAL(103,$B$4:B60)</f>
        <v>57</v>
      </c>
      <c r="B60" s="107" t="s">
        <v>2396</v>
      </c>
      <c r="C60" s="107" t="s">
        <v>2294</v>
      </c>
      <c r="D60" s="107" t="s">
        <v>2406</v>
      </c>
      <c r="E60" s="106" t="s">
        <v>2416</v>
      </c>
      <c r="F60" s="107" t="s">
        <v>2417</v>
      </c>
      <c r="G60" s="106" t="s">
        <v>7086</v>
      </c>
      <c r="H60" s="106" t="s">
        <v>7710</v>
      </c>
      <c r="I60" s="11">
        <v>44.822000000000003</v>
      </c>
      <c r="J60" s="11">
        <v>55.814999999999898</v>
      </c>
      <c r="K60" s="11"/>
      <c r="L60" s="106" t="s">
        <v>2327</v>
      </c>
      <c r="M60" s="108"/>
      <c r="N60" s="108"/>
      <c r="O60" s="108"/>
      <c r="P60" s="108"/>
      <c r="Q60" s="108"/>
    </row>
    <row r="61" spans="1:17" ht="24" x14ac:dyDescent="0.55000000000000004">
      <c r="A61" s="106">
        <f>SUBTOTAL(103,$B$4:B61)</f>
        <v>58</v>
      </c>
      <c r="B61" s="107" t="s">
        <v>2396</v>
      </c>
      <c r="C61" s="107" t="s">
        <v>2294</v>
      </c>
      <c r="D61" s="107" t="s">
        <v>2397</v>
      </c>
      <c r="E61" s="106" t="s">
        <v>2418</v>
      </c>
      <c r="F61" s="107" t="s">
        <v>2419</v>
      </c>
      <c r="G61" s="106" t="s">
        <v>5213</v>
      </c>
      <c r="H61" s="106" t="s">
        <v>7711</v>
      </c>
      <c r="I61" s="11">
        <v>26.595999999999901</v>
      </c>
      <c r="J61" s="11">
        <v>56.408000000000001</v>
      </c>
      <c r="K61" s="11"/>
      <c r="L61" s="106" t="s">
        <v>2327</v>
      </c>
      <c r="M61" s="108"/>
      <c r="N61" s="108"/>
      <c r="O61" s="108"/>
      <c r="P61" s="108"/>
      <c r="Q61" s="108"/>
    </row>
    <row r="62" spans="1:17" ht="24" x14ac:dyDescent="0.55000000000000004">
      <c r="A62" s="106">
        <f>SUBTOTAL(103,$B$4:B62)</f>
        <v>59</v>
      </c>
      <c r="B62" s="107" t="s">
        <v>2396</v>
      </c>
      <c r="C62" s="107" t="s">
        <v>2294</v>
      </c>
      <c r="D62" s="107" t="s">
        <v>2406</v>
      </c>
      <c r="E62" s="106" t="s">
        <v>2420</v>
      </c>
      <c r="F62" s="107" t="s">
        <v>2421</v>
      </c>
      <c r="G62" s="106" t="s">
        <v>7712</v>
      </c>
      <c r="H62" s="106" t="s">
        <v>7691</v>
      </c>
      <c r="I62" s="11">
        <v>22.07</v>
      </c>
      <c r="J62" s="11">
        <v>26.245000000000001</v>
      </c>
      <c r="K62" s="11"/>
      <c r="L62" s="106" t="s">
        <v>2327</v>
      </c>
      <c r="M62" s="108"/>
      <c r="N62" s="108"/>
      <c r="O62" s="108"/>
      <c r="P62" s="108"/>
      <c r="Q62" s="108"/>
    </row>
    <row r="63" spans="1:17" ht="24" x14ac:dyDescent="0.55000000000000004">
      <c r="A63" s="106">
        <f>SUBTOTAL(103,$B$4:B63)</f>
        <v>60</v>
      </c>
      <c r="B63" s="107" t="s">
        <v>2396</v>
      </c>
      <c r="C63" s="107" t="s">
        <v>2294</v>
      </c>
      <c r="D63" s="107" t="s">
        <v>2400</v>
      </c>
      <c r="E63" s="106" t="s">
        <v>2422</v>
      </c>
      <c r="F63" s="107" t="s">
        <v>2423</v>
      </c>
      <c r="G63" s="106" t="s">
        <v>7023</v>
      </c>
      <c r="H63" s="106" t="s">
        <v>7713</v>
      </c>
      <c r="I63" s="11">
        <v>31.6159999999999</v>
      </c>
      <c r="J63" s="11">
        <v>58.351999999999897</v>
      </c>
      <c r="K63" s="11"/>
      <c r="L63" s="106" t="s">
        <v>2327</v>
      </c>
      <c r="M63" s="108"/>
      <c r="N63" s="108"/>
      <c r="O63" s="108"/>
      <c r="P63" s="108"/>
      <c r="Q63" s="108"/>
    </row>
    <row r="64" spans="1:17" ht="24" x14ac:dyDescent="0.55000000000000004">
      <c r="A64" s="106">
        <f>SUBTOTAL(103,$B$4:B64)</f>
        <v>61</v>
      </c>
      <c r="B64" s="107" t="s">
        <v>2396</v>
      </c>
      <c r="C64" s="107" t="s">
        <v>2294</v>
      </c>
      <c r="D64" s="107" t="s">
        <v>2424</v>
      </c>
      <c r="E64" s="106" t="s">
        <v>2425</v>
      </c>
      <c r="F64" s="107" t="s">
        <v>2426</v>
      </c>
      <c r="G64" s="106" t="s">
        <v>7713</v>
      </c>
      <c r="H64" s="106" t="s">
        <v>7714</v>
      </c>
      <c r="I64" s="11">
        <v>16.061</v>
      </c>
      <c r="J64" s="11">
        <v>16.061</v>
      </c>
      <c r="K64" s="11"/>
      <c r="L64" s="106" t="s">
        <v>2327</v>
      </c>
      <c r="M64" s="108"/>
      <c r="N64" s="108"/>
      <c r="O64" s="108"/>
      <c r="P64" s="108"/>
      <c r="Q64" s="108"/>
    </row>
    <row r="65" spans="1:17" ht="24" x14ac:dyDescent="0.55000000000000004">
      <c r="A65" s="106">
        <f>SUBTOTAL(103,$B$4:B65)</f>
        <v>62</v>
      </c>
      <c r="B65" s="107" t="s">
        <v>2396</v>
      </c>
      <c r="C65" s="107" t="s">
        <v>2294</v>
      </c>
      <c r="D65" s="107" t="s">
        <v>2411</v>
      </c>
      <c r="E65" s="106" t="s">
        <v>2427</v>
      </c>
      <c r="F65" s="107" t="s">
        <v>2428</v>
      </c>
      <c r="G65" s="106" t="s">
        <v>7715</v>
      </c>
      <c r="H65" s="106" t="s">
        <v>6809</v>
      </c>
      <c r="I65" s="11">
        <v>19.602</v>
      </c>
      <c r="J65" s="11">
        <v>25.303999999999998</v>
      </c>
      <c r="K65" s="11"/>
      <c r="L65" s="106" t="s">
        <v>2327</v>
      </c>
      <c r="M65" s="108"/>
      <c r="N65" s="108"/>
      <c r="O65" s="108"/>
      <c r="P65" s="108"/>
      <c r="Q65" s="108"/>
    </row>
    <row r="66" spans="1:17" ht="24" x14ac:dyDescent="0.55000000000000004">
      <c r="A66" s="106">
        <f>SUBTOTAL(103,$B$4:B66)</f>
        <v>63</v>
      </c>
      <c r="B66" s="107" t="s">
        <v>2396</v>
      </c>
      <c r="C66" s="107" t="s">
        <v>2294</v>
      </c>
      <c r="D66" s="107" t="s">
        <v>2400</v>
      </c>
      <c r="E66" s="106" t="s">
        <v>2429</v>
      </c>
      <c r="F66" s="107" t="s">
        <v>2430</v>
      </c>
      <c r="G66" s="106" t="s">
        <v>5213</v>
      </c>
      <c r="H66" s="106" t="s">
        <v>7716</v>
      </c>
      <c r="I66" s="11">
        <v>16.099999999999898</v>
      </c>
      <c r="J66" s="11">
        <v>20.728000000000002</v>
      </c>
      <c r="K66" s="11"/>
      <c r="L66" s="106" t="s">
        <v>2327</v>
      </c>
      <c r="M66" s="108"/>
      <c r="N66" s="108"/>
      <c r="O66" s="108"/>
      <c r="P66" s="108"/>
      <c r="Q66" s="108"/>
    </row>
    <row r="67" spans="1:17" ht="24" x14ac:dyDescent="0.55000000000000004">
      <c r="A67" s="106">
        <f>SUBTOTAL(103,$B$4:B67)</f>
        <v>64</v>
      </c>
      <c r="B67" s="107" t="s">
        <v>2396</v>
      </c>
      <c r="C67" s="107" t="s">
        <v>2294</v>
      </c>
      <c r="D67" s="107" t="s">
        <v>2424</v>
      </c>
      <c r="E67" s="106" t="s">
        <v>2431</v>
      </c>
      <c r="F67" s="107" t="s">
        <v>2432</v>
      </c>
      <c r="G67" s="106" t="s">
        <v>7716</v>
      </c>
      <c r="H67" s="106" t="s">
        <v>7030</v>
      </c>
      <c r="I67" s="11">
        <v>31.198999999999899</v>
      </c>
      <c r="J67" s="11">
        <v>36.866999999999898</v>
      </c>
      <c r="K67" s="11"/>
      <c r="L67" s="106" t="s">
        <v>2327</v>
      </c>
      <c r="M67" s="108"/>
      <c r="N67" s="108"/>
      <c r="O67" s="108"/>
      <c r="P67" s="108"/>
      <c r="Q67" s="108"/>
    </row>
    <row r="68" spans="1:17" ht="24" x14ac:dyDescent="0.55000000000000004">
      <c r="A68" s="106">
        <f>SUBTOTAL(103,$B$4:B68)</f>
        <v>65</v>
      </c>
      <c r="B68" s="107" t="s">
        <v>2396</v>
      </c>
      <c r="C68" s="107" t="s">
        <v>2294</v>
      </c>
      <c r="D68" s="107" t="s">
        <v>2424</v>
      </c>
      <c r="E68" s="106" t="s">
        <v>2433</v>
      </c>
      <c r="F68" s="107" t="s">
        <v>2434</v>
      </c>
      <c r="G68" s="106" t="s">
        <v>7717</v>
      </c>
      <c r="H68" s="106" t="s">
        <v>7696</v>
      </c>
      <c r="I68" s="11">
        <v>25.951000000000001</v>
      </c>
      <c r="J68" s="11">
        <v>28.968999999999902</v>
      </c>
      <c r="K68" s="11"/>
      <c r="L68" s="106" t="s">
        <v>2327</v>
      </c>
      <c r="M68" s="108"/>
      <c r="N68" s="108"/>
      <c r="O68" s="108"/>
      <c r="P68" s="108"/>
      <c r="Q68" s="108"/>
    </row>
    <row r="69" spans="1:17" ht="24" x14ac:dyDescent="0.55000000000000004">
      <c r="A69" s="106">
        <f>SUBTOTAL(103,$B$4:B69)</f>
        <v>66</v>
      </c>
      <c r="B69" s="107" t="s">
        <v>2396</v>
      </c>
      <c r="C69" s="107" t="s">
        <v>2294</v>
      </c>
      <c r="D69" s="107" t="s">
        <v>2403</v>
      </c>
      <c r="E69" s="106" t="s">
        <v>2435</v>
      </c>
      <c r="F69" s="107" t="s">
        <v>2436</v>
      </c>
      <c r="G69" s="106" t="s">
        <v>5213</v>
      </c>
      <c r="H69" s="106" t="s">
        <v>7664</v>
      </c>
      <c r="I69" s="11">
        <v>19.251000000000001</v>
      </c>
      <c r="J69" s="11">
        <v>20.550999999999998</v>
      </c>
      <c r="K69" s="11"/>
      <c r="L69" s="106" t="s">
        <v>2327</v>
      </c>
      <c r="M69" s="108"/>
      <c r="N69" s="108"/>
      <c r="O69" s="108"/>
      <c r="P69" s="108"/>
      <c r="Q69" s="108"/>
    </row>
    <row r="70" spans="1:17" ht="24" x14ac:dyDescent="0.55000000000000004">
      <c r="A70" s="106">
        <f>SUBTOTAL(103,$B$4:B70)</f>
        <v>67</v>
      </c>
      <c r="B70" s="107" t="s">
        <v>2396</v>
      </c>
      <c r="C70" s="107" t="s">
        <v>2294</v>
      </c>
      <c r="D70" s="107" t="s">
        <v>2424</v>
      </c>
      <c r="E70" s="106" t="s">
        <v>2437</v>
      </c>
      <c r="F70" s="107" t="s">
        <v>2438</v>
      </c>
      <c r="G70" s="106" t="s">
        <v>5213</v>
      </c>
      <c r="H70" s="106" t="s">
        <v>2759</v>
      </c>
      <c r="I70" s="11">
        <v>6.5</v>
      </c>
      <c r="J70" s="11">
        <v>8.14</v>
      </c>
      <c r="K70" s="11"/>
      <c r="L70" s="106" t="s">
        <v>2327</v>
      </c>
      <c r="M70" s="108"/>
      <c r="N70" s="108"/>
      <c r="O70" s="108"/>
      <c r="P70" s="108"/>
      <c r="Q70" s="108"/>
    </row>
    <row r="71" spans="1:17" ht="24" x14ac:dyDescent="0.55000000000000004">
      <c r="A71" s="106">
        <f>SUBTOTAL(103,$B$4:B71)</f>
        <v>68</v>
      </c>
      <c r="B71" s="107" t="s">
        <v>2396</v>
      </c>
      <c r="C71" s="107" t="s">
        <v>2294</v>
      </c>
      <c r="D71" s="107" t="s">
        <v>2411</v>
      </c>
      <c r="E71" s="106" t="s">
        <v>2439</v>
      </c>
      <c r="F71" s="107" t="s">
        <v>2440</v>
      </c>
      <c r="G71" s="106" t="s">
        <v>5213</v>
      </c>
      <c r="H71" s="106" t="s">
        <v>7718</v>
      </c>
      <c r="I71" s="11">
        <v>22.736999999999899</v>
      </c>
      <c r="J71" s="11">
        <v>22.736999999999899</v>
      </c>
      <c r="K71" s="11"/>
      <c r="L71" s="106" t="s">
        <v>2327</v>
      </c>
      <c r="M71" s="108"/>
      <c r="N71" s="108"/>
      <c r="O71" s="108"/>
      <c r="P71" s="108"/>
      <c r="Q71" s="108"/>
    </row>
    <row r="72" spans="1:17" ht="24" x14ac:dyDescent="0.55000000000000004">
      <c r="A72" s="106">
        <f>SUBTOTAL(103,$B$4:B72)</f>
        <v>69</v>
      </c>
      <c r="B72" s="107" t="s">
        <v>2396</v>
      </c>
      <c r="C72" s="107" t="s">
        <v>2294</v>
      </c>
      <c r="D72" s="107" t="s">
        <v>2411</v>
      </c>
      <c r="E72" s="106" t="s">
        <v>2441</v>
      </c>
      <c r="F72" s="107" t="s">
        <v>2442</v>
      </c>
      <c r="G72" s="106" t="s">
        <v>5213</v>
      </c>
      <c r="H72" s="106" t="s">
        <v>7719</v>
      </c>
      <c r="I72" s="11">
        <v>39.000999999999998</v>
      </c>
      <c r="J72" s="11">
        <v>41.351999999999997</v>
      </c>
      <c r="K72" s="11"/>
      <c r="L72" s="106" t="s">
        <v>2327</v>
      </c>
      <c r="M72" s="108"/>
      <c r="N72" s="108"/>
      <c r="O72" s="108"/>
      <c r="P72" s="108"/>
      <c r="Q72" s="108"/>
    </row>
    <row r="73" spans="1:17" ht="24" x14ac:dyDescent="0.55000000000000004">
      <c r="A73" s="106">
        <f>SUBTOTAL(103,$B$4:B73)</f>
        <v>70</v>
      </c>
      <c r="B73" s="107" t="s">
        <v>2396</v>
      </c>
      <c r="C73" s="107" t="s">
        <v>2294</v>
      </c>
      <c r="D73" s="107" t="s">
        <v>2424</v>
      </c>
      <c r="E73" s="106" t="s">
        <v>2443</v>
      </c>
      <c r="F73" s="107" t="s">
        <v>2444</v>
      </c>
      <c r="G73" s="106" t="s">
        <v>5213</v>
      </c>
      <c r="H73" s="106" t="s">
        <v>7720</v>
      </c>
      <c r="I73" s="11">
        <v>37.082999999999899</v>
      </c>
      <c r="J73" s="11">
        <v>38.812999999999903</v>
      </c>
      <c r="K73" s="11"/>
      <c r="L73" s="106" t="s">
        <v>2327</v>
      </c>
      <c r="M73" s="108"/>
      <c r="N73" s="108"/>
      <c r="O73" s="108"/>
      <c r="P73" s="108"/>
      <c r="Q73" s="108"/>
    </row>
    <row r="74" spans="1:17" ht="24" x14ac:dyDescent="0.55000000000000004">
      <c r="A74" s="106">
        <f>SUBTOTAL(103,$B$4:B74)</f>
        <v>71</v>
      </c>
      <c r="B74" s="107" t="s">
        <v>2396</v>
      </c>
      <c r="C74" s="107" t="s">
        <v>2294</v>
      </c>
      <c r="D74" s="107" t="s">
        <v>2400</v>
      </c>
      <c r="E74" s="106" t="s">
        <v>2445</v>
      </c>
      <c r="F74" s="107" t="s">
        <v>2446</v>
      </c>
      <c r="G74" s="106" t="s">
        <v>5213</v>
      </c>
      <c r="H74" s="106" t="s">
        <v>7721</v>
      </c>
      <c r="I74" s="11">
        <v>3.6699999999999902</v>
      </c>
      <c r="J74" s="11">
        <v>3.79</v>
      </c>
      <c r="K74" s="11"/>
      <c r="L74" s="106" t="s">
        <v>2327</v>
      </c>
      <c r="M74" s="108"/>
      <c r="N74" s="108"/>
      <c r="O74" s="108"/>
      <c r="P74" s="108"/>
      <c r="Q74" s="108"/>
    </row>
    <row r="75" spans="1:17" ht="24" x14ac:dyDescent="0.55000000000000004">
      <c r="A75" s="106">
        <f>SUBTOTAL(103,$B$4:B75)</f>
        <v>72</v>
      </c>
      <c r="B75" s="107" t="s">
        <v>2396</v>
      </c>
      <c r="C75" s="107" t="s">
        <v>2294</v>
      </c>
      <c r="D75" s="107" t="s">
        <v>2424</v>
      </c>
      <c r="E75" s="106" t="s">
        <v>2447</v>
      </c>
      <c r="F75" s="107" t="s">
        <v>2448</v>
      </c>
      <c r="G75" s="106" t="s">
        <v>5213</v>
      </c>
      <c r="H75" s="106" t="s">
        <v>7722</v>
      </c>
      <c r="I75" s="11">
        <v>0.39100000000000001</v>
      </c>
      <c r="J75" s="11">
        <v>0.39100000000000001</v>
      </c>
      <c r="K75" s="11"/>
      <c r="L75" s="106" t="s">
        <v>2327</v>
      </c>
      <c r="M75" s="108"/>
      <c r="N75" s="108"/>
      <c r="O75" s="108"/>
      <c r="P75" s="108"/>
      <c r="Q75" s="108"/>
    </row>
    <row r="76" spans="1:17" ht="24" x14ac:dyDescent="0.55000000000000004">
      <c r="A76" s="141">
        <f>SUBTOTAL(103,$B$4:B76)</f>
        <v>73</v>
      </c>
      <c r="B76" s="145" t="s">
        <v>2449</v>
      </c>
      <c r="C76" s="145" t="s">
        <v>2294</v>
      </c>
      <c r="D76" s="145" t="s">
        <v>2450</v>
      </c>
      <c r="E76" s="141" t="s">
        <v>2451</v>
      </c>
      <c r="F76" s="145" t="s">
        <v>2452</v>
      </c>
      <c r="G76" s="141" t="s">
        <v>7626</v>
      </c>
      <c r="H76" s="141" t="s">
        <v>7723</v>
      </c>
      <c r="I76" s="146">
        <v>33.525999999999897</v>
      </c>
      <c r="J76" s="146">
        <v>71.418999999999997</v>
      </c>
      <c r="K76" s="146"/>
      <c r="L76" s="141" t="s">
        <v>761</v>
      </c>
      <c r="M76" s="108"/>
      <c r="N76" s="108"/>
      <c r="O76" s="108"/>
      <c r="P76" s="108"/>
      <c r="Q76" s="108"/>
    </row>
    <row r="77" spans="1:17" ht="24" x14ac:dyDescent="0.55000000000000004">
      <c r="A77" s="141">
        <f>SUBTOTAL(103,$B$4:B77)</f>
        <v>74</v>
      </c>
      <c r="B77" s="145" t="s">
        <v>2449</v>
      </c>
      <c r="C77" s="145" t="s">
        <v>2294</v>
      </c>
      <c r="D77" s="145" t="s">
        <v>2453</v>
      </c>
      <c r="E77" s="141" t="s">
        <v>2454</v>
      </c>
      <c r="F77" s="145" t="s">
        <v>2455</v>
      </c>
      <c r="G77" s="141" t="s">
        <v>7723</v>
      </c>
      <c r="H77" s="141" t="s">
        <v>7724</v>
      </c>
      <c r="I77" s="146">
        <v>33.872</v>
      </c>
      <c r="J77" s="146">
        <v>71.007000000000005</v>
      </c>
      <c r="K77" s="146"/>
      <c r="L77" s="141" t="s">
        <v>761</v>
      </c>
      <c r="M77" s="108"/>
      <c r="N77" s="108"/>
      <c r="O77" s="108"/>
      <c r="P77" s="108"/>
      <c r="Q77" s="108"/>
    </row>
    <row r="78" spans="1:17" ht="24" x14ac:dyDescent="0.55000000000000004">
      <c r="A78" s="141">
        <f>SUBTOTAL(103,$B$4:B78)</f>
        <v>75</v>
      </c>
      <c r="B78" s="145" t="s">
        <v>2449</v>
      </c>
      <c r="C78" s="145" t="s">
        <v>2294</v>
      </c>
      <c r="D78" s="145" t="s">
        <v>2456</v>
      </c>
      <c r="E78" s="141" t="s">
        <v>2457</v>
      </c>
      <c r="F78" s="145" t="s">
        <v>2458</v>
      </c>
      <c r="G78" s="141" t="s">
        <v>7724</v>
      </c>
      <c r="H78" s="141" t="s">
        <v>7012</v>
      </c>
      <c r="I78" s="146">
        <v>12.217000000000001</v>
      </c>
      <c r="J78" s="146">
        <v>26.605999999999899</v>
      </c>
      <c r="K78" s="146"/>
      <c r="L78" s="141" t="s">
        <v>761</v>
      </c>
      <c r="M78" s="108"/>
      <c r="N78" s="108"/>
      <c r="O78" s="108"/>
      <c r="P78" s="108"/>
      <c r="Q78" s="108"/>
    </row>
    <row r="79" spans="1:17" ht="24" x14ac:dyDescent="0.55000000000000004">
      <c r="A79" s="141">
        <f>SUBTOTAL(103,$B$4:B79)</f>
        <v>76</v>
      </c>
      <c r="B79" s="145" t="s">
        <v>2449</v>
      </c>
      <c r="C79" s="145" t="s">
        <v>2294</v>
      </c>
      <c r="D79" s="145" t="s">
        <v>2453</v>
      </c>
      <c r="E79" s="141" t="s">
        <v>2459</v>
      </c>
      <c r="F79" s="145" t="s">
        <v>2460</v>
      </c>
      <c r="G79" s="147" t="s">
        <v>5213</v>
      </c>
      <c r="H79" s="147" t="s">
        <v>2766</v>
      </c>
      <c r="I79" s="148">
        <v>8.9</v>
      </c>
      <c r="J79" s="148">
        <v>9.9329999999999998</v>
      </c>
      <c r="K79" s="148"/>
      <c r="L79" s="141" t="s">
        <v>761</v>
      </c>
      <c r="M79" s="108"/>
      <c r="N79" s="108"/>
      <c r="O79" s="108"/>
      <c r="P79" s="108"/>
      <c r="Q79" s="108"/>
    </row>
    <row r="80" spans="1:17" ht="24" x14ac:dyDescent="0.55000000000000004">
      <c r="A80" s="141">
        <f>SUBTOTAL(103,$B$4:B80)</f>
        <v>77</v>
      </c>
      <c r="B80" s="145" t="s">
        <v>2449</v>
      </c>
      <c r="C80" s="145" t="s">
        <v>2294</v>
      </c>
      <c r="D80" s="145" t="s">
        <v>2461</v>
      </c>
      <c r="E80" s="141" t="s">
        <v>2462</v>
      </c>
      <c r="F80" s="145" t="s">
        <v>2463</v>
      </c>
      <c r="G80" s="141" t="s">
        <v>2766</v>
      </c>
      <c r="H80" s="141" t="s">
        <v>7725</v>
      </c>
      <c r="I80" s="146">
        <v>70.397000000000006</v>
      </c>
      <c r="J80" s="146">
        <v>140.79400000000001</v>
      </c>
      <c r="K80" s="146"/>
      <c r="L80" s="141" t="s">
        <v>761</v>
      </c>
      <c r="M80" s="108"/>
      <c r="N80" s="108"/>
      <c r="O80" s="108"/>
      <c r="P80" s="108"/>
      <c r="Q80" s="108"/>
    </row>
    <row r="81" spans="1:17" ht="24" x14ac:dyDescent="0.55000000000000004">
      <c r="A81" s="141">
        <f>SUBTOTAL(103,$B$4:B81)</f>
        <v>78</v>
      </c>
      <c r="B81" s="145" t="s">
        <v>2449</v>
      </c>
      <c r="C81" s="145" t="s">
        <v>2294</v>
      </c>
      <c r="D81" s="145" t="s">
        <v>2450</v>
      </c>
      <c r="E81" s="141" t="s">
        <v>2464</v>
      </c>
      <c r="F81" s="145" t="s">
        <v>2465</v>
      </c>
      <c r="G81" s="141" t="s">
        <v>7653</v>
      </c>
      <c r="H81" s="141" t="s">
        <v>7726</v>
      </c>
      <c r="I81" s="146">
        <v>3.41</v>
      </c>
      <c r="J81" s="146">
        <v>7.1550000000000002</v>
      </c>
      <c r="K81" s="146"/>
      <c r="L81" s="141" t="s">
        <v>761</v>
      </c>
      <c r="M81" s="108"/>
      <c r="N81" s="108"/>
      <c r="O81" s="108"/>
      <c r="P81" s="108"/>
      <c r="Q81" s="108"/>
    </row>
    <row r="82" spans="1:17" ht="24" x14ac:dyDescent="0.55000000000000004">
      <c r="A82" s="141">
        <f>SUBTOTAL(103,$B$4:B82)</f>
        <v>79</v>
      </c>
      <c r="B82" s="145" t="s">
        <v>2449</v>
      </c>
      <c r="C82" s="145" t="s">
        <v>2294</v>
      </c>
      <c r="D82" s="145" t="s">
        <v>2456</v>
      </c>
      <c r="E82" s="141" t="s">
        <v>2466</v>
      </c>
      <c r="F82" s="145" t="s">
        <v>2467</v>
      </c>
      <c r="G82" s="141" t="s">
        <v>7727</v>
      </c>
      <c r="H82" s="141" t="s">
        <v>7016</v>
      </c>
      <c r="I82" s="146">
        <v>1.77999999999999</v>
      </c>
      <c r="J82" s="146">
        <v>4.1399999999999899</v>
      </c>
      <c r="K82" s="146"/>
      <c r="L82" s="141" t="s">
        <v>761</v>
      </c>
      <c r="M82" s="108"/>
      <c r="N82" s="108"/>
      <c r="O82" s="108"/>
      <c r="P82" s="108"/>
      <c r="Q82" s="108"/>
    </row>
    <row r="83" spans="1:17" ht="24" x14ac:dyDescent="0.55000000000000004">
      <c r="A83" s="141">
        <f>SUBTOTAL(103,$B$4:B83)</f>
        <v>80</v>
      </c>
      <c r="B83" s="145" t="s">
        <v>2449</v>
      </c>
      <c r="C83" s="145" t="s">
        <v>2294</v>
      </c>
      <c r="D83" s="145" t="s">
        <v>2453</v>
      </c>
      <c r="E83" s="141" t="s">
        <v>2468</v>
      </c>
      <c r="F83" s="145" t="s">
        <v>2469</v>
      </c>
      <c r="G83" s="141" t="s">
        <v>7728</v>
      </c>
      <c r="H83" s="141" t="s">
        <v>7729</v>
      </c>
      <c r="I83" s="146">
        <v>4.7149999999999901</v>
      </c>
      <c r="J83" s="146">
        <v>10.09</v>
      </c>
      <c r="K83" s="146"/>
      <c r="L83" s="141" t="s">
        <v>761</v>
      </c>
      <c r="M83" s="108"/>
      <c r="N83" s="108"/>
      <c r="O83" s="108"/>
      <c r="P83" s="108"/>
      <c r="Q83" s="108"/>
    </row>
    <row r="84" spans="1:17" ht="24" x14ac:dyDescent="0.55000000000000004">
      <c r="A84" s="141">
        <f>SUBTOTAL(103,$B$4:B84)</f>
        <v>81</v>
      </c>
      <c r="B84" s="145" t="s">
        <v>2449</v>
      </c>
      <c r="C84" s="145" t="s">
        <v>2294</v>
      </c>
      <c r="D84" s="145" t="s">
        <v>2461</v>
      </c>
      <c r="E84" s="141" t="s">
        <v>2470</v>
      </c>
      <c r="F84" s="145" t="s">
        <v>2471</v>
      </c>
      <c r="G84" s="141" t="s">
        <v>7729</v>
      </c>
      <c r="H84" s="141" t="s">
        <v>7730</v>
      </c>
      <c r="I84" s="146">
        <v>6.7850000000000001</v>
      </c>
      <c r="J84" s="146">
        <v>13.57</v>
      </c>
      <c r="K84" s="146"/>
      <c r="L84" s="141" t="s">
        <v>761</v>
      </c>
      <c r="M84" s="108"/>
      <c r="N84" s="108"/>
      <c r="O84" s="108"/>
      <c r="P84" s="108"/>
      <c r="Q84" s="108"/>
    </row>
    <row r="85" spans="1:17" ht="24" x14ac:dyDescent="0.55000000000000004">
      <c r="A85" s="141">
        <f>SUBTOTAL(103,$B$4:B85)</f>
        <v>82</v>
      </c>
      <c r="B85" s="145" t="s">
        <v>2449</v>
      </c>
      <c r="C85" s="145" t="s">
        <v>2294</v>
      </c>
      <c r="D85" s="145" t="s">
        <v>2461</v>
      </c>
      <c r="E85" s="141" t="s">
        <v>2470</v>
      </c>
      <c r="F85" s="145" t="s">
        <v>2471</v>
      </c>
      <c r="G85" s="141" t="s">
        <v>737</v>
      </c>
      <c r="H85" s="141" t="s">
        <v>7091</v>
      </c>
      <c r="I85" s="146">
        <v>13.5</v>
      </c>
      <c r="J85" s="146">
        <v>15.49</v>
      </c>
      <c r="K85" s="146"/>
      <c r="L85" s="141" t="s">
        <v>761</v>
      </c>
      <c r="M85" s="108"/>
      <c r="N85" s="108"/>
      <c r="O85" s="108"/>
      <c r="P85" s="108"/>
      <c r="Q85" s="108"/>
    </row>
    <row r="86" spans="1:17" ht="24" x14ac:dyDescent="0.55000000000000004">
      <c r="A86" s="141">
        <f>SUBTOTAL(103,$B$4:B86)</f>
        <v>83</v>
      </c>
      <c r="B86" s="145" t="s">
        <v>2449</v>
      </c>
      <c r="C86" s="145" t="s">
        <v>2294</v>
      </c>
      <c r="D86" s="145" t="s">
        <v>2453</v>
      </c>
      <c r="E86" s="141" t="s">
        <v>2472</v>
      </c>
      <c r="F86" s="145" t="s">
        <v>2473</v>
      </c>
      <c r="G86" s="141" t="s">
        <v>5213</v>
      </c>
      <c r="H86" s="141" t="s">
        <v>7731</v>
      </c>
      <c r="I86" s="146">
        <v>47.875</v>
      </c>
      <c r="J86" s="146">
        <v>64.704999999999899</v>
      </c>
      <c r="K86" s="146"/>
      <c r="L86" s="141" t="s">
        <v>761</v>
      </c>
      <c r="M86" s="108"/>
      <c r="N86" s="108"/>
      <c r="O86" s="108"/>
      <c r="P86" s="108"/>
      <c r="Q86" s="108"/>
    </row>
    <row r="87" spans="1:17" ht="24" x14ac:dyDescent="0.55000000000000004">
      <c r="A87" s="141">
        <f>SUBTOTAL(103,$B$4:B87)</f>
        <v>84</v>
      </c>
      <c r="B87" s="145" t="s">
        <v>2449</v>
      </c>
      <c r="C87" s="145" t="s">
        <v>2294</v>
      </c>
      <c r="D87" s="145" t="s">
        <v>2456</v>
      </c>
      <c r="E87" s="141" t="s">
        <v>2474</v>
      </c>
      <c r="F87" s="145" t="s">
        <v>2475</v>
      </c>
      <c r="G87" s="141" t="s">
        <v>7731</v>
      </c>
      <c r="H87" s="141" t="s">
        <v>7531</v>
      </c>
      <c r="I87" s="146">
        <v>36.091999999999899</v>
      </c>
      <c r="J87" s="146">
        <v>36.649999999999899</v>
      </c>
      <c r="K87" s="146"/>
      <c r="L87" s="141" t="s">
        <v>761</v>
      </c>
      <c r="M87" s="108"/>
      <c r="N87" s="108"/>
      <c r="O87" s="108"/>
      <c r="P87" s="108"/>
      <c r="Q87" s="108"/>
    </row>
    <row r="88" spans="1:17" ht="24" x14ac:dyDescent="0.55000000000000004">
      <c r="A88" s="141">
        <f>SUBTOTAL(103,$B$4:B88)</f>
        <v>85</v>
      </c>
      <c r="B88" s="145" t="s">
        <v>2449</v>
      </c>
      <c r="C88" s="145" t="s">
        <v>2294</v>
      </c>
      <c r="D88" s="145" t="s">
        <v>2476</v>
      </c>
      <c r="E88" s="141" t="s">
        <v>2477</v>
      </c>
      <c r="F88" s="145" t="s">
        <v>2478</v>
      </c>
      <c r="G88" s="141" t="s">
        <v>5213</v>
      </c>
      <c r="H88" s="141" t="s">
        <v>7732</v>
      </c>
      <c r="I88" s="146">
        <v>16.686999999999902</v>
      </c>
      <c r="J88" s="146">
        <v>20.251999999999899</v>
      </c>
      <c r="K88" s="146"/>
      <c r="L88" s="141" t="s">
        <v>761</v>
      </c>
      <c r="M88" s="108"/>
      <c r="N88" s="108"/>
      <c r="O88" s="108"/>
      <c r="P88" s="108"/>
      <c r="Q88" s="108"/>
    </row>
    <row r="89" spans="1:17" ht="24" x14ac:dyDescent="0.55000000000000004">
      <c r="A89" s="141">
        <f>SUBTOTAL(103,$B$4:B89)</f>
        <v>86</v>
      </c>
      <c r="B89" s="145" t="s">
        <v>2449</v>
      </c>
      <c r="C89" s="145" t="s">
        <v>2294</v>
      </c>
      <c r="D89" s="145" t="s">
        <v>2476</v>
      </c>
      <c r="E89" s="141" t="s">
        <v>2477</v>
      </c>
      <c r="F89" s="145" t="s">
        <v>2478</v>
      </c>
      <c r="G89" s="141" t="s">
        <v>7733</v>
      </c>
      <c r="H89" s="141" t="s">
        <v>7734</v>
      </c>
      <c r="I89" s="146">
        <v>37.122999999999898</v>
      </c>
      <c r="J89" s="146">
        <v>37.122999999999898</v>
      </c>
      <c r="K89" s="146"/>
      <c r="L89" s="141" t="s">
        <v>761</v>
      </c>
      <c r="M89" s="108"/>
      <c r="N89" s="108"/>
      <c r="O89" s="108"/>
      <c r="P89" s="108"/>
      <c r="Q89" s="108"/>
    </row>
    <row r="90" spans="1:17" ht="24" x14ac:dyDescent="0.55000000000000004">
      <c r="A90" s="141">
        <f>SUBTOTAL(103,$B$4:B90)</f>
        <v>87</v>
      </c>
      <c r="B90" s="145" t="s">
        <v>2449</v>
      </c>
      <c r="C90" s="145" t="s">
        <v>2294</v>
      </c>
      <c r="D90" s="145" t="s">
        <v>2476</v>
      </c>
      <c r="E90" s="141" t="s">
        <v>2479</v>
      </c>
      <c r="F90" s="145" t="s">
        <v>2480</v>
      </c>
      <c r="G90" s="141" t="s">
        <v>7629</v>
      </c>
      <c r="H90" s="141" t="s">
        <v>7735</v>
      </c>
      <c r="I90" s="146">
        <v>23.666</v>
      </c>
      <c r="J90" s="146">
        <v>29.3</v>
      </c>
      <c r="K90" s="146"/>
      <c r="L90" s="141" t="s">
        <v>761</v>
      </c>
      <c r="M90" s="108"/>
      <c r="N90" s="108"/>
      <c r="O90" s="108"/>
      <c r="P90" s="108"/>
      <c r="Q90" s="108"/>
    </row>
    <row r="91" spans="1:17" ht="24" x14ac:dyDescent="0.55000000000000004">
      <c r="A91" s="141">
        <f>SUBTOTAL(103,$B$4:B91)</f>
        <v>88</v>
      </c>
      <c r="B91" s="145" t="s">
        <v>2449</v>
      </c>
      <c r="C91" s="145" t="s">
        <v>2294</v>
      </c>
      <c r="D91" s="145" t="s">
        <v>2450</v>
      </c>
      <c r="E91" s="141" t="s">
        <v>2481</v>
      </c>
      <c r="F91" s="145" t="s">
        <v>2482</v>
      </c>
      <c r="G91" s="141" t="s">
        <v>7735</v>
      </c>
      <c r="H91" s="141" t="s">
        <v>7736</v>
      </c>
      <c r="I91" s="146">
        <v>13.179</v>
      </c>
      <c r="J91" s="146">
        <v>13.179</v>
      </c>
      <c r="K91" s="146"/>
      <c r="L91" s="141" t="s">
        <v>761</v>
      </c>
      <c r="M91" s="108"/>
      <c r="N91" s="108"/>
      <c r="O91" s="108"/>
      <c r="P91" s="108"/>
      <c r="Q91" s="108"/>
    </row>
    <row r="92" spans="1:17" ht="24" x14ac:dyDescent="0.55000000000000004">
      <c r="A92" s="141">
        <f>SUBTOTAL(103,$B$4:B92)</f>
        <v>89</v>
      </c>
      <c r="B92" s="145" t="s">
        <v>2449</v>
      </c>
      <c r="C92" s="145" t="s">
        <v>2294</v>
      </c>
      <c r="D92" s="145" t="s">
        <v>2456</v>
      </c>
      <c r="E92" s="141" t="s">
        <v>2483</v>
      </c>
      <c r="F92" s="145" t="s">
        <v>2484</v>
      </c>
      <c r="G92" s="141" t="s">
        <v>5213</v>
      </c>
      <c r="H92" s="141" t="s">
        <v>7737</v>
      </c>
      <c r="I92" s="146">
        <v>12.784000000000001</v>
      </c>
      <c r="J92" s="146">
        <v>13.917999999999999</v>
      </c>
      <c r="K92" s="146"/>
      <c r="L92" s="141" t="s">
        <v>761</v>
      </c>
      <c r="M92" s="108"/>
      <c r="N92" s="108"/>
      <c r="O92" s="108"/>
      <c r="P92" s="108"/>
      <c r="Q92" s="108"/>
    </row>
    <row r="93" spans="1:17" ht="24" x14ac:dyDescent="0.55000000000000004">
      <c r="A93" s="141">
        <f>SUBTOTAL(103,$B$4:B93)</f>
        <v>90</v>
      </c>
      <c r="B93" s="145" t="s">
        <v>2449</v>
      </c>
      <c r="C93" s="145" t="s">
        <v>2294</v>
      </c>
      <c r="D93" s="145" t="s">
        <v>2450</v>
      </c>
      <c r="E93" s="141" t="s">
        <v>2485</v>
      </c>
      <c r="F93" s="145" t="s">
        <v>2486</v>
      </c>
      <c r="G93" s="141" t="s">
        <v>5213</v>
      </c>
      <c r="H93" s="141" t="s">
        <v>7738</v>
      </c>
      <c r="I93" s="146">
        <v>21.9</v>
      </c>
      <c r="J93" s="146">
        <v>28.5429999999999</v>
      </c>
      <c r="K93" s="146"/>
      <c r="L93" s="141" t="s">
        <v>761</v>
      </c>
      <c r="M93" s="108"/>
      <c r="N93" s="108"/>
      <c r="O93" s="108"/>
      <c r="P93" s="108"/>
      <c r="Q93" s="108"/>
    </row>
    <row r="94" spans="1:17" ht="24" x14ac:dyDescent="0.55000000000000004">
      <c r="A94" s="141">
        <f>SUBTOTAL(103,$B$4:B94)</f>
        <v>91</v>
      </c>
      <c r="B94" s="145" t="s">
        <v>2449</v>
      </c>
      <c r="C94" s="145" t="s">
        <v>2294</v>
      </c>
      <c r="D94" s="145" t="s">
        <v>2461</v>
      </c>
      <c r="E94" s="141" t="s">
        <v>2487</v>
      </c>
      <c r="F94" s="145" t="s">
        <v>2488</v>
      </c>
      <c r="G94" s="141" t="s">
        <v>7738</v>
      </c>
      <c r="H94" s="141" t="s">
        <v>7717</v>
      </c>
      <c r="I94" s="146">
        <v>25</v>
      </c>
      <c r="J94" s="146">
        <v>32.634999999999899</v>
      </c>
      <c r="K94" s="146"/>
      <c r="L94" s="141" t="s">
        <v>761</v>
      </c>
      <c r="M94" s="108"/>
      <c r="N94" s="108"/>
      <c r="O94" s="108"/>
      <c r="P94" s="108"/>
      <c r="Q94" s="108"/>
    </row>
    <row r="95" spans="1:17" ht="24" x14ac:dyDescent="0.55000000000000004">
      <c r="A95" s="141">
        <f>SUBTOTAL(103,$B$4:B95)</f>
        <v>92</v>
      </c>
      <c r="B95" s="145" t="s">
        <v>2449</v>
      </c>
      <c r="C95" s="145" t="s">
        <v>2294</v>
      </c>
      <c r="D95" s="145" t="s">
        <v>2450</v>
      </c>
      <c r="E95" s="141" t="s">
        <v>2489</v>
      </c>
      <c r="F95" s="145" t="s">
        <v>2490</v>
      </c>
      <c r="G95" s="141" t="s">
        <v>5213</v>
      </c>
      <c r="H95" s="141" t="s">
        <v>7739</v>
      </c>
      <c r="I95" s="146">
        <v>9.2680000000000007</v>
      </c>
      <c r="J95" s="146">
        <v>9.2680000000000007</v>
      </c>
      <c r="K95" s="146"/>
      <c r="L95" s="141" t="s">
        <v>761</v>
      </c>
      <c r="M95" s="108"/>
      <c r="N95" s="108"/>
      <c r="O95" s="108"/>
      <c r="P95" s="108"/>
      <c r="Q95" s="108"/>
    </row>
    <row r="96" spans="1:17" ht="24" x14ac:dyDescent="0.55000000000000004">
      <c r="A96" s="141">
        <f>SUBTOTAL(103,$B$4:B96)</f>
        <v>93</v>
      </c>
      <c r="B96" s="145" t="s">
        <v>2449</v>
      </c>
      <c r="C96" s="145" t="s">
        <v>2294</v>
      </c>
      <c r="D96" s="145" t="s">
        <v>2476</v>
      </c>
      <c r="E96" s="141" t="s">
        <v>2491</v>
      </c>
      <c r="F96" s="145" t="s">
        <v>2492</v>
      </c>
      <c r="G96" s="141" t="s">
        <v>2058</v>
      </c>
      <c r="H96" s="141" t="s">
        <v>7740</v>
      </c>
      <c r="I96" s="146">
        <v>5.1779999999999902</v>
      </c>
      <c r="J96" s="146">
        <v>5.1779999999999902</v>
      </c>
      <c r="K96" s="146"/>
      <c r="L96" s="141" t="s">
        <v>761</v>
      </c>
      <c r="M96" s="108"/>
      <c r="N96" s="108"/>
      <c r="O96" s="108"/>
      <c r="P96" s="108"/>
      <c r="Q96" s="108"/>
    </row>
    <row r="97" spans="1:17" ht="24" x14ac:dyDescent="0.55000000000000004">
      <c r="A97" s="141">
        <f>SUBTOTAL(103,$B$4:B97)</f>
        <v>94</v>
      </c>
      <c r="B97" s="145" t="s">
        <v>2449</v>
      </c>
      <c r="C97" s="145" t="s">
        <v>2294</v>
      </c>
      <c r="D97" s="145" t="s">
        <v>2456</v>
      </c>
      <c r="E97" s="141" t="s">
        <v>2493</v>
      </c>
      <c r="F97" s="145" t="s">
        <v>2494</v>
      </c>
      <c r="G97" s="141" t="s">
        <v>5213</v>
      </c>
      <c r="H97" s="141" t="s">
        <v>7741</v>
      </c>
      <c r="I97" s="146">
        <v>6.6589999999999998</v>
      </c>
      <c r="J97" s="146">
        <v>7.2930000000000001</v>
      </c>
      <c r="K97" s="146"/>
      <c r="L97" s="141" t="s">
        <v>761</v>
      </c>
      <c r="M97" s="108"/>
      <c r="N97" s="108"/>
      <c r="O97" s="108"/>
      <c r="P97" s="108"/>
      <c r="Q97" s="108"/>
    </row>
    <row r="98" spans="1:17" ht="24" x14ac:dyDescent="0.55000000000000004">
      <c r="A98" s="141">
        <f>SUBTOTAL(103,$B$4:B98)</f>
        <v>95</v>
      </c>
      <c r="B98" s="145" t="s">
        <v>2449</v>
      </c>
      <c r="C98" s="145" t="s">
        <v>2294</v>
      </c>
      <c r="D98" s="145" t="s">
        <v>2476</v>
      </c>
      <c r="E98" s="141" t="s">
        <v>2495</v>
      </c>
      <c r="F98" s="145" t="s">
        <v>2496</v>
      </c>
      <c r="G98" s="141" t="s">
        <v>7633</v>
      </c>
      <c r="H98" s="141" t="s">
        <v>7742</v>
      </c>
      <c r="I98" s="146">
        <v>43.290999999999897</v>
      </c>
      <c r="J98" s="146">
        <v>44.137</v>
      </c>
      <c r="K98" s="146"/>
      <c r="L98" s="141" t="s">
        <v>761</v>
      </c>
      <c r="M98" s="108"/>
      <c r="N98" s="108"/>
      <c r="O98" s="108"/>
      <c r="P98" s="108"/>
      <c r="Q98" s="108"/>
    </row>
    <row r="99" spans="1:17" ht="24" x14ac:dyDescent="0.55000000000000004">
      <c r="A99" s="141">
        <f>SUBTOTAL(103,$B$4:B99)</f>
        <v>96</v>
      </c>
      <c r="B99" s="145" t="s">
        <v>2449</v>
      </c>
      <c r="C99" s="145" t="s">
        <v>2294</v>
      </c>
      <c r="D99" s="145" t="s">
        <v>2456</v>
      </c>
      <c r="E99" s="141" t="s">
        <v>2497</v>
      </c>
      <c r="F99" s="145" t="s">
        <v>2498</v>
      </c>
      <c r="G99" s="141" t="s">
        <v>5213</v>
      </c>
      <c r="H99" s="141" t="s">
        <v>2068</v>
      </c>
      <c r="I99" s="146">
        <v>16.6999999999999</v>
      </c>
      <c r="J99" s="146">
        <v>16.6999999999999</v>
      </c>
      <c r="K99" s="146"/>
      <c r="L99" s="141" t="s">
        <v>761</v>
      </c>
      <c r="M99" s="108"/>
      <c r="N99" s="108"/>
      <c r="O99" s="108"/>
      <c r="P99" s="108"/>
      <c r="Q99" s="108"/>
    </row>
    <row r="100" spans="1:17" ht="24" x14ac:dyDescent="0.55000000000000004">
      <c r="A100" s="141">
        <f>SUBTOTAL(103,$B$4:B100)</f>
        <v>97</v>
      </c>
      <c r="B100" s="145" t="s">
        <v>2449</v>
      </c>
      <c r="C100" s="145" t="s">
        <v>2294</v>
      </c>
      <c r="D100" s="145" t="s">
        <v>2476</v>
      </c>
      <c r="E100" s="141" t="s">
        <v>2499</v>
      </c>
      <c r="F100" s="145" t="s">
        <v>2500</v>
      </c>
      <c r="G100" s="141" t="s">
        <v>7638</v>
      </c>
      <c r="H100" s="141" t="s">
        <v>7743</v>
      </c>
      <c r="I100" s="146">
        <v>16.25</v>
      </c>
      <c r="J100" s="146">
        <v>17.405999999999899</v>
      </c>
      <c r="K100" s="146"/>
      <c r="L100" s="141" t="s">
        <v>761</v>
      </c>
      <c r="M100" s="108"/>
      <c r="N100" s="108"/>
      <c r="O100" s="108"/>
      <c r="P100" s="108"/>
      <c r="Q100" s="108"/>
    </row>
    <row r="101" spans="1:17" ht="24" x14ac:dyDescent="0.55000000000000004">
      <c r="A101" s="141">
        <f>SUBTOTAL(103,$B$4:B101)</f>
        <v>98</v>
      </c>
      <c r="B101" s="145" t="s">
        <v>2449</v>
      </c>
      <c r="C101" s="145" t="s">
        <v>2294</v>
      </c>
      <c r="D101" s="145" t="s">
        <v>2456</v>
      </c>
      <c r="E101" s="141" t="s">
        <v>2501</v>
      </c>
      <c r="F101" s="145" t="s">
        <v>2502</v>
      </c>
      <c r="G101" s="141" t="s">
        <v>5213</v>
      </c>
      <c r="H101" s="141" t="s">
        <v>7744</v>
      </c>
      <c r="I101" s="146">
        <v>44.918999999999897</v>
      </c>
      <c r="J101" s="146">
        <v>45.973999999999997</v>
      </c>
      <c r="K101" s="146"/>
      <c r="L101" s="141" t="s">
        <v>761</v>
      </c>
      <c r="M101" s="108"/>
      <c r="N101" s="108"/>
      <c r="O101" s="108"/>
      <c r="P101" s="108"/>
      <c r="Q101" s="108"/>
    </row>
    <row r="102" spans="1:17" ht="24" x14ac:dyDescent="0.55000000000000004">
      <c r="A102" s="141">
        <f>SUBTOTAL(103,$B$4:B102)</f>
        <v>99</v>
      </c>
      <c r="B102" s="145" t="s">
        <v>2449</v>
      </c>
      <c r="C102" s="145" t="s">
        <v>2294</v>
      </c>
      <c r="D102" s="145" t="s">
        <v>2450</v>
      </c>
      <c r="E102" s="141" t="s">
        <v>2503</v>
      </c>
      <c r="F102" s="145" t="s">
        <v>2504</v>
      </c>
      <c r="G102" s="141" t="s">
        <v>7670</v>
      </c>
      <c r="H102" s="141" t="s">
        <v>7745</v>
      </c>
      <c r="I102" s="146">
        <v>14.0269999999999</v>
      </c>
      <c r="J102" s="146">
        <v>16.305999999999901</v>
      </c>
      <c r="K102" s="146"/>
      <c r="L102" s="141" t="s">
        <v>761</v>
      </c>
      <c r="M102" s="108"/>
      <c r="N102" s="108"/>
      <c r="O102" s="108"/>
      <c r="P102" s="108"/>
      <c r="Q102" s="108"/>
    </row>
    <row r="103" spans="1:17" ht="24" x14ac:dyDescent="0.55000000000000004">
      <c r="A103" s="141">
        <f>SUBTOTAL(103,$B$4:B103)</f>
        <v>100</v>
      </c>
      <c r="B103" s="145" t="s">
        <v>2449</v>
      </c>
      <c r="C103" s="145" t="s">
        <v>2294</v>
      </c>
      <c r="D103" s="145" t="s">
        <v>2461</v>
      </c>
      <c r="E103" s="141" t="s">
        <v>2505</v>
      </c>
      <c r="F103" s="145" t="s">
        <v>2506</v>
      </c>
      <c r="G103" s="141" t="s">
        <v>7745</v>
      </c>
      <c r="H103" s="141" t="s">
        <v>7746</v>
      </c>
      <c r="I103" s="146">
        <v>5.8940000000000001</v>
      </c>
      <c r="J103" s="146">
        <v>6.9630000000000001</v>
      </c>
      <c r="K103" s="146"/>
      <c r="L103" s="141" t="s">
        <v>761</v>
      </c>
      <c r="M103" s="108"/>
      <c r="N103" s="108"/>
      <c r="O103" s="108"/>
      <c r="P103" s="108"/>
      <c r="Q103" s="108"/>
    </row>
    <row r="104" spans="1:17" ht="24" x14ac:dyDescent="0.55000000000000004">
      <c r="A104" s="141">
        <f>SUBTOTAL(103,$B$4:B104)</f>
        <v>101</v>
      </c>
      <c r="B104" s="145" t="s">
        <v>2449</v>
      </c>
      <c r="C104" s="145" t="s">
        <v>2294</v>
      </c>
      <c r="D104" s="145" t="s">
        <v>2453</v>
      </c>
      <c r="E104" s="141" t="s">
        <v>2507</v>
      </c>
      <c r="F104" s="145" t="s">
        <v>2508</v>
      </c>
      <c r="G104" s="141" t="s">
        <v>5213</v>
      </c>
      <c r="H104" s="141" t="s">
        <v>7747</v>
      </c>
      <c r="I104" s="146">
        <v>0.65</v>
      </c>
      <c r="J104" s="146">
        <v>0.65</v>
      </c>
      <c r="K104" s="146"/>
      <c r="L104" s="141" t="s">
        <v>761</v>
      </c>
      <c r="M104" s="108"/>
      <c r="N104" s="108"/>
      <c r="O104" s="108"/>
      <c r="P104" s="108"/>
      <c r="Q104" s="108"/>
    </row>
    <row r="105" spans="1:17" ht="24" x14ac:dyDescent="0.55000000000000004">
      <c r="A105" s="141">
        <f>SUBTOTAL(103,$B$4:B105)</f>
        <v>102</v>
      </c>
      <c r="B105" s="145" t="s">
        <v>2449</v>
      </c>
      <c r="C105" s="145" t="s">
        <v>2294</v>
      </c>
      <c r="D105" s="145" t="s">
        <v>2450</v>
      </c>
      <c r="E105" s="141" t="s">
        <v>2509</v>
      </c>
      <c r="F105" s="145" t="s">
        <v>2510</v>
      </c>
      <c r="G105" s="141" t="s">
        <v>5213</v>
      </c>
      <c r="H105" s="141" t="s">
        <v>7748</v>
      </c>
      <c r="I105" s="146">
        <v>26</v>
      </c>
      <c r="J105" s="146">
        <v>30.32</v>
      </c>
      <c r="K105" s="146"/>
      <c r="L105" s="141" t="s">
        <v>761</v>
      </c>
      <c r="M105" s="108"/>
      <c r="N105" s="108"/>
      <c r="O105" s="108"/>
      <c r="P105" s="108"/>
      <c r="Q105" s="108"/>
    </row>
    <row r="106" spans="1:17" ht="24" x14ac:dyDescent="0.55000000000000004">
      <c r="A106" s="141">
        <f>SUBTOTAL(103,$B$4:B106)</f>
        <v>103</v>
      </c>
      <c r="B106" s="145" t="s">
        <v>2449</v>
      </c>
      <c r="C106" s="145" t="s">
        <v>2294</v>
      </c>
      <c r="D106" s="145" t="s">
        <v>2453</v>
      </c>
      <c r="E106" s="141" t="s">
        <v>2511</v>
      </c>
      <c r="F106" s="145" t="s">
        <v>2512</v>
      </c>
      <c r="G106" s="141" t="s">
        <v>5213</v>
      </c>
      <c r="H106" s="141" t="s">
        <v>7749</v>
      </c>
      <c r="I106" s="146">
        <v>7.12699999999999</v>
      </c>
      <c r="J106" s="146">
        <v>7.12699999999999</v>
      </c>
      <c r="K106" s="146"/>
      <c r="L106" s="141" t="s">
        <v>761</v>
      </c>
      <c r="M106" s="108"/>
      <c r="N106" s="108"/>
      <c r="O106" s="108"/>
      <c r="P106" s="108"/>
      <c r="Q106" s="108"/>
    </row>
    <row r="107" spans="1:17" ht="24" x14ac:dyDescent="0.55000000000000004">
      <c r="A107" s="141">
        <f>SUBTOTAL(103,$B$4:B107)</f>
        <v>104</v>
      </c>
      <c r="B107" s="145" t="s">
        <v>2449</v>
      </c>
      <c r="C107" s="145" t="s">
        <v>2294</v>
      </c>
      <c r="D107" s="145" t="s">
        <v>2453</v>
      </c>
      <c r="E107" s="141" t="s">
        <v>2513</v>
      </c>
      <c r="F107" s="145" t="s">
        <v>2514</v>
      </c>
      <c r="G107" s="141" t="s">
        <v>5213</v>
      </c>
      <c r="H107" s="141" t="s">
        <v>7750</v>
      </c>
      <c r="I107" s="149">
        <v>0.622</v>
      </c>
      <c r="J107" s="149">
        <v>1.244</v>
      </c>
      <c r="K107" s="149"/>
      <c r="L107" s="141" t="s">
        <v>761</v>
      </c>
      <c r="M107" s="108"/>
      <c r="N107" s="108"/>
      <c r="O107" s="108"/>
      <c r="P107" s="108"/>
      <c r="Q107" s="108"/>
    </row>
    <row r="108" spans="1:17" ht="24" x14ac:dyDescent="0.55000000000000004">
      <c r="A108" s="141">
        <f>SUBTOTAL(103,$B$4:B108)</f>
        <v>105</v>
      </c>
      <c r="B108" s="145" t="s">
        <v>2449</v>
      </c>
      <c r="C108" s="145" t="s">
        <v>2294</v>
      </c>
      <c r="D108" s="145" t="s">
        <v>2453</v>
      </c>
      <c r="E108" s="141" t="s">
        <v>2513</v>
      </c>
      <c r="F108" s="145" t="s">
        <v>2514</v>
      </c>
      <c r="G108" s="141" t="s">
        <v>7751</v>
      </c>
      <c r="H108" s="141" t="s">
        <v>7752</v>
      </c>
      <c r="I108" s="149"/>
      <c r="J108" s="149"/>
      <c r="K108" s="149"/>
      <c r="L108" s="141" t="s">
        <v>761</v>
      </c>
      <c r="M108" s="108"/>
      <c r="N108" s="108"/>
      <c r="O108" s="108"/>
      <c r="P108" s="108"/>
      <c r="Q108" s="108"/>
    </row>
    <row r="109" spans="1:17" ht="24" x14ac:dyDescent="0.55000000000000004">
      <c r="A109" s="141">
        <f>SUBTOTAL(103,$B$4:B109)</f>
        <v>106</v>
      </c>
      <c r="B109" s="145" t="s">
        <v>2449</v>
      </c>
      <c r="C109" s="145" t="s">
        <v>2294</v>
      </c>
      <c r="D109" s="145" t="s">
        <v>2453</v>
      </c>
      <c r="E109" s="141" t="s">
        <v>2515</v>
      </c>
      <c r="F109" s="145" t="s">
        <v>2516</v>
      </c>
      <c r="G109" s="141" t="s">
        <v>7753</v>
      </c>
      <c r="H109" s="141" t="s">
        <v>7228</v>
      </c>
      <c r="I109" s="146">
        <v>2.91</v>
      </c>
      <c r="J109" s="146">
        <v>2.91</v>
      </c>
      <c r="K109" s="146"/>
      <c r="L109" s="141" t="s">
        <v>761</v>
      </c>
      <c r="M109" s="108"/>
      <c r="N109" s="108"/>
      <c r="O109" s="108"/>
      <c r="P109" s="108"/>
      <c r="Q109" s="108"/>
    </row>
    <row r="110" spans="1:17" ht="24" x14ac:dyDescent="0.55000000000000004">
      <c r="A110" s="141">
        <f>SUBTOTAL(103,$B$4:B110)</f>
        <v>107</v>
      </c>
      <c r="B110" s="145" t="s">
        <v>2449</v>
      </c>
      <c r="C110" s="145" t="s">
        <v>2294</v>
      </c>
      <c r="D110" s="145" t="s">
        <v>2456</v>
      </c>
      <c r="E110" s="141" t="s">
        <v>2517</v>
      </c>
      <c r="F110" s="145" t="s">
        <v>2518</v>
      </c>
      <c r="G110" s="141" t="s">
        <v>5213</v>
      </c>
      <c r="H110" s="141" t="s">
        <v>7754</v>
      </c>
      <c r="I110" s="146">
        <v>6.71999999999999</v>
      </c>
      <c r="J110" s="146">
        <v>6.71999999999999</v>
      </c>
      <c r="K110" s="146"/>
      <c r="L110" s="141" t="s">
        <v>761</v>
      </c>
      <c r="M110" s="108"/>
      <c r="N110" s="108"/>
      <c r="O110" s="108"/>
      <c r="P110" s="108"/>
      <c r="Q110" s="108"/>
    </row>
    <row r="111" spans="1:17" ht="24" x14ac:dyDescent="0.55000000000000004">
      <c r="A111" s="141"/>
      <c r="B111" s="150" t="s">
        <v>6636</v>
      </c>
      <c r="C111" s="151"/>
      <c r="D111" s="151"/>
      <c r="E111" s="151"/>
      <c r="F111" s="151"/>
      <c r="G111" s="151"/>
      <c r="H111" s="151"/>
      <c r="I111" s="152">
        <f>SUBTOTAL(109,I4:I110)</f>
        <v>2230.9269999999965</v>
      </c>
      <c r="J111" s="152">
        <f>SUBTOTAL(109,J4:J110)</f>
        <v>3056.8729999999978</v>
      </c>
      <c r="K111" s="152"/>
      <c r="L111" s="141"/>
      <c r="M111" s="108"/>
      <c r="N111" s="108"/>
      <c r="O111" s="108"/>
      <c r="P111" s="108"/>
      <c r="Q111" s="108"/>
    </row>
    <row r="112" spans="1:17" s="133" customFormat="1" ht="24" x14ac:dyDescent="0.55000000000000004">
      <c r="A112" s="109"/>
      <c r="B112" s="110" t="s">
        <v>2247</v>
      </c>
      <c r="C112" s="110" t="s">
        <v>1963</v>
      </c>
      <c r="D112" s="110" t="s">
        <v>2261</v>
      </c>
      <c r="E112" s="109" t="s">
        <v>2262</v>
      </c>
      <c r="F112" s="110" t="s">
        <v>2263</v>
      </c>
      <c r="G112" s="109" t="s">
        <v>7625</v>
      </c>
      <c r="H112" s="109" t="s">
        <v>7626</v>
      </c>
      <c r="I112" s="111">
        <v>25.6</v>
      </c>
      <c r="J112" s="111">
        <v>52.0399999999999</v>
      </c>
      <c r="K112" s="111"/>
      <c r="L112" s="109" t="s">
        <v>2264</v>
      </c>
      <c r="M112" s="121"/>
      <c r="N112" s="109" t="s">
        <v>6461</v>
      </c>
      <c r="O112" s="121"/>
      <c r="P112" s="121"/>
      <c r="Q112" s="121"/>
    </row>
    <row r="113" spans="1:17" s="133" customFormat="1" ht="24" x14ac:dyDescent="0.55000000000000004">
      <c r="A113" s="109"/>
      <c r="B113" s="110" t="s">
        <v>2247</v>
      </c>
      <c r="C113" s="110" t="s">
        <v>1963</v>
      </c>
      <c r="D113" s="110" t="s">
        <v>2261</v>
      </c>
      <c r="E113" s="109" t="s">
        <v>2281</v>
      </c>
      <c r="F113" s="110" t="s">
        <v>2282</v>
      </c>
      <c r="G113" s="109" t="s">
        <v>5213</v>
      </c>
      <c r="H113" s="109" t="s">
        <v>7633</v>
      </c>
      <c r="I113" s="111">
        <v>33.979999999999997</v>
      </c>
      <c r="J113" s="111">
        <v>33.979999999999997</v>
      </c>
      <c r="K113" s="111"/>
      <c r="L113" s="109" t="s">
        <v>2264</v>
      </c>
      <c r="M113" s="121"/>
      <c r="N113" s="109" t="s">
        <v>6461</v>
      </c>
      <c r="O113" s="121"/>
      <c r="P113" s="121"/>
      <c r="Q113" s="121"/>
    </row>
    <row r="114" spans="1:17" s="133" customFormat="1" ht="24" x14ac:dyDescent="0.55000000000000004">
      <c r="A114" s="109"/>
      <c r="B114" s="110" t="s">
        <v>2247</v>
      </c>
      <c r="C114" s="110" t="s">
        <v>1963</v>
      </c>
      <c r="D114" s="110" t="s">
        <v>2261</v>
      </c>
      <c r="E114" s="109" t="s">
        <v>2283</v>
      </c>
      <c r="F114" s="110" t="s">
        <v>2284</v>
      </c>
      <c r="G114" s="109" t="s">
        <v>7634</v>
      </c>
      <c r="H114" s="109" t="s">
        <v>7635</v>
      </c>
      <c r="I114" s="111">
        <v>16.1009999999999</v>
      </c>
      <c r="J114" s="111">
        <v>16.532</v>
      </c>
      <c r="K114" s="111"/>
      <c r="L114" s="109" t="s">
        <v>2264</v>
      </c>
      <c r="M114" s="121"/>
      <c r="N114" s="109" t="s">
        <v>6461</v>
      </c>
      <c r="O114" s="121"/>
      <c r="P114" s="121"/>
      <c r="Q114" s="121"/>
    </row>
    <row r="115" spans="1:17" s="133" customFormat="1" ht="24" x14ac:dyDescent="0.55000000000000004">
      <c r="A115" s="109"/>
      <c r="B115" s="110" t="s">
        <v>1040</v>
      </c>
      <c r="C115" s="110" t="s">
        <v>757</v>
      </c>
      <c r="D115" s="110" t="s">
        <v>1049</v>
      </c>
      <c r="E115" s="109" t="s">
        <v>1050</v>
      </c>
      <c r="F115" s="110" t="s">
        <v>1051</v>
      </c>
      <c r="G115" s="109" t="s">
        <v>1048</v>
      </c>
      <c r="H115" s="109" t="s">
        <v>7123</v>
      </c>
      <c r="I115" s="111">
        <v>26.082000000000001</v>
      </c>
      <c r="J115" s="111">
        <v>52.164000000000001</v>
      </c>
      <c r="K115" s="111"/>
      <c r="L115" s="109" t="s">
        <v>1052</v>
      </c>
      <c r="M115" s="109" t="s">
        <v>1048</v>
      </c>
      <c r="N115" s="109" t="s">
        <v>6437</v>
      </c>
      <c r="O115" s="121"/>
      <c r="P115" s="121"/>
      <c r="Q115" s="121"/>
    </row>
    <row r="116" spans="1:17" s="133" customFormat="1" ht="24" x14ac:dyDescent="0.55000000000000004">
      <c r="A116" s="109"/>
      <c r="B116" s="110" t="s">
        <v>1040</v>
      </c>
      <c r="C116" s="110" t="s">
        <v>757</v>
      </c>
      <c r="D116" s="110" t="s">
        <v>1049</v>
      </c>
      <c r="E116" s="109" t="s">
        <v>1064</v>
      </c>
      <c r="F116" s="110" t="s">
        <v>1065</v>
      </c>
      <c r="G116" s="109" t="s">
        <v>5213</v>
      </c>
      <c r="H116" s="109" t="s">
        <v>7127</v>
      </c>
      <c r="I116" s="111">
        <v>6.2590000000000003</v>
      </c>
      <c r="J116" s="111">
        <v>6.2590000000000003</v>
      </c>
      <c r="K116" s="111"/>
      <c r="L116" s="109" t="s">
        <v>1052</v>
      </c>
      <c r="M116" s="121"/>
      <c r="N116" s="109" t="s">
        <v>6437</v>
      </c>
      <c r="O116" s="121"/>
      <c r="P116" s="121"/>
      <c r="Q116" s="121"/>
    </row>
    <row r="117" spans="1:17" s="133" customFormat="1" ht="24" x14ac:dyDescent="0.55000000000000004">
      <c r="A117" s="109"/>
      <c r="B117" s="110" t="s">
        <v>1040</v>
      </c>
      <c r="C117" s="110" t="s">
        <v>757</v>
      </c>
      <c r="D117" s="110" t="s">
        <v>1049</v>
      </c>
      <c r="E117" s="109" t="s">
        <v>1069</v>
      </c>
      <c r="F117" s="110" t="s">
        <v>1070</v>
      </c>
      <c r="G117" s="109" t="s">
        <v>7128</v>
      </c>
      <c r="H117" s="109" t="s">
        <v>7129</v>
      </c>
      <c r="I117" s="111">
        <v>26.799999999999901</v>
      </c>
      <c r="J117" s="111">
        <v>31.952999999999999</v>
      </c>
      <c r="K117" s="111"/>
      <c r="L117" s="109" t="s">
        <v>1052</v>
      </c>
      <c r="M117" s="121"/>
      <c r="N117" s="109" t="s">
        <v>6437</v>
      </c>
      <c r="O117" s="121"/>
      <c r="P117" s="121"/>
      <c r="Q117" s="121"/>
    </row>
    <row r="118" spans="1:17" s="133" customFormat="1" ht="24" x14ac:dyDescent="0.55000000000000004">
      <c r="A118" s="109"/>
      <c r="B118" s="110" t="s">
        <v>1040</v>
      </c>
      <c r="C118" s="110" t="s">
        <v>757</v>
      </c>
      <c r="D118" s="110" t="s">
        <v>1059</v>
      </c>
      <c r="E118" s="109" t="s">
        <v>1071</v>
      </c>
      <c r="F118" s="110" t="s">
        <v>1072</v>
      </c>
      <c r="G118" s="109" t="s">
        <v>7130</v>
      </c>
      <c r="H118" s="109" t="s">
        <v>1073</v>
      </c>
      <c r="I118" s="111">
        <v>13.425000000000001</v>
      </c>
      <c r="J118" s="111">
        <v>13.425000000000001</v>
      </c>
      <c r="K118" s="111"/>
      <c r="L118" s="109" t="s">
        <v>1052</v>
      </c>
      <c r="M118" s="109" t="s">
        <v>1073</v>
      </c>
      <c r="N118" s="109" t="s">
        <v>6437</v>
      </c>
      <c r="O118" s="121"/>
      <c r="P118" s="121"/>
      <c r="Q118" s="121"/>
    </row>
    <row r="119" spans="1:17" s="133" customFormat="1" ht="24" x14ac:dyDescent="0.55000000000000004">
      <c r="A119" s="109"/>
      <c r="B119" s="110" t="s">
        <v>1040</v>
      </c>
      <c r="C119" s="110" t="s">
        <v>757</v>
      </c>
      <c r="D119" s="110" t="s">
        <v>1049</v>
      </c>
      <c r="E119" s="109" t="s">
        <v>1074</v>
      </c>
      <c r="F119" s="110" t="s">
        <v>1075</v>
      </c>
      <c r="G119" s="109" t="s">
        <v>7132</v>
      </c>
      <c r="H119" s="109" t="s">
        <v>7133</v>
      </c>
      <c r="I119" s="111">
        <v>27.727999999999899</v>
      </c>
      <c r="J119" s="111">
        <v>35.248999999999903</v>
      </c>
      <c r="K119" s="111"/>
      <c r="L119" s="109" t="s">
        <v>1052</v>
      </c>
      <c r="M119" s="121"/>
      <c r="N119" s="109" t="s">
        <v>6437</v>
      </c>
      <c r="O119" s="121"/>
      <c r="P119" s="121"/>
      <c r="Q119" s="121"/>
    </row>
    <row r="120" spans="1:17" s="133" customFormat="1" ht="24" x14ac:dyDescent="0.55000000000000004">
      <c r="A120" s="109"/>
      <c r="B120" s="110" t="s">
        <v>2606</v>
      </c>
      <c r="C120" s="110" t="s">
        <v>2521</v>
      </c>
      <c r="D120" s="110" t="s">
        <v>2607</v>
      </c>
      <c r="E120" s="109" t="s">
        <v>2643</v>
      </c>
      <c r="F120" s="110" t="s">
        <v>2644</v>
      </c>
      <c r="G120" s="109" t="s">
        <v>5213</v>
      </c>
      <c r="H120" s="109" t="s">
        <v>2645</v>
      </c>
      <c r="I120" s="111">
        <v>1.23</v>
      </c>
      <c r="J120" s="111">
        <v>1.23</v>
      </c>
      <c r="K120" s="111"/>
      <c r="L120" s="109" t="s">
        <v>1052</v>
      </c>
      <c r="M120" s="109" t="s">
        <v>2645</v>
      </c>
      <c r="N120" s="109" t="s">
        <v>6437</v>
      </c>
      <c r="O120" s="109"/>
      <c r="P120" s="109"/>
      <c r="Q120" s="109"/>
    </row>
    <row r="121" spans="1:17" s="133" customFormat="1" ht="24" x14ac:dyDescent="0.55000000000000004">
      <c r="A121" s="109"/>
      <c r="B121" s="110" t="s">
        <v>2606</v>
      </c>
      <c r="C121" s="110" t="s">
        <v>2521</v>
      </c>
      <c r="D121" s="110" t="s">
        <v>2607</v>
      </c>
      <c r="E121" s="109" t="s">
        <v>2648</v>
      </c>
      <c r="F121" s="110" t="s">
        <v>2649</v>
      </c>
      <c r="G121" s="109" t="s">
        <v>2650</v>
      </c>
      <c r="H121" s="109" t="s">
        <v>7755</v>
      </c>
      <c r="I121" s="111">
        <v>0.69499999999999995</v>
      </c>
      <c r="J121" s="111">
        <v>0.69499999999999995</v>
      </c>
      <c r="K121" s="111"/>
      <c r="L121" s="109" t="s">
        <v>1052</v>
      </c>
      <c r="M121" s="109" t="s">
        <v>2650</v>
      </c>
      <c r="N121" s="109" t="s">
        <v>6437</v>
      </c>
      <c r="O121" s="109"/>
      <c r="P121" s="109"/>
      <c r="Q121" s="109"/>
    </row>
    <row r="122" spans="1:17" s="133" customFormat="1" ht="24" x14ac:dyDescent="0.55000000000000004">
      <c r="A122" s="109"/>
      <c r="B122" s="110" t="s">
        <v>756</v>
      </c>
      <c r="C122" s="110" t="s">
        <v>757</v>
      </c>
      <c r="D122" s="110" t="s">
        <v>758</v>
      </c>
      <c r="E122" s="109" t="s">
        <v>759</v>
      </c>
      <c r="F122" s="110" t="s">
        <v>760</v>
      </c>
      <c r="G122" s="109" t="s">
        <v>7012</v>
      </c>
      <c r="H122" s="109" t="s">
        <v>7013</v>
      </c>
      <c r="I122" s="111">
        <v>58.999999999999901</v>
      </c>
      <c r="J122" s="153">
        <v>69.132999999999896</v>
      </c>
      <c r="K122" s="153"/>
      <c r="L122" s="109" t="s">
        <v>761</v>
      </c>
      <c r="M122" s="121"/>
      <c r="N122" s="109" t="s">
        <v>6430</v>
      </c>
      <c r="O122" s="121"/>
      <c r="P122" s="121"/>
      <c r="Q122" s="121"/>
    </row>
    <row r="123" spans="1:17" s="133" customFormat="1" ht="24" x14ac:dyDescent="0.55000000000000004">
      <c r="A123" s="109"/>
      <c r="B123" s="110" t="s">
        <v>756</v>
      </c>
      <c r="C123" s="110" t="s">
        <v>757</v>
      </c>
      <c r="D123" s="110" t="s">
        <v>769</v>
      </c>
      <c r="E123" s="109" t="s">
        <v>770</v>
      </c>
      <c r="F123" s="110" t="s">
        <v>771</v>
      </c>
      <c r="G123" s="109" t="s">
        <v>7016</v>
      </c>
      <c r="H123" s="109" t="s">
        <v>7017</v>
      </c>
      <c r="I123" s="111">
        <v>22.5</v>
      </c>
      <c r="J123" s="111">
        <v>34.704000000000001</v>
      </c>
      <c r="K123" s="111"/>
      <c r="L123" s="109" t="s">
        <v>761</v>
      </c>
      <c r="M123" s="109"/>
      <c r="N123" s="109" t="s">
        <v>6430</v>
      </c>
      <c r="O123" s="109"/>
      <c r="P123" s="109"/>
      <c r="Q123" s="109"/>
    </row>
    <row r="124" spans="1:17" s="133" customFormat="1" ht="24" x14ac:dyDescent="0.55000000000000004">
      <c r="A124" s="109"/>
      <c r="B124" s="110" t="s">
        <v>756</v>
      </c>
      <c r="C124" s="110" t="s">
        <v>757</v>
      </c>
      <c r="D124" s="110" t="s">
        <v>769</v>
      </c>
      <c r="E124" s="109" t="s">
        <v>770</v>
      </c>
      <c r="F124" s="110" t="s">
        <v>771</v>
      </c>
      <c r="G124" s="109" t="s">
        <v>7017</v>
      </c>
      <c r="H124" s="109" t="s">
        <v>772</v>
      </c>
      <c r="I124" s="111">
        <v>0.15000000000000568</v>
      </c>
      <c r="J124" s="111">
        <v>0.30000000000001137</v>
      </c>
      <c r="K124" s="111"/>
      <c r="L124" s="109" t="s">
        <v>761</v>
      </c>
      <c r="M124" s="109" t="s">
        <v>772</v>
      </c>
      <c r="N124" s="109" t="s">
        <v>6430</v>
      </c>
      <c r="O124" s="109"/>
      <c r="P124" s="109"/>
      <c r="Q124" s="109"/>
    </row>
    <row r="125" spans="1:17" s="133" customFormat="1" ht="24" x14ac:dyDescent="0.55000000000000004">
      <c r="A125" s="109"/>
      <c r="B125" s="110" t="s">
        <v>756</v>
      </c>
      <c r="C125" s="110" t="s">
        <v>757</v>
      </c>
      <c r="D125" s="110" t="s">
        <v>758</v>
      </c>
      <c r="E125" s="109" t="s">
        <v>799</v>
      </c>
      <c r="F125" s="110" t="s">
        <v>800</v>
      </c>
      <c r="G125" s="109" t="s">
        <v>7030</v>
      </c>
      <c r="H125" s="109" t="s">
        <v>7031</v>
      </c>
      <c r="I125" s="111">
        <v>11.1579999999999</v>
      </c>
      <c r="J125" s="153">
        <v>15.130999999999901</v>
      </c>
      <c r="K125" s="153"/>
      <c r="L125" s="109" t="s">
        <v>761</v>
      </c>
      <c r="M125" s="121"/>
      <c r="N125" s="109" t="s">
        <v>6430</v>
      </c>
      <c r="O125" s="121"/>
      <c r="P125" s="121"/>
      <c r="Q125" s="121"/>
    </row>
    <row r="126" spans="1:17" s="133" customFormat="1" ht="24" x14ac:dyDescent="0.55000000000000004">
      <c r="A126" s="109"/>
      <c r="B126" s="110" t="s">
        <v>756</v>
      </c>
      <c r="C126" s="110" t="s">
        <v>757</v>
      </c>
      <c r="D126" s="110" t="s">
        <v>758</v>
      </c>
      <c r="E126" s="109" t="s">
        <v>801</v>
      </c>
      <c r="F126" s="110" t="s">
        <v>802</v>
      </c>
      <c r="G126" s="109" t="s">
        <v>5213</v>
      </c>
      <c r="H126" s="109" t="s">
        <v>6847</v>
      </c>
      <c r="I126" s="111">
        <v>10</v>
      </c>
      <c r="J126" s="153">
        <v>11.51</v>
      </c>
      <c r="K126" s="153"/>
      <c r="L126" s="109" t="s">
        <v>761</v>
      </c>
      <c r="M126" s="121"/>
      <c r="N126" s="109" t="s">
        <v>6430</v>
      </c>
      <c r="O126" s="121"/>
      <c r="P126" s="121"/>
      <c r="Q126" s="121"/>
    </row>
    <row r="127" spans="1:17" s="133" customFormat="1" ht="24" x14ac:dyDescent="0.55000000000000004">
      <c r="A127" s="109"/>
      <c r="B127" s="110" t="s">
        <v>756</v>
      </c>
      <c r="C127" s="110" t="s">
        <v>757</v>
      </c>
      <c r="D127" s="110" t="s">
        <v>769</v>
      </c>
      <c r="E127" s="109" t="s">
        <v>803</v>
      </c>
      <c r="F127" s="110" t="s">
        <v>804</v>
      </c>
      <c r="G127" s="109" t="s">
        <v>6847</v>
      </c>
      <c r="H127" s="109" t="s">
        <v>7032</v>
      </c>
      <c r="I127" s="111">
        <v>10.5</v>
      </c>
      <c r="J127" s="153">
        <v>10.674999999999899</v>
      </c>
      <c r="K127" s="153"/>
      <c r="L127" s="109" t="s">
        <v>761</v>
      </c>
      <c r="M127" s="121"/>
      <c r="N127" s="109" t="s">
        <v>6430</v>
      </c>
      <c r="O127" s="121"/>
      <c r="P127" s="121"/>
      <c r="Q127" s="121"/>
    </row>
    <row r="128" spans="1:17" s="133" customFormat="1" ht="24" x14ac:dyDescent="0.55000000000000004">
      <c r="A128" s="109"/>
      <c r="B128" s="110" t="s">
        <v>756</v>
      </c>
      <c r="C128" s="110" t="s">
        <v>757</v>
      </c>
      <c r="D128" s="110" t="s">
        <v>758</v>
      </c>
      <c r="E128" s="109" t="s">
        <v>807</v>
      </c>
      <c r="F128" s="110" t="s">
        <v>808</v>
      </c>
      <c r="G128" s="109" t="s">
        <v>7033</v>
      </c>
      <c r="H128" s="109" t="s">
        <v>7034</v>
      </c>
      <c r="I128" s="111">
        <v>7.3440000000000003</v>
      </c>
      <c r="J128" s="153">
        <v>7.3440000000000003</v>
      </c>
      <c r="K128" s="153"/>
      <c r="L128" s="109" t="s">
        <v>761</v>
      </c>
      <c r="M128" s="121"/>
      <c r="N128" s="109" t="s">
        <v>6430</v>
      </c>
      <c r="O128" s="121"/>
      <c r="P128" s="121"/>
      <c r="Q128" s="121"/>
    </row>
    <row r="129" spans="1:17" s="133" customFormat="1" ht="24" x14ac:dyDescent="0.55000000000000004">
      <c r="A129" s="109"/>
      <c r="B129" s="110" t="s">
        <v>756</v>
      </c>
      <c r="C129" s="110" t="s">
        <v>757</v>
      </c>
      <c r="D129" s="110" t="s">
        <v>758</v>
      </c>
      <c r="E129" s="109" t="s">
        <v>809</v>
      </c>
      <c r="F129" s="110" t="s">
        <v>810</v>
      </c>
      <c r="G129" s="109" t="s">
        <v>5213</v>
      </c>
      <c r="H129" s="109" t="s">
        <v>7035</v>
      </c>
      <c r="I129" s="111">
        <v>30.463999999999999</v>
      </c>
      <c r="J129" s="153">
        <v>38.113</v>
      </c>
      <c r="K129" s="153"/>
      <c r="L129" s="109" t="s">
        <v>761</v>
      </c>
      <c r="M129" s="121"/>
      <c r="N129" s="109" t="s">
        <v>6430</v>
      </c>
      <c r="O129" s="121"/>
      <c r="P129" s="121"/>
      <c r="Q129" s="121"/>
    </row>
    <row r="130" spans="1:17" s="133" customFormat="1" ht="24" x14ac:dyDescent="0.55000000000000004">
      <c r="A130" s="109"/>
      <c r="B130" s="110" t="s">
        <v>756</v>
      </c>
      <c r="C130" s="110" t="s">
        <v>757</v>
      </c>
      <c r="D130" s="110" t="s">
        <v>769</v>
      </c>
      <c r="E130" s="109" t="s">
        <v>811</v>
      </c>
      <c r="F130" s="110" t="s">
        <v>812</v>
      </c>
      <c r="G130" s="109" t="s">
        <v>7035</v>
      </c>
      <c r="H130" s="109" t="s">
        <v>813</v>
      </c>
      <c r="I130" s="111">
        <v>12.661</v>
      </c>
      <c r="J130" s="111">
        <v>13.297000000000001</v>
      </c>
      <c r="K130" s="111"/>
      <c r="L130" s="109" t="s">
        <v>761</v>
      </c>
      <c r="M130" s="109" t="s">
        <v>813</v>
      </c>
      <c r="N130" s="109" t="s">
        <v>6430</v>
      </c>
      <c r="O130" s="109"/>
      <c r="P130" s="109"/>
      <c r="Q130" s="109"/>
    </row>
    <row r="131" spans="1:17" ht="24" x14ac:dyDescent="0.55000000000000004">
      <c r="A131" s="141"/>
      <c r="B131" s="150" t="s">
        <v>6637</v>
      </c>
      <c r="C131" s="151"/>
      <c r="D131" s="151"/>
      <c r="E131" s="151"/>
      <c r="F131" s="151"/>
      <c r="G131" s="151"/>
      <c r="H131" s="151"/>
      <c r="I131" s="152">
        <f>I111+I112+I113+I114+I115+I116+I117+I118+I119+I120+I121+I122+I123+I124+I125+I126+I127+I128+I129+I130-I50</f>
        <v>2572.3039999999964</v>
      </c>
      <c r="J131" s="152">
        <f>J111+J112+J113+J114+J115+J116+J117+J118+J119+J120+J121+J122+J123+J124+J125+J126+J127+J128+J129+J130-J50</f>
        <v>3500.306999999998</v>
      </c>
      <c r="K131" s="152"/>
      <c r="L131" s="141"/>
      <c r="M131" s="108"/>
      <c r="N131" s="108"/>
      <c r="O131" s="108"/>
      <c r="P131" s="108"/>
      <c r="Q131" s="108"/>
    </row>
  </sheetData>
  <autoFilter ref="A3:R3" xr:uid="{82DDE18A-D7F6-47F7-BBAE-FCCBC195ACA6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80"/>
  <sheetViews>
    <sheetView topLeftCell="B1" zoomScale="80" zoomScaleNormal="80" workbookViewId="0">
      <pane ySplit="3" topLeftCell="A4" activePane="bottomLeft" state="frozen"/>
      <selection pane="bottomLeft" activeCell="Q1" sqref="Q1"/>
    </sheetView>
  </sheetViews>
  <sheetFormatPr defaultRowHeight="14.25" x14ac:dyDescent="0.2"/>
  <cols>
    <col min="1" max="1" width="7.375" style="105" bestFit="1" customWidth="1"/>
    <col min="2" max="2" width="15" style="105" bestFit="1" customWidth="1"/>
    <col min="3" max="3" width="27.75" style="105" bestFit="1" customWidth="1"/>
    <col min="4" max="4" width="21.5" style="105" bestFit="1" customWidth="1"/>
    <col min="5" max="5" width="13.125" style="105" bestFit="1" customWidth="1"/>
    <col min="6" max="6" width="31.625" style="105" bestFit="1" customWidth="1"/>
    <col min="7" max="8" width="12.75" style="105" bestFit="1" customWidth="1"/>
    <col min="9" max="9" width="10.125" style="105" bestFit="1" customWidth="1"/>
    <col min="10" max="10" width="20.25" style="105" customWidth="1"/>
    <col min="11" max="11" width="15.625" style="105" bestFit="1" customWidth="1"/>
    <col min="12" max="12" width="9.625" style="105" bestFit="1" customWidth="1"/>
    <col min="13" max="13" width="18.625" style="105" bestFit="1" customWidth="1"/>
    <col min="14" max="14" width="27.125" style="105" bestFit="1" customWidth="1"/>
    <col min="15" max="15" width="24.5" style="105" bestFit="1" customWidth="1"/>
    <col min="16" max="16" width="15.625" style="105" bestFit="1" customWidth="1"/>
    <col min="17" max="17" width="15.5" style="105" bestFit="1" customWidth="1"/>
    <col min="18" max="16384" width="9" style="105"/>
  </cols>
  <sheetData>
    <row r="1" spans="1:17" ht="30.75" x14ac:dyDescent="0.7">
      <c r="Q1" s="199" t="s">
        <v>8130</v>
      </c>
    </row>
    <row r="2" spans="1:17" customFormat="1" ht="24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 t="s">
        <v>6645</v>
      </c>
      <c r="P2" s="36"/>
      <c r="Q2" s="1" t="s">
        <v>6829</v>
      </c>
    </row>
    <row r="3" spans="1:17" customFormat="1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7" t="s">
        <v>6647</v>
      </c>
      <c r="P3" s="37" t="s">
        <v>6646</v>
      </c>
      <c r="Q3" s="33"/>
    </row>
    <row r="4" spans="1:17" ht="24" x14ac:dyDescent="0.55000000000000004">
      <c r="A4" s="106">
        <f>SUBTOTAL(103,$B$4:B4)</f>
        <v>1</v>
      </c>
      <c r="B4" s="107" t="s">
        <v>2519</v>
      </c>
      <c r="C4" s="107" t="s">
        <v>2521</v>
      </c>
      <c r="D4" s="107" t="s">
        <v>2522</v>
      </c>
      <c r="E4" s="106" t="s">
        <v>2523</v>
      </c>
      <c r="F4" s="107" t="s">
        <v>2524</v>
      </c>
      <c r="G4" s="106" t="s">
        <v>7756</v>
      </c>
      <c r="H4" s="106" t="s">
        <v>7757</v>
      </c>
      <c r="I4" s="11">
        <v>44.189999999999898</v>
      </c>
      <c r="J4" s="11">
        <v>101.17100000000001</v>
      </c>
      <c r="K4" s="11"/>
      <c r="L4" s="106" t="s">
        <v>2520</v>
      </c>
      <c r="M4" s="108"/>
      <c r="N4" s="108"/>
      <c r="O4" s="108"/>
      <c r="P4" s="108"/>
      <c r="Q4" s="108"/>
    </row>
    <row r="5" spans="1:17" ht="24" x14ac:dyDescent="0.55000000000000004">
      <c r="A5" s="106">
        <f>SUBTOTAL(103,$B$4:B5)</f>
        <v>2</v>
      </c>
      <c r="B5" s="107" t="s">
        <v>2519</v>
      </c>
      <c r="C5" s="107" t="s">
        <v>2521</v>
      </c>
      <c r="D5" s="107" t="s">
        <v>2525</v>
      </c>
      <c r="E5" s="106" t="s">
        <v>2526</v>
      </c>
      <c r="F5" s="107" t="s">
        <v>2527</v>
      </c>
      <c r="G5" s="106" t="s">
        <v>7757</v>
      </c>
      <c r="H5" s="106" t="s">
        <v>7758</v>
      </c>
      <c r="I5" s="11">
        <v>46.546999999999898</v>
      </c>
      <c r="J5" s="11">
        <v>108.973</v>
      </c>
      <c r="K5" s="11"/>
      <c r="L5" s="106" t="s">
        <v>2520</v>
      </c>
      <c r="M5" s="108"/>
      <c r="N5" s="108"/>
      <c r="O5" s="108"/>
      <c r="P5" s="108"/>
      <c r="Q5" s="108"/>
    </row>
    <row r="6" spans="1:17" ht="24" x14ac:dyDescent="0.55000000000000004">
      <c r="A6" s="106">
        <f>SUBTOTAL(103,$B$4:B6)</f>
        <v>3</v>
      </c>
      <c r="B6" s="107" t="s">
        <v>2519</v>
      </c>
      <c r="C6" s="107" t="s">
        <v>2521</v>
      </c>
      <c r="D6" s="107" t="s">
        <v>2528</v>
      </c>
      <c r="E6" s="106" t="s">
        <v>2529</v>
      </c>
      <c r="F6" s="107" t="s">
        <v>2530</v>
      </c>
      <c r="G6" s="106" t="s">
        <v>7709</v>
      </c>
      <c r="H6" s="106" t="s">
        <v>7759</v>
      </c>
      <c r="I6" s="11">
        <v>11.464</v>
      </c>
      <c r="J6" s="11">
        <v>11.464</v>
      </c>
      <c r="K6" s="11"/>
      <c r="L6" s="106" t="s">
        <v>2520</v>
      </c>
      <c r="M6" s="108"/>
      <c r="N6" s="108"/>
      <c r="O6" s="108"/>
      <c r="P6" s="108"/>
      <c r="Q6" s="108"/>
    </row>
    <row r="7" spans="1:17" ht="24" x14ac:dyDescent="0.55000000000000004">
      <c r="A7" s="106">
        <f>SUBTOTAL(103,$B$4:B7)</f>
        <v>4</v>
      </c>
      <c r="B7" s="107" t="s">
        <v>2519</v>
      </c>
      <c r="C7" s="107" t="s">
        <v>2521</v>
      </c>
      <c r="D7" s="107" t="s">
        <v>2531</v>
      </c>
      <c r="E7" s="106" t="s">
        <v>2532</v>
      </c>
      <c r="F7" s="107" t="s">
        <v>2533</v>
      </c>
      <c r="G7" s="106" t="s">
        <v>7760</v>
      </c>
      <c r="H7" s="106" t="s">
        <v>7761</v>
      </c>
      <c r="I7" s="11">
        <v>35.018999999999998</v>
      </c>
      <c r="J7" s="11">
        <v>52.289000000000001</v>
      </c>
      <c r="K7" s="11"/>
      <c r="L7" s="106" t="s">
        <v>2520</v>
      </c>
      <c r="M7" s="108"/>
      <c r="N7" s="108"/>
      <c r="O7" s="108"/>
      <c r="P7" s="108"/>
      <c r="Q7" s="108"/>
    </row>
    <row r="8" spans="1:17" ht="24" x14ac:dyDescent="0.55000000000000004">
      <c r="A8" s="106">
        <f>SUBTOTAL(103,$B$4:B8)</f>
        <v>5</v>
      </c>
      <c r="B8" s="107" t="s">
        <v>2519</v>
      </c>
      <c r="C8" s="107" t="s">
        <v>2521</v>
      </c>
      <c r="D8" s="107" t="s">
        <v>2534</v>
      </c>
      <c r="E8" s="106" t="s">
        <v>2535</v>
      </c>
      <c r="F8" s="107" t="s">
        <v>2536</v>
      </c>
      <c r="G8" s="106" t="s">
        <v>7761</v>
      </c>
      <c r="H8" s="106" t="s">
        <v>7762</v>
      </c>
      <c r="I8" s="11">
        <v>22.2229999999999</v>
      </c>
      <c r="J8" s="11">
        <v>46.4759999999999</v>
      </c>
      <c r="K8" s="11"/>
      <c r="L8" s="106" t="s">
        <v>2520</v>
      </c>
      <c r="M8" s="108"/>
      <c r="N8" s="108"/>
      <c r="O8" s="108"/>
      <c r="P8" s="108"/>
      <c r="Q8" s="108"/>
    </row>
    <row r="9" spans="1:17" ht="24" x14ac:dyDescent="0.55000000000000004">
      <c r="A9" s="106">
        <f>SUBTOTAL(103,$B$4:B9)</f>
        <v>6</v>
      </c>
      <c r="B9" s="107" t="s">
        <v>2519</v>
      </c>
      <c r="C9" s="107" t="s">
        <v>2521</v>
      </c>
      <c r="D9" s="107" t="s">
        <v>2534</v>
      </c>
      <c r="E9" s="106" t="s">
        <v>2535</v>
      </c>
      <c r="F9" s="107" t="s">
        <v>2536</v>
      </c>
      <c r="G9" s="106" t="s">
        <v>7763</v>
      </c>
      <c r="H9" s="106" t="s">
        <v>7764</v>
      </c>
      <c r="I9" s="11">
        <v>16.925999999999998</v>
      </c>
      <c r="J9" s="11">
        <v>38.262</v>
      </c>
      <c r="K9" s="11"/>
      <c r="L9" s="106" t="s">
        <v>2520</v>
      </c>
      <c r="M9" s="108"/>
      <c r="N9" s="108"/>
      <c r="O9" s="108"/>
      <c r="P9" s="108"/>
      <c r="Q9" s="108"/>
    </row>
    <row r="10" spans="1:17" ht="24" x14ac:dyDescent="0.55000000000000004">
      <c r="A10" s="106">
        <f>SUBTOTAL(103,$B$4:B10)</f>
        <v>7</v>
      </c>
      <c r="B10" s="107" t="s">
        <v>2519</v>
      </c>
      <c r="C10" s="107" t="s">
        <v>2521</v>
      </c>
      <c r="D10" s="107" t="s">
        <v>2522</v>
      </c>
      <c r="E10" s="106" t="s">
        <v>2537</v>
      </c>
      <c r="F10" s="107" t="s">
        <v>2538</v>
      </c>
      <c r="G10" s="106" t="s">
        <v>7764</v>
      </c>
      <c r="H10" s="106" t="s">
        <v>7765</v>
      </c>
      <c r="I10" s="11">
        <v>15.446</v>
      </c>
      <c r="J10" s="11">
        <v>39.941000000000003</v>
      </c>
      <c r="K10" s="11"/>
      <c r="L10" s="106" t="s">
        <v>2520</v>
      </c>
      <c r="M10" s="108"/>
      <c r="N10" s="108"/>
      <c r="O10" s="108"/>
      <c r="P10" s="108"/>
      <c r="Q10" s="108"/>
    </row>
    <row r="11" spans="1:17" ht="24" x14ac:dyDescent="0.55000000000000004">
      <c r="A11" s="106">
        <f>SUBTOTAL(103,$B$4:B11)</f>
        <v>8</v>
      </c>
      <c r="B11" s="107" t="s">
        <v>2519</v>
      </c>
      <c r="C11" s="107" t="s">
        <v>2521</v>
      </c>
      <c r="D11" s="107" t="s">
        <v>2539</v>
      </c>
      <c r="E11" s="106" t="s">
        <v>2540</v>
      </c>
      <c r="F11" s="107" t="s">
        <v>2541</v>
      </c>
      <c r="G11" s="106" t="s">
        <v>7765</v>
      </c>
      <c r="H11" s="106" t="s">
        <v>7766</v>
      </c>
      <c r="I11" s="11">
        <v>37.06</v>
      </c>
      <c r="J11" s="11">
        <v>58.283999999999899</v>
      </c>
      <c r="K11" s="11"/>
      <c r="L11" s="106" t="s">
        <v>2520</v>
      </c>
      <c r="M11" s="108"/>
      <c r="N11" s="108"/>
      <c r="O11" s="108"/>
      <c r="P11" s="108"/>
      <c r="Q11" s="108"/>
    </row>
    <row r="12" spans="1:17" ht="24" x14ac:dyDescent="0.55000000000000004">
      <c r="A12" s="106">
        <f>SUBTOTAL(103,$B$4:B12)</f>
        <v>9</v>
      </c>
      <c r="B12" s="107" t="s">
        <v>2519</v>
      </c>
      <c r="C12" s="107" t="s">
        <v>2521</v>
      </c>
      <c r="D12" s="107" t="s">
        <v>2528</v>
      </c>
      <c r="E12" s="106" t="s">
        <v>2542</v>
      </c>
      <c r="F12" s="107" t="s">
        <v>2543</v>
      </c>
      <c r="G12" s="106" t="s">
        <v>7689</v>
      </c>
      <c r="H12" s="106" t="s">
        <v>7767</v>
      </c>
      <c r="I12" s="11">
        <v>11.202</v>
      </c>
      <c r="J12" s="11">
        <v>11.466999999999899</v>
      </c>
      <c r="K12" s="11"/>
      <c r="L12" s="106" t="s">
        <v>2520</v>
      </c>
      <c r="M12" s="108"/>
      <c r="N12" s="108"/>
      <c r="O12" s="108"/>
      <c r="P12" s="108"/>
      <c r="Q12" s="108"/>
    </row>
    <row r="13" spans="1:17" ht="24" x14ac:dyDescent="0.55000000000000004">
      <c r="A13" s="106">
        <f>SUBTOTAL(103,$B$4:B13)</f>
        <v>10</v>
      </c>
      <c r="B13" s="107" t="s">
        <v>2519</v>
      </c>
      <c r="C13" s="107" t="s">
        <v>2521</v>
      </c>
      <c r="D13" s="107" t="s">
        <v>2528</v>
      </c>
      <c r="E13" s="106" t="s">
        <v>2544</v>
      </c>
      <c r="F13" s="107" t="s">
        <v>2545</v>
      </c>
      <c r="G13" s="106" t="s">
        <v>7656</v>
      </c>
      <c r="H13" s="106" t="s">
        <v>7768</v>
      </c>
      <c r="I13" s="11">
        <v>17.715</v>
      </c>
      <c r="J13" s="11">
        <v>31.439999999999898</v>
      </c>
      <c r="K13" s="11"/>
      <c r="L13" s="106" t="s">
        <v>2520</v>
      </c>
      <c r="M13" s="108"/>
      <c r="N13" s="108"/>
      <c r="O13" s="108"/>
      <c r="P13" s="108"/>
      <c r="Q13" s="108"/>
    </row>
    <row r="14" spans="1:17" ht="24" x14ac:dyDescent="0.55000000000000004">
      <c r="A14" s="122">
        <f>SUBTOTAL(103,$B$4:B14)</f>
        <v>11</v>
      </c>
      <c r="B14" s="123" t="s">
        <v>2519</v>
      </c>
      <c r="C14" s="123" t="s">
        <v>2521</v>
      </c>
      <c r="D14" s="123" t="s">
        <v>2539</v>
      </c>
      <c r="E14" s="122" t="s">
        <v>2546</v>
      </c>
      <c r="F14" s="123" t="s">
        <v>2547</v>
      </c>
      <c r="G14" s="122" t="s">
        <v>7769</v>
      </c>
      <c r="H14" s="122" t="s">
        <v>7770</v>
      </c>
      <c r="I14" s="13">
        <v>36.316000000000003</v>
      </c>
      <c r="J14" s="13">
        <v>37.881</v>
      </c>
      <c r="K14" s="13"/>
      <c r="L14" s="122" t="s">
        <v>2520</v>
      </c>
      <c r="M14" s="122"/>
      <c r="N14" s="122"/>
      <c r="O14" s="122"/>
      <c r="P14" s="122"/>
      <c r="Q14" s="122"/>
    </row>
    <row r="15" spans="1:17" ht="24" x14ac:dyDescent="0.55000000000000004">
      <c r="A15" s="106">
        <f>SUBTOTAL(103,$B$4:B15)</f>
        <v>12</v>
      </c>
      <c r="B15" s="107" t="s">
        <v>2519</v>
      </c>
      <c r="C15" s="107" t="s">
        <v>2521</v>
      </c>
      <c r="D15" s="107" t="s">
        <v>2534</v>
      </c>
      <c r="E15" s="106" t="s">
        <v>2548</v>
      </c>
      <c r="F15" s="107" t="s">
        <v>2549</v>
      </c>
      <c r="G15" s="106" t="s">
        <v>7771</v>
      </c>
      <c r="H15" s="106" t="s">
        <v>7772</v>
      </c>
      <c r="I15" s="11">
        <v>11.114999999999901</v>
      </c>
      <c r="J15" s="11">
        <v>23.689999999999898</v>
      </c>
      <c r="K15" s="11"/>
      <c r="L15" s="106" t="s">
        <v>2520</v>
      </c>
      <c r="M15" s="108"/>
      <c r="N15" s="108"/>
      <c r="O15" s="108"/>
      <c r="P15" s="108"/>
      <c r="Q15" s="108"/>
    </row>
    <row r="16" spans="1:17" ht="24" x14ac:dyDescent="0.55000000000000004">
      <c r="A16" s="106">
        <f>SUBTOTAL(103,$B$4:B16)</f>
        <v>13</v>
      </c>
      <c r="B16" s="107" t="s">
        <v>2519</v>
      </c>
      <c r="C16" s="107" t="s">
        <v>2521</v>
      </c>
      <c r="D16" s="107" t="s">
        <v>2534</v>
      </c>
      <c r="E16" s="106" t="s">
        <v>2548</v>
      </c>
      <c r="F16" s="107" t="s">
        <v>2549</v>
      </c>
      <c r="G16" s="106" t="s">
        <v>7773</v>
      </c>
      <c r="H16" s="106" t="s">
        <v>7774</v>
      </c>
      <c r="I16" s="11">
        <v>20.320999999999898</v>
      </c>
      <c r="J16" s="11">
        <v>43.876999999999903</v>
      </c>
      <c r="K16" s="11"/>
      <c r="L16" s="106" t="s">
        <v>2520</v>
      </c>
      <c r="M16" s="108"/>
      <c r="N16" s="108"/>
      <c r="O16" s="108"/>
      <c r="P16" s="108"/>
      <c r="Q16" s="108"/>
    </row>
    <row r="17" spans="1:17" ht="24" x14ac:dyDescent="0.55000000000000004">
      <c r="A17" s="106">
        <f>SUBTOTAL(103,$B$4:B17)</f>
        <v>14</v>
      </c>
      <c r="B17" s="107" t="s">
        <v>2519</v>
      </c>
      <c r="C17" s="107" t="s">
        <v>2521</v>
      </c>
      <c r="D17" s="107" t="s">
        <v>2550</v>
      </c>
      <c r="E17" s="106" t="s">
        <v>2551</v>
      </c>
      <c r="F17" s="107" t="s">
        <v>2552</v>
      </c>
      <c r="G17" s="106" t="s">
        <v>7774</v>
      </c>
      <c r="H17" s="106" t="s">
        <v>7775</v>
      </c>
      <c r="I17" s="11">
        <v>42.387999999999899</v>
      </c>
      <c r="J17" s="11">
        <v>57.641999999999904</v>
      </c>
      <c r="K17" s="11"/>
      <c r="L17" s="106" t="s">
        <v>2520</v>
      </c>
      <c r="M17" s="108"/>
      <c r="N17" s="108"/>
      <c r="O17" s="108"/>
      <c r="P17" s="108"/>
      <c r="Q17" s="108"/>
    </row>
    <row r="18" spans="1:17" ht="24" x14ac:dyDescent="0.55000000000000004">
      <c r="A18" s="106">
        <f>SUBTOTAL(103,$B$4:B18)</f>
        <v>15</v>
      </c>
      <c r="B18" s="107" t="s">
        <v>2519</v>
      </c>
      <c r="C18" s="107" t="s">
        <v>2521</v>
      </c>
      <c r="D18" s="107" t="s">
        <v>2534</v>
      </c>
      <c r="E18" s="106" t="s">
        <v>2553</v>
      </c>
      <c r="F18" s="107" t="s">
        <v>2554</v>
      </c>
      <c r="G18" s="106" t="s">
        <v>5213</v>
      </c>
      <c r="H18" s="106" t="s">
        <v>7776</v>
      </c>
      <c r="I18" s="11">
        <v>37.086999999999897</v>
      </c>
      <c r="J18" s="11">
        <v>54.373999999999903</v>
      </c>
      <c r="K18" s="11"/>
      <c r="L18" s="106" t="s">
        <v>2520</v>
      </c>
      <c r="M18" s="108"/>
      <c r="N18" s="108"/>
      <c r="O18" s="108"/>
      <c r="P18" s="108"/>
      <c r="Q18" s="108"/>
    </row>
    <row r="19" spans="1:17" ht="24" x14ac:dyDescent="0.55000000000000004">
      <c r="A19" s="106">
        <f>SUBTOTAL(103,$B$4:B19)</f>
        <v>16</v>
      </c>
      <c r="B19" s="107" t="s">
        <v>2519</v>
      </c>
      <c r="C19" s="107" t="s">
        <v>2521</v>
      </c>
      <c r="D19" s="107" t="s">
        <v>2531</v>
      </c>
      <c r="E19" s="106" t="s">
        <v>2555</v>
      </c>
      <c r="F19" s="107" t="s">
        <v>2556</v>
      </c>
      <c r="G19" s="106" t="s">
        <v>5213</v>
      </c>
      <c r="H19" s="106" t="s">
        <v>7777</v>
      </c>
      <c r="I19" s="11">
        <v>17.2</v>
      </c>
      <c r="J19" s="11">
        <v>23.27</v>
      </c>
      <c r="K19" s="11"/>
      <c r="L19" s="106" t="s">
        <v>2520</v>
      </c>
      <c r="M19" s="108"/>
      <c r="N19" s="108"/>
      <c r="O19" s="108"/>
      <c r="P19" s="108"/>
      <c r="Q19" s="108"/>
    </row>
    <row r="20" spans="1:17" ht="24" x14ac:dyDescent="0.55000000000000004">
      <c r="A20" s="106">
        <f>SUBTOTAL(103,$B$4:B20)</f>
        <v>17</v>
      </c>
      <c r="B20" s="107" t="s">
        <v>2519</v>
      </c>
      <c r="C20" s="107" t="s">
        <v>2521</v>
      </c>
      <c r="D20" s="107" t="s">
        <v>2531</v>
      </c>
      <c r="E20" s="106" t="s">
        <v>2555</v>
      </c>
      <c r="F20" s="107" t="s">
        <v>2556</v>
      </c>
      <c r="G20" s="106" t="s">
        <v>7778</v>
      </c>
      <c r="H20" s="106" t="s">
        <v>7779</v>
      </c>
      <c r="I20" s="11">
        <v>17.6649999999999</v>
      </c>
      <c r="J20" s="11">
        <v>21.954999999999998</v>
      </c>
      <c r="K20" s="11"/>
      <c r="L20" s="106" t="s">
        <v>2520</v>
      </c>
      <c r="M20" s="108"/>
      <c r="N20" s="108"/>
      <c r="O20" s="108"/>
      <c r="P20" s="108"/>
      <c r="Q20" s="108"/>
    </row>
    <row r="21" spans="1:17" ht="24" x14ac:dyDescent="0.55000000000000004">
      <c r="A21" s="106">
        <f>SUBTOTAL(103,$B$4:B21)</f>
        <v>18</v>
      </c>
      <c r="B21" s="107" t="s">
        <v>2519</v>
      </c>
      <c r="C21" s="107" t="s">
        <v>2521</v>
      </c>
      <c r="D21" s="107" t="s">
        <v>2534</v>
      </c>
      <c r="E21" s="106" t="s">
        <v>2557</v>
      </c>
      <c r="F21" s="107" t="s">
        <v>2558</v>
      </c>
      <c r="G21" s="106" t="s">
        <v>7780</v>
      </c>
      <c r="H21" s="106" t="s">
        <v>7781</v>
      </c>
      <c r="I21" s="11">
        <v>19.158000000000001</v>
      </c>
      <c r="J21" s="11">
        <v>35.250999999999898</v>
      </c>
      <c r="K21" s="11"/>
      <c r="L21" s="106" t="s">
        <v>2520</v>
      </c>
      <c r="M21" s="108"/>
      <c r="N21" s="108"/>
      <c r="O21" s="108"/>
      <c r="P21" s="108"/>
      <c r="Q21" s="108"/>
    </row>
    <row r="22" spans="1:17" ht="24" x14ac:dyDescent="0.55000000000000004">
      <c r="A22" s="106">
        <f>SUBTOTAL(103,$B$4:B22)</f>
        <v>19</v>
      </c>
      <c r="B22" s="107" t="s">
        <v>2519</v>
      </c>
      <c r="C22" s="107" t="s">
        <v>2521</v>
      </c>
      <c r="D22" s="107" t="s">
        <v>2525</v>
      </c>
      <c r="E22" s="106" t="s">
        <v>2559</v>
      </c>
      <c r="F22" s="107" t="s">
        <v>2560</v>
      </c>
      <c r="G22" s="106" t="s">
        <v>7781</v>
      </c>
      <c r="H22" s="106" t="s">
        <v>7782</v>
      </c>
      <c r="I22" s="11">
        <v>25.786999999999999</v>
      </c>
      <c r="J22" s="11">
        <v>29.928999999999998</v>
      </c>
      <c r="K22" s="11"/>
      <c r="L22" s="106" t="s">
        <v>2520</v>
      </c>
      <c r="M22" s="108"/>
      <c r="N22" s="108"/>
      <c r="O22" s="108"/>
      <c r="P22" s="108"/>
      <c r="Q22" s="108"/>
    </row>
    <row r="23" spans="1:17" ht="24" x14ac:dyDescent="0.55000000000000004">
      <c r="A23" s="106">
        <f>SUBTOTAL(103,$B$4:B23)</f>
        <v>20</v>
      </c>
      <c r="B23" s="107" t="s">
        <v>2519</v>
      </c>
      <c r="C23" s="107" t="s">
        <v>2521</v>
      </c>
      <c r="D23" s="107" t="s">
        <v>2561</v>
      </c>
      <c r="E23" s="106" t="s">
        <v>2562</v>
      </c>
      <c r="F23" s="107" t="s">
        <v>2563</v>
      </c>
      <c r="G23" s="106" t="s">
        <v>7783</v>
      </c>
      <c r="H23" s="106" t="s">
        <v>7784</v>
      </c>
      <c r="I23" s="11">
        <v>21.762</v>
      </c>
      <c r="J23" s="11">
        <v>25.5079999999999</v>
      </c>
      <c r="K23" s="11"/>
      <c r="L23" s="106" t="s">
        <v>2520</v>
      </c>
      <c r="M23" s="108"/>
      <c r="N23" s="108"/>
      <c r="O23" s="108"/>
      <c r="P23" s="108"/>
      <c r="Q23" s="108"/>
    </row>
    <row r="24" spans="1:17" ht="24" x14ac:dyDescent="0.55000000000000004">
      <c r="A24" s="106">
        <f>SUBTOTAL(103,$B$4:B24)</f>
        <v>21</v>
      </c>
      <c r="B24" s="107" t="s">
        <v>2519</v>
      </c>
      <c r="C24" s="107" t="s">
        <v>2521</v>
      </c>
      <c r="D24" s="107" t="s">
        <v>2531</v>
      </c>
      <c r="E24" s="106" t="s">
        <v>2564</v>
      </c>
      <c r="F24" s="107" t="s">
        <v>2565</v>
      </c>
      <c r="G24" s="106" t="s">
        <v>7785</v>
      </c>
      <c r="H24" s="106" t="s">
        <v>7786</v>
      </c>
      <c r="I24" s="11">
        <v>23.8249999999999</v>
      </c>
      <c r="J24" s="11">
        <v>25.785</v>
      </c>
      <c r="K24" s="11"/>
      <c r="L24" s="106" t="s">
        <v>2520</v>
      </c>
      <c r="M24" s="108"/>
      <c r="N24" s="108"/>
      <c r="O24" s="108"/>
      <c r="P24" s="108"/>
      <c r="Q24" s="108"/>
    </row>
    <row r="25" spans="1:17" ht="24" x14ac:dyDescent="0.55000000000000004">
      <c r="A25" s="106">
        <f>SUBTOTAL(103,$B$4:B25)</f>
        <v>22</v>
      </c>
      <c r="B25" s="107" t="s">
        <v>2519</v>
      </c>
      <c r="C25" s="107" t="s">
        <v>2521</v>
      </c>
      <c r="D25" s="107" t="s">
        <v>2550</v>
      </c>
      <c r="E25" s="106" t="s">
        <v>2566</v>
      </c>
      <c r="F25" s="107" t="s">
        <v>2567</v>
      </c>
      <c r="G25" s="106" t="s">
        <v>7786</v>
      </c>
      <c r="H25" s="106" t="s">
        <v>7787</v>
      </c>
      <c r="I25" s="11">
        <v>16.452000000000002</v>
      </c>
      <c r="J25" s="11">
        <v>16.452000000000002</v>
      </c>
      <c r="K25" s="11"/>
      <c r="L25" s="106" t="s">
        <v>2520</v>
      </c>
      <c r="M25" s="108"/>
      <c r="N25" s="108"/>
      <c r="O25" s="108"/>
      <c r="P25" s="108"/>
      <c r="Q25" s="108"/>
    </row>
    <row r="26" spans="1:17" ht="24" x14ac:dyDescent="0.55000000000000004">
      <c r="A26" s="106">
        <f>SUBTOTAL(103,$B$4:B26)</f>
        <v>23</v>
      </c>
      <c r="B26" s="107" t="s">
        <v>2519</v>
      </c>
      <c r="C26" s="107" t="s">
        <v>2521</v>
      </c>
      <c r="D26" s="107" t="s">
        <v>2528</v>
      </c>
      <c r="E26" s="106" t="s">
        <v>2568</v>
      </c>
      <c r="F26" s="107" t="s">
        <v>2569</v>
      </c>
      <c r="G26" s="106" t="s">
        <v>5213</v>
      </c>
      <c r="H26" s="106" t="s">
        <v>7788</v>
      </c>
      <c r="I26" s="11">
        <v>66.230999999999995</v>
      </c>
      <c r="J26" s="11">
        <v>84.995999999999995</v>
      </c>
      <c r="K26" s="11"/>
      <c r="L26" s="106" t="s">
        <v>2520</v>
      </c>
      <c r="M26" s="108"/>
      <c r="N26" s="108"/>
      <c r="O26" s="108"/>
      <c r="P26" s="108"/>
      <c r="Q26" s="108"/>
    </row>
    <row r="27" spans="1:17" ht="24" x14ac:dyDescent="0.55000000000000004">
      <c r="A27" s="106">
        <f>SUBTOTAL(103,$B$4:B27)</f>
        <v>24</v>
      </c>
      <c r="B27" s="107" t="s">
        <v>2519</v>
      </c>
      <c r="C27" s="107" t="s">
        <v>2521</v>
      </c>
      <c r="D27" s="107" t="s">
        <v>2539</v>
      </c>
      <c r="E27" s="106" t="s">
        <v>2570</v>
      </c>
      <c r="F27" s="107" t="s">
        <v>2571</v>
      </c>
      <c r="G27" s="106" t="s">
        <v>5213</v>
      </c>
      <c r="H27" s="106" t="s">
        <v>7789</v>
      </c>
      <c r="I27" s="11">
        <v>18.135000000000002</v>
      </c>
      <c r="J27" s="11">
        <v>18.135000000000002</v>
      </c>
      <c r="K27" s="11"/>
      <c r="L27" s="106" t="s">
        <v>2520</v>
      </c>
      <c r="M27" s="108"/>
      <c r="N27" s="108"/>
      <c r="O27" s="108"/>
      <c r="P27" s="108"/>
      <c r="Q27" s="108"/>
    </row>
    <row r="28" spans="1:17" ht="24" x14ac:dyDescent="0.55000000000000004">
      <c r="A28" s="106">
        <f>SUBTOTAL(103,$B$4:B28)</f>
        <v>25</v>
      </c>
      <c r="B28" s="107" t="s">
        <v>2519</v>
      </c>
      <c r="C28" s="107" t="s">
        <v>2521</v>
      </c>
      <c r="D28" s="107" t="s">
        <v>2550</v>
      </c>
      <c r="E28" s="106" t="s">
        <v>2572</v>
      </c>
      <c r="F28" s="107" t="s">
        <v>2573</v>
      </c>
      <c r="G28" s="106" t="s">
        <v>7790</v>
      </c>
      <c r="H28" s="106" t="s">
        <v>7791</v>
      </c>
      <c r="I28" s="11">
        <v>11.212</v>
      </c>
      <c r="J28" s="11">
        <v>11.380999999999901</v>
      </c>
      <c r="K28" s="11"/>
      <c r="L28" s="106" t="s">
        <v>2520</v>
      </c>
      <c r="M28" s="108"/>
      <c r="N28" s="108"/>
      <c r="O28" s="108"/>
      <c r="P28" s="108"/>
      <c r="Q28" s="108"/>
    </row>
    <row r="29" spans="1:17" ht="24" x14ac:dyDescent="0.55000000000000004">
      <c r="A29" s="106">
        <f>SUBTOTAL(103,$B$4:B29)</f>
        <v>26</v>
      </c>
      <c r="B29" s="107" t="s">
        <v>2519</v>
      </c>
      <c r="C29" s="107" t="s">
        <v>2521</v>
      </c>
      <c r="D29" s="107" t="s">
        <v>2550</v>
      </c>
      <c r="E29" s="106" t="s">
        <v>2574</v>
      </c>
      <c r="F29" s="107" t="s">
        <v>2575</v>
      </c>
      <c r="G29" s="106" t="s">
        <v>5213</v>
      </c>
      <c r="H29" s="106" t="s">
        <v>7792</v>
      </c>
      <c r="I29" s="11">
        <v>34.0459999999999</v>
      </c>
      <c r="J29" s="11">
        <v>37.887</v>
      </c>
      <c r="K29" s="11"/>
      <c r="L29" s="106" t="s">
        <v>2520</v>
      </c>
      <c r="M29" s="108"/>
      <c r="N29" s="108"/>
      <c r="O29" s="108"/>
      <c r="P29" s="108"/>
      <c r="Q29" s="108"/>
    </row>
    <row r="30" spans="1:17" ht="24" x14ac:dyDescent="0.55000000000000004">
      <c r="A30" s="106">
        <f>SUBTOTAL(103,$B$4:B30)</f>
        <v>27</v>
      </c>
      <c r="B30" s="107" t="s">
        <v>2519</v>
      </c>
      <c r="C30" s="107" t="s">
        <v>2521</v>
      </c>
      <c r="D30" s="107" t="s">
        <v>2561</v>
      </c>
      <c r="E30" s="106" t="s">
        <v>2576</v>
      </c>
      <c r="F30" s="107" t="s">
        <v>2577</v>
      </c>
      <c r="G30" s="106" t="s">
        <v>7793</v>
      </c>
      <c r="H30" s="106" t="s">
        <v>7794</v>
      </c>
      <c r="I30" s="11">
        <v>26.991999999999901</v>
      </c>
      <c r="J30" s="11">
        <v>26.991999999999901</v>
      </c>
      <c r="K30" s="11"/>
      <c r="L30" s="106" t="s">
        <v>2520</v>
      </c>
      <c r="M30" s="108"/>
      <c r="N30" s="108"/>
      <c r="O30" s="108"/>
      <c r="P30" s="108"/>
      <c r="Q30" s="108"/>
    </row>
    <row r="31" spans="1:17" ht="24" x14ac:dyDescent="0.55000000000000004">
      <c r="A31" s="106">
        <f>SUBTOTAL(103,$B$4:B31)</f>
        <v>28</v>
      </c>
      <c r="B31" s="107" t="s">
        <v>2519</v>
      </c>
      <c r="C31" s="107" t="s">
        <v>2521</v>
      </c>
      <c r="D31" s="107" t="s">
        <v>2525</v>
      </c>
      <c r="E31" s="106" t="s">
        <v>2578</v>
      </c>
      <c r="F31" s="107" t="s">
        <v>2579</v>
      </c>
      <c r="G31" s="106" t="s">
        <v>5213</v>
      </c>
      <c r="H31" s="106" t="s">
        <v>7795</v>
      </c>
      <c r="I31" s="11">
        <v>9.798</v>
      </c>
      <c r="J31" s="11">
        <v>9.98599999999999</v>
      </c>
      <c r="K31" s="11"/>
      <c r="L31" s="106" t="s">
        <v>2520</v>
      </c>
      <c r="M31" s="108"/>
      <c r="N31" s="108"/>
      <c r="O31" s="108"/>
      <c r="P31" s="108"/>
      <c r="Q31" s="108"/>
    </row>
    <row r="32" spans="1:17" ht="24" x14ac:dyDescent="0.55000000000000004">
      <c r="A32" s="106">
        <f>SUBTOTAL(103,$B$4:B32)</f>
        <v>29</v>
      </c>
      <c r="B32" s="107" t="s">
        <v>2519</v>
      </c>
      <c r="C32" s="107" t="s">
        <v>2521</v>
      </c>
      <c r="D32" s="107" t="s">
        <v>2539</v>
      </c>
      <c r="E32" s="106" t="s">
        <v>2580</v>
      </c>
      <c r="F32" s="107" t="s">
        <v>2581</v>
      </c>
      <c r="G32" s="106" t="s">
        <v>5213</v>
      </c>
      <c r="H32" s="106" t="s">
        <v>7796</v>
      </c>
      <c r="I32" s="11">
        <v>8.5269999999999992</v>
      </c>
      <c r="J32" s="11">
        <v>9.9860000000000007</v>
      </c>
      <c r="K32" s="11"/>
      <c r="L32" s="106" t="s">
        <v>2520</v>
      </c>
      <c r="M32" s="108"/>
      <c r="N32" s="108"/>
      <c r="O32" s="108"/>
      <c r="P32" s="108"/>
      <c r="Q32" s="108"/>
    </row>
    <row r="33" spans="1:17" ht="24" x14ac:dyDescent="0.55000000000000004">
      <c r="A33" s="106">
        <f>SUBTOTAL(103,$B$4:B33)</f>
        <v>30</v>
      </c>
      <c r="B33" s="107" t="s">
        <v>2519</v>
      </c>
      <c r="C33" s="107" t="s">
        <v>2521</v>
      </c>
      <c r="D33" s="107" t="s">
        <v>2561</v>
      </c>
      <c r="E33" s="106" t="s">
        <v>2582</v>
      </c>
      <c r="F33" s="107" t="s">
        <v>2583</v>
      </c>
      <c r="G33" s="106" t="s">
        <v>7796</v>
      </c>
      <c r="H33" s="106" t="s">
        <v>7797</v>
      </c>
      <c r="I33" s="11">
        <v>33.454999999999899</v>
      </c>
      <c r="J33" s="11">
        <v>37.545000000000002</v>
      </c>
      <c r="K33" s="11"/>
      <c r="L33" s="106" t="s">
        <v>2520</v>
      </c>
      <c r="M33" s="108"/>
      <c r="N33" s="108"/>
      <c r="O33" s="108"/>
      <c r="P33" s="108"/>
      <c r="Q33" s="108"/>
    </row>
    <row r="34" spans="1:17" ht="24" x14ac:dyDescent="0.55000000000000004">
      <c r="A34" s="106">
        <f>SUBTOTAL(103,$B$4:B34)</f>
        <v>31</v>
      </c>
      <c r="B34" s="107" t="s">
        <v>2519</v>
      </c>
      <c r="C34" s="107" t="s">
        <v>2521</v>
      </c>
      <c r="D34" s="107" t="s">
        <v>2531</v>
      </c>
      <c r="E34" s="106" t="s">
        <v>2584</v>
      </c>
      <c r="F34" s="107" t="s">
        <v>2585</v>
      </c>
      <c r="G34" s="106" t="s">
        <v>5213</v>
      </c>
      <c r="H34" s="106" t="s">
        <v>7798</v>
      </c>
      <c r="I34" s="11">
        <v>16.600000000000001</v>
      </c>
      <c r="J34" s="11">
        <v>27.055</v>
      </c>
      <c r="K34" s="11"/>
      <c r="L34" s="106" t="s">
        <v>2520</v>
      </c>
      <c r="M34" s="108"/>
      <c r="N34" s="108"/>
      <c r="O34" s="108"/>
      <c r="P34" s="108"/>
      <c r="Q34" s="108"/>
    </row>
    <row r="35" spans="1:17" ht="24" x14ac:dyDescent="0.55000000000000004">
      <c r="A35" s="106">
        <f>SUBTOTAL(103,$B$4:B35)</f>
        <v>32</v>
      </c>
      <c r="B35" s="107" t="s">
        <v>2519</v>
      </c>
      <c r="C35" s="107" t="s">
        <v>2521</v>
      </c>
      <c r="D35" s="107" t="s">
        <v>2531</v>
      </c>
      <c r="E35" s="106" t="s">
        <v>2584</v>
      </c>
      <c r="F35" s="107" t="s">
        <v>2585</v>
      </c>
      <c r="G35" s="106" t="s">
        <v>7799</v>
      </c>
      <c r="H35" s="106" t="s">
        <v>7800</v>
      </c>
      <c r="I35" s="11">
        <v>6.3229999999999897</v>
      </c>
      <c r="J35" s="11">
        <v>7.6709999999999896</v>
      </c>
      <c r="K35" s="11"/>
      <c r="L35" s="106" t="s">
        <v>2520</v>
      </c>
      <c r="M35" s="108"/>
      <c r="N35" s="108"/>
      <c r="O35" s="108"/>
      <c r="P35" s="108"/>
      <c r="Q35" s="108"/>
    </row>
    <row r="36" spans="1:17" ht="24" x14ac:dyDescent="0.55000000000000004">
      <c r="A36" s="106">
        <f>SUBTOTAL(103,$B$4:B36)</f>
        <v>33</v>
      </c>
      <c r="B36" s="107" t="s">
        <v>2519</v>
      </c>
      <c r="C36" s="107" t="s">
        <v>2521</v>
      </c>
      <c r="D36" s="107" t="s">
        <v>2550</v>
      </c>
      <c r="E36" s="106" t="s">
        <v>2586</v>
      </c>
      <c r="F36" s="107" t="s">
        <v>2587</v>
      </c>
      <c r="G36" s="106" t="s">
        <v>5213</v>
      </c>
      <c r="H36" s="106" t="s">
        <v>7801</v>
      </c>
      <c r="I36" s="11">
        <v>30.695</v>
      </c>
      <c r="J36" s="11">
        <v>32.380000000000003</v>
      </c>
      <c r="K36" s="11"/>
      <c r="L36" s="106" t="s">
        <v>2520</v>
      </c>
      <c r="M36" s="108"/>
      <c r="N36" s="108"/>
      <c r="O36" s="108"/>
      <c r="P36" s="108"/>
      <c r="Q36" s="108"/>
    </row>
    <row r="37" spans="1:17" ht="24" x14ac:dyDescent="0.55000000000000004">
      <c r="A37" s="106">
        <f>SUBTOTAL(103,$B$4:B37)</f>
        <v>34</v>
      </c>
      <c r="B37" s="107" t="s">
        <v>2519</v>
      </c>
      <c r="C37" s="107" t="s">
        <v>2521</v>
      </c>
      <c r="D37" s="107" t="s">
        <v>2550</v>
      </c>
      <c r="E37" s="106" t="s">
        <v>2588</v>
      </c>
      <c r="F37" s="107" t="s">
        <v>2589</v>
      </c>
      <c r="G37" s="106" t="s">
        <v>5213</v>
      </c>
      <c r="H37" s="106" t="s">
        <v>7802</v>
      </c>
      <c r="I37" s="11">
        <v>14.845999999999901</v>
      </c>
      <c r="J37" s="11">
        <v>15.0109999999999</v>
      </c>
      <c r="K37" s="11"/>
      <c r="L37" s="106" t="s">
        <v>2520</v>
      </c>
      <c r="M37" s="108"/>
      <c r="N37" s="108"/>
      <c r="O37" s="108"/>
      <c r="P37" s="108"/>
      <c r="Q37" s="108"/>
    </row>
    <row r="38" spans="1:17" ht="24" x14ac:dyDescent="0.55000000000000004">
      <c r="A38" s="106">
        <f>SUBTOTAL(103,$B$4:B38)</f>
        <v>35</v>
      </c>
      <c r="B38" s="107" t="s">
        <v>2519</v>
      </c>
      <c r="C38" s="107" t="s">
        <v>2521</v>
      </c>
      <c r="D38" s="107" t="s">
        <v>2525</v>
      </c>
      <c r="E38" s="106" t="s">
        <v>2590</v>
      </c>
      <c r="F38" s="107" t="s">
        <v>2591</v>
      </c>
      <c r="G38" s="106" t="s">
        <v>7802</v>
      </c>
      <c r="H38" s="106" t="s">
        <v>7803</v>
      </c>
      <c r="I38" s="11">
        <v>22.4789999999999</v>
      </c>
      <c r="J38" s="11">
        <v>23.518999999999899</v>
      </c>
      <c r="K38" s="11"/>
      <c r="L38" s="106" t="s">
        <v>2520</v>
      </c>
      <c r="M38" s="108"/>
      <c r="N38" s="108"/>
      <c r="O38" s="108"/>
      <c r="P38" s="108"/>
      <c r="Q38" s="108"/>
    </row>
    <row r="39" spans="1:17" ht="24" x14ac:dyDescent="0.55000000000000004">
      <c r="A39" s="106">
        <f>SUBTOTAL(103,$B$4:B39)</f>
        <v>36</v>
      </c>
      <c r="B39" s="107" t="s">
        <v>2519</v>
      </c>
      <c r="C39" s="107" t="s">
        <v>2521</v>
      </c>
      <c r="D39" s="107" t="s">
        <v>2522</v>
      </c>
      <c r="E39" s="106" t="s">
        <v>2592</v>
      </c>
      <c r="F39" s="107" t="s">
        <v>2593</v>
      </c>
      <c r="G39" s="106" t="s">
        <v>5213</v>
      </c>
      <c r="H39" s="106" t="s">
        <v>7804</v>
      </c>
      <c r="I39" s="11">
        <v>28.547000000000001</v>
      </c>
      <c r="J39" s="11">
        <v>28.547000000000001</v>
      </c>
      <c r="K39" s="11"/>
      <c r="L39" s="106" t="s">
        <v>2520</v>
      </c>
      <c r="M39" s="108"/>
      <c r="N39" s="108"/>
      <c r="O39" s="108"/>
      <c r="P39" s="108"/>
      <c r="Q39" s="108"/>
    </row>
    <row r="40" spans="1:17" ht="24" x14ac:dyDescent="0.55000000000000004">
      <c r="A40" s="106">
        <f>SUBTOTAL(103,$B$4:B40)</f>
        <v>37</v>
      </c>
      <c r="B40" s="107" t="s">
        <v>2519</v>
      </c>
      <c r="C40" s="107" t="s">
        <v>2521</v>
      </c>
      <c r="D40" s="107" t="s">
        <v>2531</v>
      </c>
      <c r="E40" s="106" t="s">
        <v>2594</v>
      </c>
      <c r="F40" s="107" t="s">
        <v>2595</v>
      </c>
      <c r="G40" s="106" t="s">
        <v>5213</v>
      </c>
      <c r="H40" s="106" t="s">
        <v>7805</v>
      </c>
      <c r="I40" s="11">
        <v>20.04</v>
      </c>
      <c r="J40" s="11">
        <v>24.565000000000001</v>
      </c>
      <c r="K40" s="11"/>
      <c r="L40" s="106" t="s">
        <v>2520</v>
      </c>
      <c r="M40" s="108"/>
      <c r="N40" s="108"/>
      <c r="O40" s="108"/>
      <c r="P40" s="108"/>
      <c r="Q40" s="108"/>
    </row>
    <row r="41" spans="1:17" ht="24" x14ac:dyDescent="0.55000000000000004">
      <c r="A41" s="106">
        <f>SUBTOTAL(103,$B$4:B41)</f>
        <v>38</v>
      </c>
      <c r="B41" s="107" t="s">
        <v>2519</v>
      </c>
      <c r="C41" s="107" t="s">
        <v>2521</v>
      </c>
      <c r="D41" s="107" t="s">
        <v>2522</v>
      </c>
      <c r="E41" s="106" t="s">
        <v>2596</v>
      </c>
      <c r="F41" s="107" t="s">
        <v>2597</v>
      </c>
      <c r="G41" s="106" t="s">
        <v>5213</v>
      </c>
      <c r="H41" s="106" t="s">
        <v>7806</v>
      </c>
      <c r="I41" s="11">
        <v>18.466999999999899</v>
      </c>
      <c r="J41" s="11">
        <v>18.466999999999899</v>
      </c>
      <c r="K41" s="11"/>
      <c r="L41" s="106" t="s">
        <v>2520</v>
      </c>
      <c r="M41" s="108"/>
      <c r="N41" s="108"/>
      <c r="O41" s="108"/>
      <c r="P41" s="108"/>
      <c r="Q41" s="108"/>
    </row>
    <row r="42" spans="1:17" ht="24" x14ac:dyDescent="0.55000000000000004">
      <c r="A42" s="106">
        <f>SUBTOTAL(103,$B$4:B42)</f>
        <v>39</v>
      </c>
      <c r="B42" s="107" t="s">
        <v>2519</v>
      </c>
      <c r="C42" s="107" t="s">
        <v>2521</v>
      </c>
      <c r="D42" s="107" t="s">
        <v>2561</v>
      </c>
      <c r="E42" s="106" t="s">
        <v>2598</v>
      </c>
      <c r="F42" s="107" t="s">
        <v>2599</v>
      </c>
      <c r="G42" s="106" t="s">
        <v>5213</v>
      </c>
      <c r="H42" s="106" t="s">
        <v>7807</v>
      </c>
      <c r="I42" s="11">
        <v>12.6579999999999</v>
      </c>
      <c r="J42" s="11">
        <v>12.6579999999999</v>
      </c>
      <c r="K42" s="11"/>
      <c r="L42" s="106" t="s">
        <v>2520</v>
      </c>
      <c r="M42" s="108"/>
      <c r="N42" s="108"/>
      <c r="O42" s="108"/>
      <c r="P42" s="108"/>
      <c r="Q42" s="108"/>
    </row>
    <row r="43" spans="1:17" ht="24" x14ac:dyDescent="0.55000000000000004">
      <c r="A43" s="106">
        <f>SUBTOTAL(103,$B$4:B43)</f>
        <v>40</v>
      </c>
      <c r="B43" s="107" t="s">
        <v>2519</v>
      </c>
      <c r="C43" s="107" t="s">
        <v>2521</v>
      </c>
      <c r="D43" s="107" t="s">
        <v>2534</v>
      </c>
      <c r="E43" s="106" t="s">
        <v>2600</v>
      </c>
      <c r="F43" s="107" t="s">
        <v>2601</v>
      </c>
      <c r="G43" s="106" t="s">
        <v>5213</v>
      </c>
      <c r="H43" s="106" t="s">
        <v>7808</v>
      </c>
      <c r="I43" s="11">
        <v>4.41699999999999</v>
      </c>
      <c r="J43" s="11">
        <v>4.7590000000000003</v>
      </c>
      <c r="K43" s="11"/>
      <c r="L43" s="106" t="s">
        <v>2520</v>
      </c>
      <c r="M43" s="108"/>
      <c r="N43" s="108"/>
      <c r="O43" s="108"/>
      <c r="P43" s="108"/>
      <c r="Q43" s="108"/>
    </row>
    <row r="44" spans="1:17" ht="24" x14ac:dyDescent="0.55000000000000004">
      <c r="A44" s="106">
        <f>SUBTOTAL(103,$B$4:B44)</f>
        <v>41</v>
      </c>
      <c r="B44" s="107" t="s">
        <v>2519</v>
      </c>
      <c r="C44" s="107" t="s">
        <v>2521</v>
      </c>
      <c r="D44" s="107" t="s">
        <v>2534</v>
      </c>
      <c r="E44" s="106" t="s">
        <v>2602</v>
      </c>
      <c r="F44" s="107" t="s">
        <v>2603</v>
      </c>
      <c r="G44" s="106" t="s">
        <v>5213</v>
      </c>
      <c r="H44" s="106" t="s">
        <v>7809</v>
      </c>
      <c r="I44" s="11">
        <v>1.1699999999999899</v>
      </c>
      <c r="J44" s="11">
        <v>2.3399999999999901</v>
      </c>
      <c r="K44" s="11"/>
      <c r="L44" s="106" t="s">
        <v>2520</v>
      </c>
      <c r="M44" s="108"/>
      <c r="N44" s="108"/>
      <c r="O44" s="108"/>
      <c r="P44" s="108"/>
      <c r="Q44" s="108"/>
    </row>
    <row r="45" spans="1:17" ht="24" x14ac:dyDescent="0.55000000000000004">
      <c r="A45" s="106">
        <f>SUBTOTAL(103,$B$4:B45)</f>
        <v>42</v>
      </c>
      <c r="B45" s="107" t="s">
        <v>2519</v>
      </c>
      <c r="C45" s="107" t="s">
        <v>2521</v>
      </c>
      <c r="D45" s="107" t="s">
        <v>2534</v>
      </c>
      <c r="E45" s="106" t="s">
        <v>2604</v>
      </c>
      <c r="F45" s="107" t="s">
        <v>2605</v>
      </c>
      <c r="G45" s="106" t="s">
        <v>5213</v>
      </c>
      <c r="H45" s="106" t="s">
        <v>7810</v>
      </c>
      <c r="I45" s="11">
        <v>0.66800000000000004</v>
      </c>
      <c r="J45" s="11">
        <v>0.66800000000000004</v>
      </c>
      <c r="K45" s="11"/>
      <c r="L45" s="106" t="s">
        <v>2520</v>
      </c>
      <c r="M45" s="108"/>
      <c r="N45" s="108"/>
      <c r="O45" s="108"/>
      <c r="P45" s="108"/>
      <c r="Q45" s="108"/>
    </row>
    <row r="46" spans="1:17" ht="24" x14ac:dyDescent="0.55000000000000004">
      <c r="A46" s="106">
        <f>SUBTOTAL(103,$B$4:B46)</f>
        <v>43</v>
      </c>
      <c r="B46" s="107" t="s">
        <v>2606</v>
      </c>
      <c r="C46" s="107" t="s">
        <v>2521</v>
      </c>
      <c r="D46" s="107" t="s">
        <v>2607</v>
      </c>
      <c r="E46" s="106" t="s">
        <v>2608</v>
      </c>
      <c r="F46" s="107" t="s">
        <v>2609</v>
      </c>
      <c r="G46" s="106" t="s">
        <v>2611</v>
      </c>
      <c r="H46" s="106" t="s">
        <v>7811</v>
      </c>
      <c r="I46" s="11">
        <v>28.072999999999901</v>
      </c>
      <c r="J46" s="11">
        <v>62.6009999999999</v>
      </c>
      <c r="K46" s="11"/>
      <c r="L46" s="106" t="s">
        <v>2610</v>
      </c>
      <c r="M46" s="122" t="s">
        <v>2611</v>
      </c>
      <c r="N46" s="106"/>
      <c r="O46" s="108"/>
      <c r="P46" s="108"/>
      <c r="Q46" s="108"/>
    </row>
    <row r="47" spans="1:17" ht="24" x14ac:dyDescent="0.55000000000000004">
      <c r="A47" s="106">
        <f>SUBTOTAL(103,$B$4:B47)</f>
        <v>44</v>
      </c>
      <c r="B47" s="107" t="s">
        <v>2606</v>
      </c>
      <c r="C47" s="107" t="s">
        <v>2521</v>
      </c>
      <c r="D47" s="107" t="s">
        <v>2612</v>
      </c>
      <c r="E47" s="106" t="s">
        <v>2613</v>
      </c>
      <c r="F47" s="107" t="s">
        <v>2614</v>
      </c>
      <c r="G47" s="106" t="s">
        <v>7811</v>
      </c>
      <c r="H47" s="106" t="s">
        <v>7812</v>
      </c>
      <c r="I47" s="11">
        <v>28.457000000000001</v>
      </c>
      <c r="J47" s="11">
        <v>57.314</v>
      </c>
      <c r="K47" s="11"/>
      <c r="L47" s="106" t="s">
        <v>2610</v>
      </c>
      <c r="M47" s="106"/>
      <c r="N47" s="106"/>
      <c r="O47" s="108"/>
      <c r="P47" s="108"/>
      <c r="Q47" s="108"/>
    </row>
    <row r="48" spans="1:17" ht="24" x14ac:dyDescent="0.55000000000000004">
      <c r="A48" s="106">
        <f>SUBTOTAL(103,$B$4:B48)</f>
        <v>45</v>
      </c>
      <c r="B48" s="107" t="s">
        <v>2606</v>
      </c>
      <c r="C48" s="107" t="s">
        <v>2521</v>
      </c>
      <c r="D48" s="107" t="s">
        <v>2615</v>
      </c>
      <c r="E48" s="106" t="s">
        <v>2616</v>
      </c>
      <c r="F48" s="107" t="s">
        <v>2617</v>
      </c>
      <c r="G48" s="106" t="s">
        <v>7813</v>
      </c>
      <c r="H48" s="106" t="s">
        <v>7814</v>
      </c>
      <c r="I48" s="11">
        <v>30.4149999999999</v>
      </c>
      <c r="J48" s="11">
        <v>60.829999999999899</v>
      </c>
      <c r="K48" s="11"/>
      <c r="L48" s="106" t="s">
        <v>2610</v>
      </c>
      <c r="M48" s="106"/>
      <c r="N48" s="106"/>
      <c r="O48" s="108"/>
      <c r="P48" s="108"/>
      <c r="Q48" s="108"/>
    </row>
    <row r="49" spans="1:17" ht="24" x14ac:dyDescent="0.55000000000000004">
      <c r="A49" s="106">
        <f>SUBTOTAL(103,$B$4:B49)</f>
        <v>46</v>
      </c>
      <c r="B49" s="107" t="s">
        <v>2606</v>
      </c>
      <c r="C49" s="107" t="s">
        <v>2521</v>
      </c>
      <c r="D49" s="107" t="s">
        <v>2618</v>
      </c>
      <c r="E49" s="106" t="s">
        <v>2619</v>
      </c>
      <c r="F49" s="107" t="s">
        <v>2620</v>
      </c>
      <c r="G49" s="106" t="s">
        <v>7814</v>
      </c>
      <c r="H49" s="106" t="s">
        <v>7815</v>
      </c>
      <c r="I49" s="11">
        <v>17.227</v>
      </c>
      <c r="J49" s="11">
        <v>34.753999999999898</v>
      </c>
      <c r="K49" s="11"/>
      <c r="L49" s="106" t="s">
        <v>2610</v>
      </c>
      <c r="M49" s="106"/>
      <c r="N49" s="106"/>
      <c r="O49" s="108"/>
      <c r="P49" s="108"/>
      <c r="Q49" s="108"/>
    </row>
    <row r="50" spans="1:17" ht="24" x14ac:dyDescent="0.55000000000000004">
      <c r="A50" s="106">
        <f>SUBTOTAL(103,$B$4:B50)</f>
        <v>47</v>
      </c>
      <c r="B50" s="107" t="s">
        <v>2606</v>
      </c>
      <c r="C50" s="107" t="s">
        <v>2521</v>
      </c>
      <c r="D50" s="107" t="s">
        <v>2621</v>
      </c>
      <c r="E50" s="106" t="s">
        <v>2622</v>
      </c>
      <c r="F50" s="107" t="s">
        <v>2623</v>
      </c>
      <c r="G50" s="106" t="s">
        <v>7816</v>
      </c>
      <c r="H50" s="106" t="s">
        <v>7817</v>
      </c>
      <c r="I50" s="11">
        <v>20.8399999999999</v>
      </c>
      <c r="J50" s="11">
        <v>41.6799999999999</v>
      </c>
      <c r="K50" s="11"/>
      <c r="L50" s="106" t="s">
        <v>2610</v>
      </c>
      <c r="M50" s="106"/>
      <c r="N50" s="106"/>
      <c r="O50" s="108"/>
      <c r="P50" s="108"/>
      <c r="Q50" s="108"/>
    </row>
    <row r="51" spans="1:17" ht="24" x14ac:dyDescent="0.55000000000000004">
      <c r="A51" s="106">
        <f>SUBTOTAL(103,$B$4:B51)</f>
        <v>48</v>
      </c>
      <c r="B51" s="107" t="s">
        <v>2606</v>
      </c>
      <c r="C51" s="107" t="s">
        <v>2521</v>
      </c>
      <c r="D51" s="107" t="s">
        <v>2612</v>
      </c>
      <c r="E51" s="106" t="s">
        <v>2624</v>
      </c>
      <c r="F51" s="107" t="s">
        <v>2625</v>
      </c>
      <c r="G51" s="106" t="s">
        <v>5213</v>
      </c>
      <c r="H51" s="106" t="s">
        <v>6847</v>
      </c>
      <c r="I51" s="11">
        <v>10</v>
      </c>
      <c r="J51" s="11">
        <v>24</v>
      </c>
      <c r="K51" s="11"/>
      <c r="L51" s="106" t="s">
        <v>2610</v>
      </c>
      <c r="M51" s="106"/>
      <c r="N51" s="106"/>
      <c r="O51" s="108"/>
      <c r="P51" s="108"/>
      <c r="Q51" s="108"/>
    </row>
    <row r="52" spans="1:17" ht="24" x14ac:dyDescent="0.55000000000000004">
      <c r="A52" s="106">
        <f>SUBTOTAL(103,$B$4:B52)</f>
        <v>49</v>
      </c>
      <c r="B52" s="107" t="s">
        <v>2606</v>
      </c>
      <c r="C52" s="107" t="s">
        <v>2521</v>
      </c>
      <c r="D52" s="107" t="s">
        <v>2621</v>
      </c>
      <c r="E52" s="106" t="s">
        <v>2626</v>
      </c>
      <c r="F52" s="107" t="s">
        <v>2625</v>
      </c>
      <c r="G52" s="106" t="s">
        <v>6847</v>
      </c>
      <c r="H52" s="106" t="s">
        <v>7818</v>
      </c>
      <c r="I52" s="11">
        <v>6.3</v>
      </c>
      <c r="J52" s="11">
        <v>12.6</v>
      </c>
      <c r="K52" s="11"/>
      <c r="L52" s="106" t="s">
        <v>2610</v>
      </c>
      <c r="M52" s="106"/>
      <c r="N52" s="106"/>
      <c r="O52" s="108"/>
      <c r="P52" s="108"/>
      <c r="Q52" s="108"/>
    </row>
    <row r="53" spans="1:17" ht="24" x14ac:dyDescent="0.55000000000000004">
      <c r="A53" s="106">
        <f>SUBTOTAL(103,$B$4:B53)</f>
        <v>50</v>
      </c>
      <c r="B53" s="107" t="s">
        <v>2606</v>
      </c>
      <c r="C53" s="107" t="s">
        <v>2521</v>
      </c>
      <c r="D53" s="107" t="s">
        <v>2618</v>
      </c>
      <c r="E53" s="106" t="s">
        <v>2627</v>
      </c>
      <c r="F53" s="107" t="s">
        <v>2625</v>
      </c>
      <c r="G53" s="106" t="s">
        <v>7819</v>
      </c>
      <c r="H53" s="106" t="s">
        <v>7820</v>
      </c>
      <c r="I53" s="11">
        <v>14.592000000000001</v>
      </c>
      <c r="J53" s="11">
        <v>25.463999999999999</v>
      </c>
      <c r="K53" s="11"/>
      <c r="L53" s="106" t="s">
        <v>2610</v>
      </c>
      <c r="M53" s="106"/>
      <c r="N53" s="106"/>
      <c r="O53" s="108"/>
      <c r="P53" s="108"/>
      <c r="Q53" s="108"/>
    </row>
    <row r="54" spans="1:17" ht="24" x14ac:dyDescent="0.55000000000000004">
      <c r="A54" s="109">
        <f>SUBTOTAL(103,$B$4:B54)</f>
        <v>51</v>
      </c>
      <c r="B54" s="110" t="s">
        <v>2606</v>
      </c>
      <c r="C54" s="110" t="s">
        <v>2521</v>
      </c>
      <c r="D54" s="110" t="s">
        <v>2615</v>
      </c>
      <c r="E54" s="109" t="s">
        <v>2628</v>
      </c>
      <c r="F54" s="110" t="s">
        <v>2629</v>
      </c>
      <c r="G54" s="109" t="s">
        <v>5213</v>
      </c>
      <c r="H54" s="109" t="s">
        <v>2630</v>
      </c>
      <c r="I54" s="111">
        <v>16.014500000000002</v>
      </c>
      <c r="J54" s="111">
        <v>20.109500000000001</v>
      </c>
      <c r="K54" s="111"/>
      <c r="L54" s="109" t="s">
        <v>2610</v>
      </c>
      <c r="M54" s="109" t="s">
        <v>2630</v>
      </c>
      <c r="N54" s="109" t="s">
        <v>6496</v>
      </c>
      <c r="O54" s="109"/>
      <c r="P54" s="109"/>
      <c r="Q54" s="109"/>
    </row>
    <row r="55" spans="1:17" ht="24" x14ac:dyDescent="0.55000000000000004">
      <c r="A55" s="109">
        <f>SUBTOTAL(103,$B$4:B55)</f>
        <v>52</v>
      </c>
      <c r="B55" s="110" t="s">
        <v>2606</v>
      </c>
      <c r="C55" s="110" t="s">
        <v>2521</v>
      </c>
      <c r="D55" s="110" t="s">
        <v>2615</v>
      </c>
      <c r="E55" s="109" t="s">
        <v>2628</v>
      </c>
      <c r="F55" s="110" t="s">
        <v>2629</v>
      </c>
      <c r="G55" s="109" t="s">
        <v>2630</v>
      </c>
      <c r="H55" s="109" t="s">
        <v>7691</v>
      </c>
      <c r="I55" s="111">
        <v>8.4855</v>
      </c>
      <c r="J55" s="111">
        <v>9.7605000000000004</v>
      </c>
      <c r="K55" s="111"/>
      <c r="L55" s="109" t="s">
        <v>1063</v>
      </c>
      <c r="M55" s="109" t="s">
        <v>2630</v>
      </c>
      <c r="N55" s="109" t="s">
        <v>6439</v>
      </c>
      <c r="O55" s="109"/>
      <c r="P55" s="109"/>
      <c r="Q55" s="109"/>
    </row>
    <row r="56" spans="1:17" ht="24" x14ac:dyDescent="0.55000000000000004">
      <c r="A56" s="106">
        <f>SUBTOTAL(103,$B$4:B56)</f>
        <v>53</v>
      </c>
      <c r="B56" s="107" t="s">
        <v>2606</v>
      </c>
      <c r="C56" s="107" t="s">
        <v>2521</v>
      </c>
      <c r="D56" s="107" t="s">
        <v>2618</v>
      </c>
      <c r="E56" s="106" t="s">
        <v>2631</v>
      </c>
      <c r="F56" s="107" t="s">
        <v>2632</v>
      </c>
      <c r="G56" s="106" t="s">
        <v>7821</v>
      </c>
      <c r="H56" s="106" t="s">
        <v>7822</v>
      </c>
      <c r="I56" s="11">
        <v>42.716999999999899</v>
      </c>
      <c r="J56" s="111">
        <v>82.471000000000004</v>
      </c>
      <c r="K56" s="111"/>
      <c r="L56" s="106" t="s">
        <v>2610</v>
      </c>
      <c r="M56" s="109"/>
      <c r="N56" s="106"/>
      <c r="O56" s="108"/>
      <c r="P56" s="108"/>
      <c r="Q56" s="108"/>
    </row>
    <row r="57" spans="1:17" ht="24" x14ac:dyDescent="0.55000000000000004">
      <c r="A57" s="109">
        <f>SUBTOTAL(103,$B$4:B57)</f>
        <v>54</v>
      </c>
      <c r="B57" s="110" t="s">
        <v>2606</v>
      </c>
      <c r="C57" s="110" t="s">
        <v>2521</v>
      </c>
      <c r="D57" s="110" t="s">
        <v>2621</v>
      </c>
      <c r="E57" s="109" t="s">
        <v>2633</v>
      </c>
      <c r="F57" s="110" t="s">
        <v>2634</v>
      </c>
      <c r="G57" s="109" t="s">
        <v>7823</v>
      </c>
      <c r="H57" s="109" t="s">
        <v>2635</v>
      </c>
      <c r="I57" s="111">
        <v>30.846</v>
      </c>
      <c r="J57" s="111">
        <v>56.865000000000002</v>
      </c>
      <c r="K57" s="111"/>
      <c r="L57" s="109" t="s">
        <v>2610</v>
      </c>
      <c r="M57" s="109" t="s">
        <v>2635</v>
      </c>
      <c r="N57" s="109" t="s">
        <v>6497</v>
      </c>
      <c r="O57" s="109"/>
      <c r="P57" s="109"/>
      <c r="Q57" s="109"/>
    </row>
    <row r="58" spans="1:17" ht="24" x14ac:dyDescent="0.55000000000000004">
      <c r="A58" s="109">
        <f>SUBTOTAL(103,$B$4:B58)</f>
        <v>55</v>
      </c>
      <c r="B58" s="110" t="s">
        <v>2606</v>
      </c>
      <c r="C58" s="110" t="s">
        <v>2521</v>
      </c>
      <c r="D58" s="110" t="s">
        <v>2621</v>
      </c>
      <c r="E58" s="109" t="s">
        <v>2633</v>
      </c>
      <c r="F58" s="110" t="s">
        <v>2634</v>
      </c>
      <c r="G58" s="109" t="s">
        <v>2635</v>
      </c>
      <c r="H58" s="109" t="s">
        <v>7824</v>
      </c>
      <c r="I58" s="111">
        <v>12.842000000000001</v>
      </c>
      <c r="J58" s="111">
        <v>14.170999999999999</v>
      </c>
      <c r="K58" s="111"/>
      <c r="L58" s="109" t="s">
        <v>2393</v>
      </c>
      <c r="M58" s="109" t="s">
        <v>2635</v>
      </c>
      <c r="N58" s="109" t="s">
        <v>6480</v>
      </c>
      <c r="O58" s="109"/>
      <c r="P58" s="109"/>
      <c r="Q58" s="109"/>
    </row>
    <row r="59" spans="1:17" ht="24" x14ac:dyDescent="0.55000000000000004">
      <c r="A59" s="109">
        <f>SUBTOTAL(103,$B$4:B59)</f>
        <v>56</v>
      </c>
      <c r="B59" s="110" t="s">
        <v>2606</v>
      </c>
      <c r="C59" s="110" t="s">
        <v>2521</v>
      </c>
      <c r="D59" s="110" t="s">
        <v>2607</v>
      </c>
      <c r="E59" s="109" t="s">
        <v>2636</v>
      </c>
      <c r="F59" s="110" t="s">
        <v>2637</v>
      </c>
      <c r="G59" s="109" t="s">
        <v>5213</v>
      </c>
      <c r="H59" s="109" t="s">
        <v>2638</v>
      </c>
      <c r="I59" s="111">
        <v>20.605</v>
      </c>
      <c r="J59" s="111">
        <v>20.605</v>
      </c>
      <c r="K59" s="111"/>
      <c r="L59" s="109" t="s">
        <v>2610</v>
      </c>
      <c r="M59" s="109" t="s">
        <v>2638</v>
      </c>
      <c r="N59" s="109" t="s">
        <v>6498</v>
      </c>
      <c r="O59" s="109"/>
      <c r="P59" s="109"/>
      <c r="Q59" s="109"/>
    </row>
    <row r="60" spans="1:17" ht="24" x14ac:dyDescent="0.55000000000000004">
      <c r="A60" s="109">
        <f>SUBTOTAL(103,$B$4:B60)</f>
        <v>57</v>
      </c>
      <c r="B60" s="110" t="s">
        <v>2606</v>
      </c>
      <c r="C60" s="110" t="s">
        <v>2521</v>
      </c>
      <c r="D60" s="110" t="s">
        <v>2607</v>
      </c>
      <c r="E60" s="109" t="s">
        <v>2636</v>
      </c>
      <c r="F60" s="110" t="s">
        <v>2637</v>
      </c>
      <c r="G60" s="109" t="s">
        <v>2638</v>
      </c>
      <c r="H60" s="109" t="s">
        <v>7825</v>
      </c>
      <c r="I60" s="111">
        <v>0.52500000000000002</v>
      </c>
      <c r="J60" s="111">
        <v>0.52500000000000002</v>
      </c>
      <c r="K60" s="111"/>
      <c r="L60" s="109" t="s">
        <v>2393</v>
      </c>
      <c r="M60" s="109" t="s">
        <v>2638</v>
      </c>
      <c r="N60" s="109" t="s">
        <v>6480</v>
      </c>
      <c r="O60" s="109"/>
      <c r="P60" s="109"/>
      <c r="Q60" s="109"/>
    </row>
    <row r="61" spans="1:17" ht="24" x14ac:dyDescent="0.55000000000000004">
      <c r="A61" s="106">
        <f>SUBTOTAL(103,$B$4:B61)</f>
        <v>58</v>
      </c>
      <c r="B61" s="107" t="s">
        <v>2606</v>
      </c>
      <c r="C61" s="107" t="s">
        <v>2521</v>
      </c>
      <c r="D61" s="107" t="s">
        <v>2615</v>
      </c>
      <c r="E61" s="106" t="s">
        <v>2639</v>
      </c>
      <c r="F61" s="107" t="s">
        <v>2640</v>
      </c>
      <c r="G61" s="106" t="s">
        <v>5213</v>
      </c>
      <c r="H61" s="106" t="s">
        <v>7826</v>
      </c>
      <c r="I61" s="11">
        <v>27.7229999999999</v>
      </c>
      <c r="J61" s="11">
        <v>27.7229999999999</v>
      </c>
      <c r="K61" s="11"/>
      <c r="L61" s="106" t="s">
        <v>2610</v>
      </c>
      <c r="M61" s="106"/>
      <c r="N61" s="106"/>
      <c r="O61" s="108"/>
      <c r="P61" s="108"/>
      <c r="Q61" s="108"/>
    </row>
    <row r="62" spans="1:17" ht="24" x14ac:dyDescent="0.55000000000000004">
      <c r="A62" s="106">
        <f>SUBTOTAL(103,$B$4:B62)</f>
        <v>59</v>
      </c>
      <c r="B62" s="107" t="s">
        <v>2606</v>
      </c>
      <c r="C62" s="107" t="s">
        <v>2521</v>
      </c>
      <c r="D62" s="107" t="s">
        <v>2607</v>
      </c>
      <c r="E62" s="106" t="s">
        <v>2641</v>
      </c>
      <c r="F62" s="107" t="s">
        <v>2642</v>
      </c>
      <c r="G62" s="106" t="s">
        <v>5213</v>
      </c>
      <c r="H62" s="106" t="s">
        <v>7827</v>
      </c>
      <c r="I62" s="11">
        <v>18.393999999999998</v>
      </c>
      <c r="J62" s="11">
        <v>18.393999999999998</v>
      </c>
      <c r="K62" s="11"/>
      <c r="L62" s="106" t="s">
        <v>2610</v>
      </c>
      <c r="M62" s="106"/>
      <c r="N62" s="106"/>
      <c r="O62" s="108"/>
      <c r="P62" s="108"/>
      <c r="Q62" s="108"/>
    </row>
    <row r="63" spans="1:17" ht="24" x14ac:dyDescent="0.55000000000000004">
      <c r="A63" s="109">
        <f>SUBTOTAL(103,$B$4:B63)</f>
        <v>60</v>
      </c>
      <c r="B63" s="110" t="s">
        <v>2606</v>
      </c>
      <c r="C63" s="110" t="s">
        <v>2521</v>
      </c>
      <c r="D63" s="110" t="s">
        <v>2607</v>
      </c>
      <c r="E63" s="109" t="s">
        <v>2643</v>
      </c>
      <c r="F63" s="110" t="s">
        <v>2644</v>
      </c>
      <c r="G63" s="109" t="s">
        <v>5213</v>
      </c>
      <c r="H63" s="109" t="s">
        <v>2645</v>
      </c>
      <c r="I63" s="111">
        <v>1.23</v>
      </c>
      <c r="J63" s="111">
        <v>1.23</v>
      </c>
      <c r="K63" s="111"/>
      <c r="L63" s="109" t="s">
        <v>1052</v>
      </c>
      <c r="M63" s="109" t="s">
        <v>2645</v>
      </c>
      <c r="N63" s="109" t="s">
        <v>6437</v>
      </c>
      <c r="O63" s="109"/>
      <c r="P63" s="109"/>
      <c r="Q63" s="109"/>
    </row>
    <row r="64" spans="1:17" ht="24" x14ac:dyDescent="0.55000000000000004">
      <c r="A64" s="109">
        <f>SUBTOTAL(103,$B$4:B64)</f>
        <v>61</v>
      </c>
      <c r="B64" s="110" t="s">
        <v>2606</v>
      </c>
      <c r="C64" s="110" t="s">
        <v>2521</v>
      </c>
      <c r="D64" s="110" t="s">
        <v>2607</v>
      </c>
      <c r="E64" s="109" t="s">
        <v>2643</v>
      </c>
      <c r="F64" s="110" t="s">
        <v>2644</v>
      </c>
      <c r="G64" s="109" t="s">
        <v>2645</v>
      </c>
      <c r="H64" s="109" t="s">
        <v>4063</v>
      </c>
      <c r="I64" s="111">
        <v>6.07</v>
      </c>
      <c r="J64" s="111">
        <v>6.07</v>
      </c>
      <c r="K64" s="111"/>
      <c r="L64" s="109" t="s">
        <v>2610</v>
      </c>
      <c r="M64" s="109" t="s">
        <v>2645</v>
      </c>
      <c r="N64" s="109" t="s">
        <v>6499</v>
      </c>
      <c r="O64" s="109"/>
      <c r="P64" s="109"/>
      <c r="Q64" s="109"/>
    </row>
    <row r="65" spans="1:17" ht="24" x14ac:dyDescent="0.55000000000000004">
      <c r="A65" s="106">
        <f>SUBTOTAL(103,$B$4:B65)</f>
        <v>62</v>
      </c>
      <c r="B65" s="107" t="s">
        <v>2606</v>
      </c>
      <c r="C65" s="107" t="s">
        <v>2521</v>
      </c>
      <c r="D65" s="107" t="s">
        <v>2607</v>
      </c>
      <c r="E65" s="106" t="s">
        <v>2646</v>
      </c>
      <c r="F65" s="107" t="s">
        <v>2647</v>
      </c>
      <c r="G65" s="106" t="s">
        <v>5213</v>
      </c>
      <c r="H65" s="106" t="s">
        <v>7828</v>
      </c>
      <c r="I65" s="11">
        <v>24.02</v>
      </c>
      <c r="J65" s="11">
        <v>24.02</v>
      </c>
      <c r="K65" s="11"/>
      <c r="L65" s="106" t="s">
        <v>2610</v>
      </c>
      <c r="M65" s="106"/>
      <c r="N65" s="106"/>
      <c r="O65" s="108"/>
      <c r="P65" s="108"/>
      <c r="Q65" s="108"/>
    </row>
    <row r="66" spans="1:17" ht="24" x14ac:dyDescent="0.55000000000000004">
      <c r="A66" s="109">
        <f>SUBTOTAL(103,$B$4:B66)</f>
        <v>63</v>
      </c>
      <c r="B66" s="110" t="s">
        <v>2606</v>
      </c>
      <c r="C66" s="110" t="s">
        <v>2521</v>
      </c>
      <c r="D66" s="110" t="s">
        <v>2607</v>
      </c>
      <c r="E66" s="109" t="s">
        <v>2648</v>
      </c>
      <c r="F66" s="110" t="s">
        <v>2649</v>
      </c>
      <c r="G66" s="109" t="s">
        <v>5213</v>
      </c>
      <c r="H66" s="109" t="s">
        <v>2650</v>
      </c>
      <c r="I66" s="111">
        <v>17.7</v>
      </c>
      <c r="J66" s="111">
        <v>17.7</v>
      </c>
      <c r="K66" s="111"/>
      <c r="L66" s="109" t="s">
        <v>2610</v>
      </c>
      <c r="M66" s="109" t="s">
        <v>2650</v>
      </c>
      <c r="N66" s="109" t="s">
        <v>6500</v>
      </c>
      <c r="O66" s="109"/>
      <c r="P66" s="109"/>
      <c r="Q66" s="109"/>
    </row>
    <row r="67" spans="1:17" ht="24" x14ac:dyDescent="0.55000000000000004">
      <c r="A67" s="109">
        <f>SUBTOTAL(103,$B$4:B67)</f>
        <v>64</v>
      </c>
      <c r="B67" s="110" t="s">
        <v>2606</v>
      </c>
      <c r="C67" s="110" t="s">
        <v>2521</v>
      </c>
      <c r="D67" s="110" t="s">
        <v>2607</v>
      </c>
      <c r="E67" s="109" t="s">
        <v>2648</v>
      </c>
      <c r="F67" s="110" t="s">
        <v>2649</v>
      </c>
      <c r="G67" s="109" t="s">
        <v>2650</v>
      </c>
      <c r="H67" s="109" t="s">
        <v>7755</v>
      </c>
      <c r="I67" s="111">
        <v>0.69499999999999995</v>
      </c>
      <c r="J67" s="111">
        <v>0.69499999999999995</v>
      </c>
      <c r="K67" s="111"/>
      <c r="L67" s="109" t="s">
        <v>1052</v>
      </c>
      <c r="M67" s="109" t="s">
        <v>2650</v>
      </c>
      <c r="N67" s="109" t="s">
        <v>6437</v>
      </c>
      <c r="O67" s="109"/>
      <c r="P67" s="109"/>
      <c r="Q67" s="109"/>
    </row>
    <row r="68" spans="1:17" ht="24" x14ac:dyDescent="0.55000000000000004">
      <c r="A68" s="106">
        <f>SUBTOTAL(103,$B$4:B68)</f>
        <v>65</v>
      </c>
      <c r="B68" s="107" t="s">
        <v>2606</v>
      </c>
      <c r="C68" s="107" t="s">
        <v>2521</v>
      </c>
      <c r="D68" s="107" t="s">
        <v>2612</v>
      </c>
      <c r="E68" s="106" t="s">
        <v>2651</v>
      </c>
      <c r="F68" s="107" t="s">
        <v>2652</v>
      </c>
      <c r="G68" s="106" t="s">
        <v>5213</v>
      </c>
      <c r="H68" s="106" t="s">
        <v>7829</v>
      </c>
      <c r="I68" s="11">
        <v>10.3249999999999</v>
      </c>
      <c r="J68" s="11">
        <v>10.3249999999999</v>
      </c>
      <c r="K68" s="11"/>
      <c r="L68" s="106" t="s">
        <v>2610</v>
      </c>
      <c r="M68" s="106"/>
      <c r="N68" s="106"/>
      <c r="O68" s="108"/>
      <c r="P68" s="108"/>
      <c r="Q68" s="108"/>
    </row>
    <row r="69" spans="1:17" ht="24" x14ac:dyDescent="0.55000000000000004">
      <c r="A69" s="106">
        <f>SUBTOTAL(103,$B$4:B69)</f>
        <v>66</v>
      </c>
      <c r="B69" s="107" t="s">
        <v>2606</v>
      </c>
      <c r="C69" s="107" t="s">
        <v>2521</v>
      </c>
      <c r="D69" s="107" t="s">
        <v>2612</v>
      </c>
      <c r="E69" s="106" t="s">
        <v>2653</v>
      </c>
      <c r="F69" s="107" t="s">
        <v>2654</v>
      </c>
      <c r="G69" s="106" t="s">
        <v>5213</v>
      </c>
      <c r="H69" s="106" t="s">
        <v>7830</v>
      </c>
      <c r="I69" s="11">
        <v>24.940999999999899</v>
      </c>
      <c r="J69" s="11">
        <v>24.940999999999899</v>
      </c>
      <c r="K69" s="11"/>
      <c r="L69" s="106" t="s">
        <v>2610</v>
      </c>
      <c r="M69" s="106"/>
      <c r="N69" s="106"/>
      <c r="O69" s="108"/>
      <c r="P69" s="108"/>
      <c r="Q69" s="108"/>
    </row>
    <row r="70" spans="1:17" ht="24" x14ac:dyDescent="0.55000000000000004">
      <c r="A70" s="106">
        <f>SUBTOTAL(103,$B$4:B70)</f>
        <v>67</v>
      </c>
      <c r="B70" s="107" t="s">
        <v>2606</v>
      </c>
      <c r="C70" s="107" t="s">
        <v>2521</v>
      </c>
      <c r="D70" s="107" t="s">
        <v>2612</v>
      </c>
      <c r="E70" s="106" t="s">
        <v>2655</v>
      </c>
      <c r="F70" s="107" t="s">
        <v>2656</v>
      </c>
      <c r="G70" s="106" t="s">
        <v>5213</v>
      </c>
      <c r="H70" s="106" t="s">
        <v>7831</v>
      </c>
      <c r="I70" s="11">
        <v>14.069999999999901</v>
      </c>
      <c r="J70" s="11">
        <v>14.069999999999901</v>
      </c>
      <c r="K70" s="11"/>
      <c r="L70" s="106" t="s">
        <v>2610</v>
      </c>
      <c r="M70" s="106"/>
      <c r="N70" s="106"/>
      <c r="O70" s="108"/>
      <c r="P70" s="108"/>
      <c r="Q70" s="108"/>
    </row>
    <row r="71" spans="1:17" ht="24" x14ac:dyDescent="0.55000000000000004">
      <c r="A71" s="106">
        <f>SUBTOTAL(103,$B$4:B71)</f>
        <v>68</v>
      </c>
      <c r="B71" s="107" t="s">
        <v>2606</v>
      </c>
      <c r="C71" s="107" t="s">
        <v>2521</v>
      </c>
      <c r="D71" s="107" t="s">
        <v>2615</v>
      </c>
      <c r="E71" s="106" t="s">
        <v>2657</v>
      </c>
      <c r="F71" s="107" t="s">
        <v>2658</v>
      </c>
      <c r="G71" s="106" t="s">
        <v>7831</v>
      </c>
      <c r="H71" s="106" t="s">
        <v>7832</v>
      </c>
      <c r="I71" s="11">
        <v>21.120999999999899</v>
      </c>
      <c r="J71" s="11">
        <v>21.120999999999899</v>
      </c>
      <c r="K71" s="11"/>
      <c r="L71" s="106" t="s">
        <v>2610</v>
      </c>
      <c r="M71" s="106"/>
      <c r="N71" s="106"/>
      <c r="O71" s="108"/>
      <c r="P71" s="108"/>
      <c r="Q71" s="108"/>
    </row>
    <row r="72" spans="1:17" ht="24" x14ac:dyDescent="0.55000000000000004">
      <c r="A72" s="106">
        <f>SUBTOTAL(103,$B$4:B72)</f>
        <v>69</v>
      </c>
      <c r="B72" s="107" t="s">
        <v>2606</v>
      </c>
      <c r="C72" s="107" t="s">
        <v>2521</v>
      </c>
      <c r="D72" s="107" t="s">
        <v>2607</v>
      </c>
      <c r="E72" s="106" t="s">
        <v>2659</v>
      </c>
      <c r="F72" s="107" t="s">
        <v>2660</v>
      </c>
      <c r="G72" s="106" t="s">
        <v>5213</v>
      </c>
      <c r="H72" s="106" t="s">
        <v>7833</v>
      </c>
      <c r="I72" s="11">
        <v>2.14299999999999</v>
      </c>
      <c r="J72" s="11">
        <v>4.2859999999999898</v>
      </c>
      <c r="K72" s="11"/>
      <c r="L72" s="106" t="s">
        <v>2610</v>
      </c>
      <c r="M72" s="106"/>
      <c r="N72" s="106"/>
      <c r="O72" s="108"/>
      <c r="P72" s="108"/>
      <c r="Q72" s="108"/>
    </row>
    <row r="73" spans="1:17" ht="24" x14ac:dyDescent="0.55000000000000004">
      <c r="A73" s="106">
        <f>SUBTOTAL(103,$B$4:B73)</f>
        <v>70</v>
      </c>
      <c r="B73" s="107" t="s">
        <v>2606</v>
      </c>
      <c r="C73" s="107" t="s">
        <v>2521</v>
      </c>
      <c r="D73" s="107" t="s">
        <v>2612</v>
      </c>
      <c r="E73" s="106" t="s">
        <v>2661</v>
      </c>
      <c r="F73" s="107" t="s">
        <v>2662</v>
      </c>
      <c r="G73" s="106" t="s">
        <v>5213</v>
      </c>
      <c r="H73" s="106" t="s">
        <v>7834</v>
      </c>
      <c r="I73" s="11">
        <v>2.714</v>
      </c>
      <c r="J73" s="11">
        <v>2.714</v>
      </c>
      <c r="K73" s="11"/>
      <c r="L73" s="106" t="s">
        <v>2610</v>
      </c>
      <c r="M73" s="106"/>
      <c r="N73" s="106"/>
      <c r="O73" s="108"/>
      <c r="P73" s="108"/>
      <c r="Q73" s="108"/>
    </row>
    <row r="74" spans="1:17" ht="24" x14ac:dyDescent="0.55000000000000004">
      <c r="A74" s="106">
        <f>SUBTOTAL(103,$B$4:B74)</f>
        <v>71</v>
      </c>
      <c r="B74" s="107" t="s">
        <v>2663</v>
      </c>
      <c r="C74" s="107" t="s">
        <v>2521</v>
      </c>
      <c r="D74" s="107" t="s">
        <v>2664</v>
      </c>
      <c r="E74" s="106" t="s">
        <v>2665</v>
      </c>
      <c r="F74" s="107" t="s">
        <v>2666</v>
      </c>
      <c r="G74" s="106" t="s">
        <v>7835</v>
      </c>
      <c r="H74" s="106" t="s">
        <v>7836</v>
      </c>
      <c r="I74" s="11">
        <v>32.2959999999999</v>
      </c>
      <c r="J74" s="11">
        <v>55.831000000000003</v>
      </c>
      <c r="K74" s="11"/>
      <c r="L74" s="106" t="s">
        <v>2610</v>
      </c>
      <c r="M74" s="108"/>
      <c r="N74" s="108"/>
      <c r="O74" s="108"/>
      <c r="P74" s="108"/>
      <c r="Q74" s="108"/>
    </row>
    <row r="75" spans="1:17" ht="24" x14ac:dyDescent="0.55000000000000004">
      <c r="A75" s="106">
        <f>SUBTOTAL(103,$B$4:B75)</f>
        <v>72</v>
      </c>
      <c r="B75" s="107" t="s">
        <v>2663</v>
      </c>
      <c r="C75" s="107" t="s">
        <v>2521</v>
      </c>
      <c r="D75" s="107" t="s">
        <v>2667</v>
      </c>
      <c r="E75" s="106" t="s">
        <v>2668</v>
      </c>
      <c r="F75" s="107" t="s">
        <v>2669</v>
      </c>
      <c r="G75" s="106" t="s">
        <v>7836</v>
      </c>
      <c r="H75" s="106" t="s">
        <v>7837</v>
      </c>
      <c r="I75" s="11">
        <v>23.085000000000001</v>
      </c>
      <c r="J75" s="11">
        <v>44.42</v>
      </c>
      <c r="K75" s="11"/>
      <c r="L75" s="106" t="s">
        <v>2610</v>
      </c>
      <c r="M75" s="108"/>
      <c r="N75" s="108"/>
      <c r="O75" s="108"/>
      <c r="P75" s="108"/>
      <c r="Q75" s="108"/>
    </row>
    <row r="76" spans="1:17" ht="24" x14ac:dyDescent="0.55000000000000004">
      <c r="A76" s="106">
        <f>SUBTOTAL(103,$B$4:B76)</f>
        <v>73</v>
      </c>
      <c r="B76" s="107" t="s">
        <v>2663</v>
      </c>
      <c r="C76" s="107" t="s">
        <v>2521</v>
      </c>
      <c r="D76" s="107" t="s">
        <v>2667</v>
      </c>
      <c r="E76" s="106" t="s">
        <v>2670</v>
      </c>
      <c r="F76" s="107" t="s">
        <v>2671</v>
      </c>
      <c r="G76" s="106" t="s">
        <v>5213</v>
      </c>
      <c r="H76" s="106" t="s">
        <v>7838</v>
      </c>
      <c r="I76" s="11">
        <v>28.459999999999901</v>
      </c>
      <c r="J76" s="11">
        <v>56.759999999999899</v>
      </c>
      <c r="K76" s="11"/>
      <c r="L76" s="106" t="s">
        <v>2610</v>
      </c>
      <c r="M76" s="108"/>
      <c r="N76" s="108"/>
      <c r="O76" s="108"/>
      <c r="P76" s="108"/>
      <c r="Q76" s="108"/>
    </row>
    <row r="77" spans="1:17" ht="24" x14ac:dyDescent="0.55000000000000004">
      <c r="A77" s="106">
        <f>SUBTOTAL(103,$B$4:B77)</f>
        <v>74</v>
      </c>
      <c r="B77" s="107" t="s">
        <v>2663</v>
      </c>
      <c r="C77" s="107" t="s">
        <v>2521</v>
      </c>
      <c r="D77" s="107" t="s">
        <v>2672</v>
      </c>
      <c r="E77" s="106" t="s">
        <v>2673</v>
      </c>
      <c r="F77" s="107" t="s">
        <v>2674</v>
      </c>
      <c r="G77" s="106" t="s">
        <v>7838</v>
      </c>
      <c r="H77" s="106" t="s">
        <v>7839</v>
      </c>
      <c r="I77" s="11">
        <v>13.762</v>
      </c>
      <c r="J77" s="11">
        <v>27.524000000000001</v>
      </c>
      <c r="K77" s="11"/>
      <c r="L77" s="106" t="s">
        <v>2610</v>
      </c>
      <c r="M77" s="108"/>
      <c r="N77" s="108"/>
      <c r="O77" s="108"/>
      <c r="P77" s="108"/>
      <c r="Q77" s="108"/>
    </row>
    <row r="78" spans="1:17" ht="24" x14ac:dyDescent="0.55000000000000004">
      <c r="A78" s="106">
        <f>SUBTOTAL(103,$B$4:B78)</f>
        <v>75</v>
      </c>
      <c r="B78" s="107" t="s">
        <v>2663</v>
      </c>
      <c r="C78" s="107" t="s">
        <v>2521</v>
      </c>
      <c r="D78" s="107" t="s">
        <v>2672</v>
      </c>
      <c r="E78" s="106" t="s">
        <v>2675</v>
      </c>
      <c r="F78" s="107" t="s">
        <v>2676</v>
      </c>
      <c r="G78" s="106" t="s">
        <v>7839</v>
      </c>
      <c r="H78" s="106" t="s">
        <v>7840</v>
      </c>
      <c r="I78" s="11">
        <v>43.844999999999899</v>
      </c>
      <c r="J78" s="11">
        <v>91.941000000000003</v>
      </c>
      <c r="K78" s="11"/>
      <c r="L78" s="106" t="s">
        <v>2610</v>
      </c>
      <c r="M78" s="108"/>
      <c r="N78" s="108"/>
      <c r="O78" s="108"/>
      <c r="P78" s="108"/>
      <c r="Q78" s="108"/>
    </row>
    <row r="79" spans="1:17" ht="24" x14ac:dyDescent="0.55000000000000004">
      <c r="A79" s="106">
        <f>SUBTOTAL(103,$B$4:B79)</f>
        <v>76</v>
      </c>
      <c r="B79" s="107" t="s">
        <v>2663</v>
      </c>
      <c r="C79" s="107" t="s">
        <v>2521</v>
      </c>
      <c r="D79" s="107" t="s">
        <v>2667</v>
      </c>
      <c r="E79" s="106" t="s">
        <v>2677</v>
      </c>
      <c r="F79" s="107" t="s">
        <v>2625</v>
      </c>
      <c r="G79" s="106" t="s">
        <v>7818</v>
      </c>
      <c r="H79" s="106" t="s">
        <v>7819</v>
      </c>
      <c r="I79" s="11">
        <v>15.25</v>
      </c>
      <c r="J79" s="11">
        <v>17.4499999999999</v>
      </c>
      <c r="K79" s="11"/>
      <c r="L79" s="106" t="s">
        <v>2610</v>
      </c>
      <c r="M79" s="108"/>
      <c r="N79" s="108"/>
      <c r="O79" s="108"/>
      <c r="P79" s="108"/>
      <c r="Q79" s="108"/>
    </row>
    <row r="80" spans="1:17" ht="24" x14ac:dyDescent="0.55000000000000004">
      <c r="A80" s="106">
        <f>SUBTOTAL(103,$B$4:B80)</f>
        <v>77</v>
      </c>
      <c r="B80" s="107" t="s">
        <v>2663</v>
      </c>
      <c r="C80" s="107" t="s">
        <v>2521</v>
      </c>
      <c r="D80" s="107" t="s">
        <v>2678</v>
      </c>
      <c r="E80" s="106" t="s">
        <v>2679</v>
      </c>
      <c r="F80" s="107" t="s">
        <v>2680</v>
      </c>
      <c r="G80" s="106" t="s">
        <v>7841</v>
      </c>
      <c r="H80" s="106" t="s">
        <v>7842</v>
      </c>
      <c r="I80" s="11">
        <v>33.866</v>
      </c>
      <c r="J80" s="11">
        <v>34.030999999999899</v>
      </c>
      <c r="K80" s="11"/>
      <c r="L80" s="106" t="s">
        <v>2610</v>
      </c>
      <c r="M80" s="108"/>
      <c r="N80" s="108"/>
      <c r="O80" s="108"/>
      <c r="P80" s="108"/>
      <c r="Q80" s="108"/>
    </row>
    <row r="81" spans="1:17" ht="24" x14ac:dyDescent="0.55000000000000004">
      <c r="A81" s="106">
        <f>SUBTOTAL(103,$B$4:B81)</f>
        <v>78</v>
      </c>
      <c r="B81" s="107" t="s">
        <v>2663</v>
      </c>
      <c r="C81" s="107" t="s">
        <v>2521</v>
      </c>
      <c r="D81" s="107" t="s">
        <v>2678</v>
      </c>
      <c r="E81" s="106" t="s">
        <v>2681</v>
      </c>
      <c r="F81" s="107" t="s">
        <v>2682</v>
      </c>
      <c r="G81" s="106" t="s">
        <v>7843</v>
      </c>
      <c r="H81" s="106" t="s">
        <v>7844</v>
      </c>
      <c r="I81" s="11">
        <v>25.599999999999898</v>
      </c>
      <c r="J81" s="111">
        <v>27.443000000000001</v>
      </c>
      <c r="K81" s="111"/>
      <c r="L81" s="106" t="s">
        <v>2610</v>
      </c>
      <c r="M81" s="108"/>
      <c r="N81" s="108"/>
      <c r="O81" s="108"/>
      <c r="P81" s="108"/>
      <c r="Q81" s="108"/>
    </row>
    <row r="82" spans="1:17" ht="24" x14ac:dyDescent="0.55000000000000004">
      <c r="A82" s="106">
        <f>SUBTOTAL(103,$B$4:B82)</f>
        <v>79</v>
      </c>
      <c r="B82" s="107" t="s">
        <v>2663</v>
      </c>
      <c r="C82" s="107" t="s">
        <v>2521</v>
      </c>
      <c r="D82" s="107" t="s">
        <v>2672</v>
      </c>
      <c r="E82" s="106" t="s">
        <v>2683</v>
      </c>
      <c r="F82" s="107" t="s">
        <v>2684</v>
      </c>
      <c r="G82" s="106" t="s">
        <v>5213</v>
      </c>
      <c r="H82" s="106" t="s">
        <v>6879</v>
      </c>
      <c r="I82" s="11">
        <v>22</v>
      </c>
      <c r="J82" s="11">
        <v>23.93</v>
      </c>
      <c r="K82" s="11"/>
      <c r="L82" s="106" t="s">
        <v>2610</v>
      </c>
      <c r="M82" s="108"/>
      <c r="N82" s="108"/>
      <c r="O82" s="108"/>
      <c r="P82" s="108"/>
      <c r="Q82" s="108"/>
    </row>
    <row r="83" spans="1:17" ht="24" x14ac:dyDescent="0.55000000000000004">
      <c r="A83" s="106">
        <f>SUBTOTAL(103,$B$4:B83)</f>
        <v>80</v>
      </c>
      <c r="B83" s="107" t="s">
        <v>2663</v>
      </c>
      <c r="C83" s="107" t="s">
        <v>2521</v>
      </c>
      <c r="D83" s="107" t="s">
        <v>2664</v>
      </c>
      <c r="E83" s="106" t="s">
        <v>2685</v>
      </c>
      <c r="F83" s="107" t="s">
        <v>2686</v>
      </c>
      <c r="G83" s="106" t="s">
        <v>6879</v>
      </c>
      <c r="H83" s="106" t="s">
        <v>7845</v>
      </c>
      <c r="I83" s="11">
        <v>22.6829999999999</v>
      </c>
      <c r="J83" s="11">
        <v>24.2229999999999</v>
      </c>
      <c r="K83" s="11"/>
      <c r="L83" s="106" t="s">
        <v>2610</v>
      </c>
      <c r="M83" s="108"/>
      <c r="N83" s="108"/>
      <c r="O83" s="108"/>
      <c r="P83" s="108"/>
      <c r="Q83" s="108"/>
    </row>
    <row r="84" spans="1:17" ht="24" x14ac:dyDescent="0.55000000000000004">
      <c r="A84" s="106">
        <f>SUBTOTAL(103,$B$4:B84)</f>
        <v>81</v>
      </c>
      <c r="B84" s="107" t="s">
        <v>2663</v>
      </c>
      <c r="C84" s="107" t="s">
        <v>2521</v>
      </c>
      <c r="D84" s="107" t="s">
        <v>2678</v>
      </c>
      <c r="E84" s="106" t="s">
        <v>2687</v>
      </c>
      <c r="F84" s="107" t="s">
        <v>2688</v>
      </c>
      <c r="G84" s="106" t="s">
        <v>5213</v>
      </c>
      <c r="H84" s="106" t="s">
        <v>7846</v>
      </c>
      <c r="I84" s="11">
        <v>13.299999999999899</v>
      </c>
      <c r="J84" s="11">
        <v>15.399999999999901</v>
      </c>
      <c r="K84" s="11"/>
      <c r="L84" s="106" t="s">
        <v>2610</v>
      </c>
      <c r="M84" s="108"/>
      <c r="N84" s="108"/>
      <c r="O84" s="108"/>
      <c r="P84" s="108"/>
      <c r="Q84" s="108"/>
    </row>
    <row r="85" spans="1:17" ht="24" x14ac:dyDescent="0.55000000000000004">
      <c r="A85" s="106">
        <f>SUBTOTAL(103,$B$4:B85)</f>
        <v>82</v>
      </c>
      <c r="B85" s="107" t="s">
        <v>2663</v>
      </c>
      <c r="C85" s="107" t="s">
        <v>2521</v>
      </c>
      <c r="D85" s="107" t="s">
        <v>2664</v>
      </c>
      <c r="E85" s="106" t="s">
        <v>2689</v>
      </c>
      <c r="F85" s="107" t="s">
        <v>2690</v>
      </c>
      <c r="G85" s="106" t="s">
        <v>7847</v>
      </c>
      <c r="H85" s="106" t="s">
        <v>6175</v>
      </c>
      <c r="I85" s="11">
        <v>34.710999999999899</v>
      </c>
      <c r="J85" s="11">
        <v>40.216000000000001</v>
      </c>
      <c r="K85" s="11"/>
      <c r="L85" s="106" t="s">
        <v>2610</v>
      </c>
      <c r="M85" s="108"/>
      <c r="N85" s="108"/>
      <c r="O85" s="108"/>
      <c r="P85" s="108"/>
      <c r="Q85" s="108"/>
    </row>
    <row r="86" spans="1:17" ht="24" x14ac:dyDescent="0.55000000000000004">
      <c r="A86" s="106">
        <f>SUBTOTAL(103,$B$4:B86)</f>
        <v>83</v>
      </c>
      <c r="B86" s="107" t="s">
        <v>2663</v>
      </c>
      <c r="C86" s="107" t="s">
        <v>2521</v>
      </c>
      <c r="D86" s="107" t="s">
        <v>2691</v>
      </c>
      <c r="E86" s="106" t="s">
        <v>2692</v>
      </c>
      <c r="F86" s="107" t="s">
        <v>2693</v>
      </c>
      <c r="G86" s="106" t="s">
        <v>6175</v>
      </c>
      <c r="H86" s="106" t="s">
        <v>7848</v>
      </c>
      <c r="I86" s="11">
        <v>14.489000000000001</v>
      </c>
      <c r="J86" s="11">
        <v>16.518999999999998</v>
      </c>
      <c r="K86" s="11"/>
      <c r="L86" s="106" t="s">
        <v>2610</v>
      </c>
      <c r="M86" s="108"/>
      <c r="N86" s="108"/>
      <c r="O86" s="108"/>
      <c r="P86" s="108"/>
      <c r="Q86" s="108"/>
    </row>
    <row r="87" spans="1:17" ht="24" x14ac:dyDescent="0.55000000000000004">
      <c r="A87" s="106">
        <f>SUBTOTAL(103,$B$4:B87)</f>
        <v>84</v>
      </c>
      <c r="B87" s="107" t="s">
        <v>2663</v>
      </c>
      <c r="C87" s="107" t="s">
        <v>2521</v>
      </c>
      <c r="D87" s="107" t="s">
        <v>2664</v>
      </c>
      <c r="E87" s="106" t="s">
        <v>2694</v>
      </c>
      <c r="F87" s="107" t="s">
        <v>2695</v>
      </c>
      <c r="G87" s="106" t="s">
        <v>5213</v>
      </c>
      <c r="H87" s="106" t="s">
        <v>7849</v>
      </c>
      <c r="I87" s="11">
        <v>2.9089999999999998</v>
      </c>
      <c r="J87" s="11">
        <v>4.6239999999999997</v>
      </c>
      <c r="K87" s="11"/>
      <c r="L87" s="106" t="s">
        <v>2610</v>
      </c>
      <c r="M87" s="108"/>
      <c r="N87" s="108"/>
      <c r="O87" s="108"/>
      <c r="P87" s="108"/>
      <c r="Q87" s="108"/>
    </row>
    <row r="88" spans="1:17" ht="24" x14ac:dyDescent="0.55000000000000004">
      <c r="A88" s="106">
        <f>SUBTOTAL(103,$B$4:B88)</f>
        <v>85</v>
      </c>
      <c r="B88" s="107" t="s">
        <v>2663</v>
      </c>
      <c r="C88" s="107" t="s">
        <v>2521</v>
      </c>
      <c r="D88" s="107" t="s">
        <v>2664</v>
      </c>
      <c r="E88" s="106" t="s">
        <v>2696</v>
      </c>
      <c r="F88" s="107" t="s">
        <v>2697</v>
      </c>
      <c r="G88" s="106" t="s">
        <v>5213</v>
      </c>
      <c r="H88" s="106" t="s">
        <v>7850</v>
      </c>
      <c r="I88" s="11">
        <v>11.885</v>
      </c>
      <c r="J88" s="11">
        <v>11.885</v>
      </c>
      <c r="K88" s="11"/>
      <c r="L88" s="106" t="s">
        <v>2610</v>
      </c>
      <c r="M88" s="108"/>
      <c r="N88" s="108"/>
      <c r="O88" s="108"/>
      <c r="P88" s="108"/>
      <c r="Q88" s="108"/>
    </row>
    <row r="89" spans="1:17" ht="24" x14ac:dyDescent="0.55000000000000004">
      <c r="A89" s="106">
        <f>SUBTOTAL(103,$B$4:B89)</f>
        <v>86</v>
      </c>
      <c r="B89" s="107" t="s">
        <v>2663</v>
      </c>
      <c r="C89" s="107" t="s">
        <v>2521</v>
      </c>
      <c r="D89" s="107" t="s">
        <v>2678</v>
      </c>
      <c r="E89" s="106" t="s">
        <v>2698</v>
      </c>
      <c r="F89" s="107" t="s">
        <v>2699</v>
      </c>
      <c r="G89" s="106" t="s">
        <v>5213</v>
      </c>
      <c r="H89" s="106" t="s">
        <v>7851</v>
      </c>
      <c r="I89" s="11">
        <v>30.614999999999899</v>
      </c>
      <c r="J89" s="11">
        <v>31.614999999999899</v>
      </c>
      <c r="K89" s="11"/>
      <c r="L89" s="106" t="s">
        <v>2610</v>
      </c>
      <c r="M89" s="108"/>
      <c r="N89" s="108"/>
      <c r="O89" s="108"/>
      <c r="P89" s="108"/>
      <c r="Q89" s="108"/>
    </row>
    <row r="90" spans="1:17" ht="24" x14ac:dyDescent="0.55000000000000004">
      <c r="A90" s="106">
        <f>SUBTOTAL(103,$B$4:B90)</f>
        <v>87</v>
      </c>
      <c r="B90" s="107" t="s">
        <v>2663</v>
      </c>
      <c r="C90" s="107" t="s">
        <v>2521</v>
      </c>
      <c r="D90" s="107" t="s">
        <v>2691</v>
      </c>
      <c r="E90" s="106" t="s">
        <v>2700</v>
      </c>
      <c r="F90" s="107" t="s">
        <v>2701</v>
      </c>
      <c r="G90" s="106" t="s">
        <v>7852</v>
      </c>
      <c r="H90" s="106" t="s">
        <v>7853</v>
      </c>
      <c r="I90" s="11">
        <v>65.247</v>
      </c>
      <c r="J90" s="11">
        <v>67.346999999999994</v>
      </c>
      <c r="K90" s="11"/>
      <c r="L90" s="106" t="s">
        <v>2610</v>
      </c>
      <c r="M90" s="108"/>
      <c r="N90" s="108"/>
      <c r="O90" s="108"/>
      <c r="P90" s="108"/>
      <c r="Q90" s="108"/>
    </row>
    <row r="91" spans="1:17" ht="24" x14ac:dyDescent="0.55000000000000004">
      <c r="A91" s="106">
        <f>SUBTOTAL(103,$B$4:B91)</f>
        <v>88</v>
      </c>
      <c r="B91" s="107" t="s">
        <v>2663</v>
      </c>
      <c r="C91" s="107" t="s">
        <v>2521</v>
      </c>
      <c r="D91" s="107" t="s">
        <v>2678</v>
      </c>
      <c r="E91" s="106" t="s">
        <v>2702</v>
      </c>
      <c r="F91" s="107" t="s">
        <v>2703</v>
      </c>
      <c r="G91" s="106" t="s">
        <v>5213</v>
      </c>
      <c r="H91" s="106" t="s">
        <v>6874</v>
      </c>
      <c r="I91" s="11">
        <v>2.6</v>
      </c>
      <c r="J91" s="11">
        <v>2.6</v>
      </c>
      <c r="K91" s="11"/>
      <c r="L91" s="106" t="s">
        <v>2610</v>
      </c>
      <c r="M91" s="108"/>
      <c r="N91" s="108"/>
      <c r="O91" s="108"/>
      <c r="P91" s="108"/>
      <c r="Q91" s="108"/>
    </row>
    <row r="92" spans="1:17" ht="24" x14ac:dyDescent="0.55000000000000004">
      <c r="A92" s="106">
        <f>SUBTOTAL(103,$B$4:B92)</f>
        <v>89</v>
      </c>
      <c r="B92" s="107" t="s">
        <v>2663</v>
      </c>
      <c r="C92" s="107" t="s">
        <v>2521</v>
      </c>
      <c r="D92" s="107" t="s">
        <v>2678</v>
      </c>
      <c r="E92" s="106" t="s">
        <v>2704</v>
      </c>
      <c r="F92" s="107" t="s">
        <v>2705</v>
      </c>
      <c r="G92" s="106" t="s">
        <v>5213</v>
      </c>
      <c r="H92" s="106" t="s">
        <v>7854</v>
      </c>
      <c r="I92" s="11">
        <v>4.6210000000000004</v>
      </c>
      <c r="J92" s="11">
        <v>4.03399999999999</v>
      </c>
      <c r="K92" s="11"/>
      <c r="L92" s="106" t="s">
        <v>2610</v>
      </c>
      <c r="M92" s="108"/>
      <c r="N92" s="108"/>
      <c r="O92" s="108"/>
      <c r="P92" s="108"/>
      <c r="Q92" s="108"/>
    </row>
    <row r="93" spans="1:17" ht="24" x14ac:dyDescent="0.55000000000000004">
      <c r="A93" s="106">
        <f>SUBTOTAL(103,$B$4:B93)</f>
        <v>90</v>
      </c>
      <c r="B93" s="107" t="s">
        <v>2663</v>
      </c>
      <c r="C93" s="107" t="s">
        <v>2521</v>
      </c>
      <c r="D93" s="107" t="s">
        <v>2672</v>
      </c>
      <c r="E93" s="106" t="s">
        <v>2706</v>
      </c>
      <c r="F93" s="107" t="s">
        <v>2707</v>
      </c>
      <c r="G93" s="106" t="s">
        <v>5213</v>
      </c>
      <c r="H93" s="106" t="s">
        <v>6847</v>
      </c>
      <c r="I93" s="11">
        <v>10</v>
      </c>
      <c r="J93" s="11">
        <v>10.65</v>
      </c>
      <c r="K93" s="11"/>
      <c r="L93" s="106" t="s">
        <v>2610</v>
      </c>
      <c r="M93" s="108"/>
      <c r="N93" s="108"/>
      <c r="O93" s="108"/>
      <c r="P93" s="108"/>
      <c r="Q93" s="108"/>
    </row>
    <row r="94" spans="1:17" ht="24" x14ac:dyDescent="0.55000000000000004">
      <c r="A94" s="106">
        <f>SUBTOTAL(103,$B$4:B94)</f>
        <v>91</v>
      </c>
      <c r="B94" s="107" t="s">
        <v>2663</v>
      </c>
      <c r="C94" s="107" t="s">
        <v>2521</v>
      </c>
      <c r="D94" s="107" t="s">
        <v>2691</v>
      </c>
      <c r="E94" s="106" t="s">
        <v>2708</v>
      </c>
      <c r="F94" s="107" t="s">
        <v>2709</v>
      </c>
      <c r="G94" s="106" t="s">
        <v>6847</v>
      </c>
      <c r="H94" s="106" t="s">
        <v>7855</v>
      </c>
      <c r="I94" s="11">
        <v>38.885999999999903</v>
      </c>
      <c r="J94" s="11">
        <v>38.885999999999903</v>
      </c>
      <c r="K94" s="11"/>
      <c r="L94" s="106" t="s">
        <v>2610</v>
      </c>
      <c r="M94" s="108"/>
      <c r="N94" s="108"/>
      <c r="O94" s="108"/>
      <c r="P94" s="108"/>
      <c r="Q94" s="108"/>
    </row>
    <row r="95" spans="1:17" ht="24" x14ac:dyDescent="0.55000000000000004">
      <c r="A95" s="106">
        <f>SUBTOTAL(103,$B$4:B95)</f>
        <v>92</v>
      </c>
      <c r="B95" s="107" t="s">
        <v>2663</v>
      </c>
      <c r="C95" s="107" t="s">
        <v>2521</v>
      </c>
      <c r="D95" s="107" t="s">
        <v>2672</v>
      </c>
      <c r="E95" s="106" t="s">
        <v>2710</v>
      </c>
      <c r="F95" s="107" t="s">
        <v>2711</v>
      </c>
      <c r="G95" s="106" t="s">
        <v>5213</v>
      </c>
      <c r="H95" s="106" t="s">
        <v>7856</v>
      </c>
      <c r="I95" s="11">
        <v>5.2249999999999996</v>
      </c>
      <c r="J95" s="11">
        <v>6.7750000000000004</v>
      </c>
      <c r="K95" s="11"/>
      <c r="L95" s="106" t="s">
        <v>2610</v>
      </c>
      <c r="M95" s="108"/>
      <c r="N95" s="108"/>
      <c r="O95" s="108"/>
      <c r="P95" s="108"/>
      <c r="Q95" s="108"/>
    </row>
    <row r="96" spans="1:17" ht="24" x14ac:dyDescent="0.55000000000000004">
      <c r="A96" s="106">
        <f>SUBTOTAL(103,$B$4:B96)</f>
        <v>93</v>
      </c>
      <c r="B96" s="107" t="s">
        <v>2663</v>
      </c>
      <c r="C96" s="107" t="s">
        <v>2521</v>
      </c>
      <c r="D96" s="107" t="s">
        <v>2678</v>
      </c>
      <c r="E96" s="106" t="s">
        <v>2712</v>
      </c>
      <c r="F96" s="107" t="s">
        <v>2713</v>
      </c>
      <c r="G96" s="106" t="s">
        <v>5213</v>
      </c>
      <c r="H96" s="106" t="s">
        <v>7857</v>
      </c>
      <c r="I96" s="11">
        <v>1.1739999999999899</v>
      </c>
      <c r="J96" s="11">
        <v>0.58699999999999897</v>
      </c>
      <c r="K96" s="11"/>
      <c r="L96" s="106" t="s">
        <v>2610</v>
      </c>
      <c r="M96" s="108"/>
      <c r="N96" s="108"/>
      <c r="O96" s="108"/>
      <c r="P96" s="108"/>
      <c r="Q96" s="108"/>
    </row>
    <row r="97" spans="1:17" ht="24" x14ac:dyDescent="0.55000000000000004">
      <c r="A97" s="106">
        <f>SUBTOTAL(103,$B$4:B97)</f>
        <v>94</v>
      </c>
      <c r="B97" s="107" t="s">
        <v>2663</v>
      </c>
      <c r="C97" s="107" t="s">
        <v>2521</v>
      </c>
      <c r="D97" s="107" t="s">
        <v>2664</v>
      </c>
      <c r="E97" s="106" t="s">
        <v>2714</v>
      </c>
      <c r="F97" s="107" t="s">
        <v>2715</v>
      </c>
      <c r="G97" s="106" t="s">
        <v>5213</v>
      </c>
      <c r="H97" s="106" t="s">
        <v>7858</v>
      </c>
      <c r="I97" s="11">
        <v>5.4849999999999897</v>
      </c>
      <c r="J97" s="11">
        <v>7.085</v>
      </c>
      <c r="K97" s="11"/>
      <c r="L97" s="106" t="s">
        <v>2610</v>
      </c>
      <c r="M97" s="108"/>
      <c r="N97" s="108"/>
      <c r="O97" s="108"/>
      <c r="P97" s="108"/>
      <c r="Q97" s="108"/>
    </row>
    <row r="98" spans="1:17" ht="24" x14ac:dyDescent="0.55000000000000004">
      <c r="A98" s="106">
        <f>SUBTOTAL(103,$B$4:B98)</f>
        <v>95</v>
      </c>
      <c r="B98" s="107" t="s">
        <v>2716</v>
      </c>
      <c r="C98" s="107" t="s">
        <v>2521</v>
      </c>
      <c r="D98" s="107" t="s">
        <v>2717</v>
      </c>
      <c r="E98" s="106" t="s">
        <v>2718</v>
      </c>
      <c r="F98" s="107" t="s">
        <v>2719</v>
      </c>
      <c r="G98" s="106" t="s">
        <v>7687</v>
      </c>
      <c r="H98" s="106" t="s">
        <v>7859</v>
      </c>
      <c r="I98" s="11">
        <v>46.439999999999898</v>
      </c>
      <c r="J98" s="11">
        <v>60.525999999999897</v>
      </c>
      <c r="K98" s="11"/>
      <c r="L98" s="106" t="s">
        <v>1063</v>
      </c>
      <c r="M98" s="108"/>
      <c r="N98" s="108"/>
      <c r="O98" s="108"/>
      <c r="P98" s="108"/>
      <c r="Q98" s="108"/>
    </row>
    <row r="99" spans="1:17" ht="24" x14ac:dyDescent="0.55000000000000004">
      <c r="A99" s="109">
        <f>SUBTOTAL(103,$B$4:B99)</f>
        <v>96</v>
      </c>
      <c r="B99" s="110" t="s">
        <v>2716</v>
      </c>
      <c r="C99" s="110" t="s">
        <v>2521</v>
      </c>
      <c r="D99" s="110" t="s">
        <v>2720</v>
      </c>
      <c r="E99" s="109" t="s">
        <v>2721</v>
      </c>
      <c r="F99" s="110" t="s">
        <v>2722</v>
      </c>
      <c r="G99" s="109" t="s">
        <v>7859</v>
      </c>
      <c r="H99" s="109" t="s">
        <v>2723</v>
      </c>
      <c r="I99" s="111">
        <v>16.797000000000001</v>
      </c>
      <c r="J99" s="111">
        <v>19.065999999999999</v>
      </c>
      <c r="K99" s="111"/>
      <c r="L99" s="109" t="s">
        <v>1063</v>
      </c>
      <c r="M99" s="109" t="s">
        <v>2723</v>
      </c>
      <c r="N99" s="109" t="s">
        <v>6491</v>
      </c>
      <c r="O99" s="109"/>
      <c r="P99" s="109"/>
      <c r="Q99" s="109"/>
    </row>
    <row r="100" spans="1:17" ht="24" x14ac:dyDescent="0.55000000000000004">
      <c r="A100" s="109">
        <f>SUBTOTAL(103,$B$4:B100)</f>
        <v>97</v>
      </c>
      <c r="B100" s="110" t="s">
        <v>2716</v>
      </c>
      <c r="C100" s="110" t="s">
        <v>2521</v>
      </c>
      <c r="D100" s="110" t="s">
        <v>2720</v>
      </c>
      <c r="E100" s="109" t="s">
        <v>2721</v>
      </c>
      <c r="F100" s="110" t="s">
        <v>2722</v>
      </c>
      <c r="G100" s="109" t="s">
        <v>2723</v>
      </c>
      <c r="H100" s="109" t="s">
        <v>7860</v>
      </c>
      <c r="I100" s="111">
        <v>5.2030000000000003</v>
      </c>
      <c r="J100" s="111">
        <v>5.2030000000000003</v>
      </c>
      <c r="K100" s="111"/>
      <c r="L100" s="109" t="s">
        <v>2610</v>
      </c>
      <c r="M100" s="119" t="s">
        <v>2723</v>
      </c>
      <c r="N100" s="119" t="s">
        <v>6488</v>
      </c>
      <c r="O100" s="109"/>
      <c r="P100" s="109"/>
      <c r="Q100" s="109"/>
    </row>
    <row r="101" spans="1:17" ht="24" x14ac:dyDescent="0.55000000000000004">
      <c r="A101" s="106">
        <f>SUBTOTAL(103,$B$4:B101)</f>
        <v>98</v>
      </c>
      <c r="B101" s="107" t="s">
        <v>2716</v>
      </c>
      <c r="C101" s="107" t="s">
        <v>2521</v>
      </c>
      <c r="D101" s="107" t="s">
        <v>2724</v>
      </c>
      <c r="E101" s="106" t="s">
        <v>2725</v>
      </c>
      <c r="F101" s="107" t="s">
        <v>2726</v>
      </c>
      <c r="G101" s="106" t="s">
        <v>7860</v>
      </c>
      <c r="H101" s="106" t="s">
        <v>7861</v>
      </c>
      <c r="I101" s="11">
        <v>22.637999999999899</v>
      </c>
      <c r="J101" s="11">
        <v>24.7029999999999</v>
      </c>
      <c r="K101" s="11"/>
      <c r="L101" s="106" t="s">
        <v>2610</v>
      </c>
      <c r="M101" s="118"/>
      <c r="N101" s="119" t="s">
        <v>6488</v>
      </c>
      <c r="O101" s="108"/>
      <c r="P101" s="108"/>
      <c r="Q101" s="108"/>
    </row>
    <row r="102" spans="1:17" ht="24" x14ac:dyDescent="0.55000000000000004">
      <c r="A102" s="106">
        <f>SUBTOTAL(103,$B$4:B102)</f>
        <v>99</v>
      </c>
      <c r="B102" s="107" t="s">
        <v>2716</v>
      </c>
      <c r="C102" s="107" t="s">
        <v>2521</v>
      </c>
      <c r="D102" s="107" t="s">
        <v>2717</v>
      </c>
      <c r="E102" s="106" t="s">
        <v>2727</v>
      </c>
      <c r="F102" s="107" t="s">
        <v>2728</v>
      </c>
      <c r="G102" s="106" t="s">
        <v>7123</v>
      </c>
      <c r="H102" s="106" t="s">
        <v>7862</v>
      </c>
      <c r="I102" s="11">
        <v>30.2669999999999</v>
      </c>
      <c r="J102" s="11">
        <v>63.823999999999899</v>
      </c>
      <c r="K102" s="11"/>
      <c r="L102" s="106" t="s">
        <v>1063</v>
      </c>
      <c r="M102" s="108"/>
      <c r="N102" s="108"/>
      <c r="O102" s="108"/>
      <c r="P102" s="108"/>
      <c r="Q102" s="108"/>
    </row>
    <row r="103" spans="1:17" ht="96" x14ac:dyDescent="0.55000000000000004">
      <c r="A103" s="134">
        <f>SUBTOTAL(103,$B$4:B103)</f>
        <v>100</v>
      </c>
      <c r="B103" s="135" t="s">
        <v>2716</v>
      </c>
      <c r="C103" s="135" t="s">
        <v>2521</v>
      </c>
      <c r="D103" s="135" t="s">
        <v>2729</v>
      </c>
      <c r="E103" s="134" t="s">
        <v>2730</v>
      </c>
      <c r="F103" s="135" t="s">
        <v>2731</v>
      </c>
      <c r="G103" s="134" t="s">
        <v>7862</v>
      </c>
      <c r="H103" s="134" t="s">
        <v>2732</v>
      </c>
      <c r="I103" s="136">
        <v>18.533999999999999</v>
      </c>
      <c r="J103" s="136">
        <v>37.067999999999998</v>
      </c>
      <c r="K103" s="136"/>
      <c r="L103" s="134" t="s">
        <v>1063</v>
      </c>
      <c r="M103" s="134" t="s">
        <v>2732</v>
      </c>
      <c r="N103" s="138" t="s">
        <v>6494</v>
      </c>
      <c r="O103" s="109"/>
      <c r="P103" s="109"/>
      <c r="Q103" s="109"/>
    </row>
    <row r="104" spans="1:17" ht="96" x14ac:dyDescent="0.55000000000000004">
      <c r="A104" s="134">
        <f>SUBTOTAL(103,$B$4:B104)</f>
        <v>101</v>
      </c>
      <c r="B104" s="135" t="s">
        <v>2716</v>
      </c>
      <c r="C104" s="135" t="s">
        <v>2521</v>
      </c>
      <c r="D104" s="135" t="s">
        <v>2729</v>
      </c>
      <c r="E104" s="134" t="s">
        <v>2730</v>
      </c>
      <c r="F104" s="135" t="s">
        <v>2731</v>
      </c>
      <c r="G104" s="134" t="s">
        <v>2732</v>
      </c>
      <c r="H104" s="134" t="s">
        <v>7813</v>
      </c>
      <c r="I104" s="136">
        <v>2.1989999999999998</v>
      </c>
      <c r="J104" s="136">
        <v>4.3979999999999997</v>
      </c>
      <c r="K104" s="136"/>
      <c r="L104" s="134" t="s">
        <v>2610</v>
      </c>
      <c r="M104" s="134" t="s">
        <v>2732</v>
      </c>
      <c r="N104" s="138" t="s">
        <v>6490</v>
      </c>
      <c r="O104" s="109"/>
      <c r="P104" s="109"/>
      <c r="Q104" s="109"/>
    </row>
    <row r="105" spans="1:17" s="155" customFormat="1" ht="48" x14ac:dyDescent="0.2">
      <c r="A105" s="134">
        <f>SUBTOTAL(103,$B$4:B105)</f>
        <v>102</v>
      </c>
      <c r="B105" s="135" t="s">
        <v>2716</v>
      </c>
      <c r="C105" s="135" t="s">
        <v>2521</v>
      </c>
      <c r="D105" s="135" t="s">
        <v>2724</v>
      </c>
      <c r="E105" s="134" t="s">
        <v>2733</v>
      </c>
      <c r="F105" s="135" t="s">
        <v>2734</v>
      </c>
      <c r="G105" s="134" t="s">
        <v>7126</v>
      </c>
      <c r="H105" s="134" t="s">
        <v>7863</v>
      </c>
      <c r="I105" s="136">
        <v>14.589</v>
      </c>
      <c r="J105" s="136">
        <v>14.702999999999999</v>
      </c>
      <c r="K105" s="136"/>
      <c r="L105" s="134" t="s">
        <v>2610</v>
      </c>
      <c r="M105" s="154"/>
      <c r="N105" s="138" t="s">
        <v>6489</v>
      </c>
      <c r="O105" s="154"/>
      <c r="P105" s="154"/>
      <c r="Q105" s="154"/>
    </row>
    <row r="106" spans="1:17" ht="24" x14ac:dyDescent="0.55000000000000004">
      <c r="A106" s="106">
        <f>SUBTOTAL(103,$B$4:B106)</f>
        <v>103</v>
      </c>
      <c r="B106" s="107" t="s">
        <v>2716</v>
      </c>
      <c r="C106" s="107" t="s">
        <v>2521</v>
      </c>
      <c r="D106" s="107" t="s">
        <v>2736</v>
      </c>
      <c r="E106" s="106" t="s">
        <v>2737</v>
      </c>
      <c r="F106" s="107" t="s">
        <v>2738</v>
      </c>
      <c r="G106" s="106" t="s">
        <v>7822</v>
      </c>
      <c r="H106" s="106" t="s">
        <v>7864</v>
      </c>
      <c r="I106" s="11">
        <v>31.975000000000001</v>
      </c>
      <c r="J106" s="11">
        <v>55.546999999999997</v>
      </c>
      <c r="K106" s="11"/>
      <c r="L106" s="106" t="s">
        <v>2610</v>
      </c>
      <c r="M106" s="108"/>
      <c r="N106" s="119" t="s">
        <v>6488</v>
      </c>
      <c r="O106" s="108"/>
      <c r="P106" s="108"/>
      <c r="Q106" s="108"/>
    </row>
    <row r="107" spans="1:17" ht="24" x14ac:dyDescent="0.55000000000000004">
      <c r="A107" s="106">
        <f>SUBTOTAL(103,$B$4:B107)</f>
        <v>104</v>
      </c>
      <c r="B107" s="107" t="s">
        <v>2716</v>
      </c>
      <c r="C107" s="107" t="s">
        <v>2521</v>
      </c>
      <c r="D107" s="107" t="s">
        <v>2724</v>
      </c>
      <c r="E107" s="106" t="s">
        <v>2739</v>
      </c>
      <c r="F107" s="107" t="s">
        <v>2740</v>
      </c>
      <c r="G107" s="106" t="s">
        <v>7864</v>
      </c>
      <c r="H107" s="106" t="s">
        <v>7865</v>
      </c>
      <c r="I107" s="11">
        <v>23.145999999999901</v>
      </c>
      <c r="J107" s="11">
        <v>27.591999999999999</v>
      </c>
      <c r="K107" s="11"/>
      <c r="L107" s="106" t="s">
        <v>2610</v>
      </c>
      <c r="M107" s="118"/>
      <c r="N107" s="119" t="s">
        <v>6488</v>
      </c>
      <c r="O107" s="108"/>
      <c r="P107" s="108"/>
      <c r="Q107" s="108"/>
    </row>
    <row r="108" spans="1:17" ht="24" x14ac:dyDescent="0.55000000000000004">
      <c r="A108" s="106">
        <f>SUBTOTAL(103,$B$4:B108)</f>
        <v>105</v>
      </c>
      <c r="B108" s="107" t="s">
        <v>2716</v>
      </c>
      <c r="C108" s="107" t="s">
        <v>2521</v>
      </c>
      <c r="D108" s="107" t="s">
        <v>2724</v>
      </c>
      <c r="E108" s="106" t="s">
        <v>2741</v>
      </c>
      <c r="F108" s="107" t="s">
        <v>2742</v>
      </c>
      <c r="G108" s="106" t="s">
        <v>5213</v>
      </c>
      <c r="H108" s="106" t="s">
        <v>6790</v>
      </c>
      <c r="I108" s="11">
        <v>15.999999999999901</v>
      </c>
      <c r="J108" s="11">
        <v>15.999999999999901</v>
      </c>
      <c r="K108" s="11"/>
      <c r="L108" s="106" t="s">
        <v>2610</v>
      </c>
      <c r="M108" s="108"/>
      <c r="N108" s="119" t="s">
        <v>6488</v>
      </c>
      <c r="O108" s="108"/>
      <c r="P108" s="108"/>
      <c r="Q108" s="108"/>
    </row>
    <row r="109" spans="1:17" ht="24" x14ac:dyDescent="0.55000000000000004">
      <c r="A109" s="106">
        <f>SUBTOTAL(103,$B$4:B109)</f>
        <v>106</v>
      </c>
      <c r="B109" s="107" t="s">
        <v>2716</v>
      </c>
      <c r="C109" s="107" t="s">
        <v>2521</v>
      </c>
      <c r="D109" s="107" t="s">
        <v>2743</v>
      </c>
      <c r="E109" s="106" t="s">
        <v>2744</v>
      </c>
      <c r="F109" s="107" t="s">
        <v>2745</v>
      </c>
      <c r="G109" s="106" t="s">
        <v>6790</v>
      </c>
      <c r="H109" s="106" t="s">
        <v>7841</v>
      </c>
      <c r="I109" s="11">
        <v>60.173999999999999</v>
      </c>
      <c r="J109" s="11">
        <v>61.834000000000003</v>
      </c>
      <c r="K109" s="11"/>
      <c r="L109" s="106" t="s">
        <v>2610</v>
      </c>
      <c r="M109" s="108"/>
      <c r="N109" s="119" t="s">
        <v>6488</v>
      </c>
      <c r="O109" s="108"/>
      <c r="P109" s="108"/>
      <c r="Q109" s="108"/>
    </row>
    <row r="110" spans="1:17" ht="24" x14ac:dyDescent="0.55000000000000004">
      <c r="A110" s="106">
        <f>SUBTOTAL(103,$B$4:B110)</f>
        <v>107</v>
      </c>
      <c r="B110" s="107" t="s">
        <v>2716</v>
      </c>
      <c r="C110" s="107" t="s">
        <v>2521</v>
      </c>
      <c r="D110" s="107" t="s">
        <v>2729</v>
      </c>
      <c r="E110" s="106" t="s">
        <v>2746</v>
      </c>
      <c r="F110" s="107" t="s">
        <v>2747</v>
      </c>
      <c r="G110" s="106" t="s">
        <v>5213</v>
      </c>
      <c r="H110" s="106" t="s">
        <v>7866</v>
      </c>
      <c r="I110" s="11">
        <v>24.820999999999898</v>
      </c>
      <c r="J110" s="11">
        <v>25.945</v>
      </c>
      <c r="K110" s="11"/>
      <c r="L110" s="106" t="s">
        <v>1063</v>
      </c>
      <c r="M110" s="108"/>
      <c r="N110" s="108"/>
      <c r="O110" s="108"/>
      <c r="P110" s="108"/>
      <c r="Q110" s="108"/>
    </row>
    <row r="111" spans="1:17" ht="24" x14ac:dyDescent="0.55000000000000004">
      <c r="A111" s="109">
        <f>SUBTOTAL(103,$B$4:B111)</f>
        <v>108</v>
      </c>
      <c r="B111" s="110" t="s">
        <v>2716</v>
      </c>
      <c r="C111" s="110" t="s">
        <v>2521</v>
      </c>
      <c r="D111" s="110" t="s">
        <v>2720</v>
      </c>
      <c r="E111" s="109" t="s">
        <v>2748</v>
      </c>
      <c r="F111" s="110" t="s">
        <v>2749</v>
      </c>
      <c r="G111" s="109" t="s">
        <v>7866</v>
      </c>
      <c r="H111" s="109" t="s">
        <v>2750</v>
      </c>
      <c r="I111" s="111">
        <v>5.7690000000000001</v>
      </c>
      <c r="J111" s="111">
        <v>5.7690000000000001</v>
      </c>
      <c r="K111" s="111"/>
      <c r="L111" s="109" t="s">
        <v>1063</v>
      </c>
      <c r="M111" s="109" t="s">
        <v>2750</v>
      </c>
      <c r="N111" s="109" t="s">
        <v>6492</v>
      </c>
      <c r="O111" s="109"/>
      <c r="P111" s="109"/>
      <c r="Q111" s="109"/>
    </row>
    <row r="112" spans="1:17" ht="24" x14ac:dyDescent="0.55000000000000004">
      <c r="A112" s="109">
        <f>SUBTOTAL(103,$B$4:B112)</f>
        <v>109</v>
      </c>
      <c r="B112" s="110" t="s">
        <v>2716</v>
      </c>
      <c r="C112" s="110" t="s">
        <v>2521</v>
      </c>
      <c r="D112" s="110" t="s">
        <v>2720</v>
      </c>
      <c r="E112" s="109" t="s">
        <v>2748</v>
      </c>
      <c r="F112" s="110" t="s">
        <v>2749</v>
      </c>
      <c r="G112" s="109" t="s">
        <v>2750</v>
      </c>
      <c r="H112" s="109" t="s">
        <v>7867</v>
      </c>
      <c r="I112" s="111">
        <v>12.628</v>
      </c>
      <c r="J112" s="111">
        <v>14.849999999999998</v>
      </c>
      <c r="K112" s="111"/>
      <c r="L112" s="109" t="s">
        <v>2610</v>
      </c>
      <c r="M112" s="109" t="s">
        <v>2750</v>
      </c>
      <c r="N112" s="119" t="s">
        <v>6488</v>
      </c>
      <c r="O112" s="109"/>
      <c r="P112" s="109"/>
      <c r="Q112" s="109"/>
    </row>
    <row r="113" spans="1:17" ht="24" x14ac:dyDescent="0.55000000000000004">
      <c r="A113" s="106">
        <f>SUBTOTAL(103,$B$4:B113)</f>
        <v>110</v>
      </c>
      <c r="B113" s="107" t="s">
        <v>2716</v>
      </c>
      <c r="C113" s="107" t="s">
        <v>2521</v>
      </c>
      <c r="D113" s="107" t="s">
        <v>2736</v>
      </c>
      <c r="E113" s="106" t="s">
        <v>2751</v>
      </c>
      <c r="F113" s="107" t="s">
        <v>2752</v>
      </c>
      <c r="G113" s="106" t="s">
        <v>7868</v>
      </c>
      <c r="H113" s="106" t="s">
        <v>7843</v>
      </c>
      <c r="I113" s="11">
        <v>35.799999999999997</v>
      </c>
      <c r="J113" s="11">
        <v>39.645000000000003</v>
      </c>
      <c r="K113" s="11"/>
      <c r="L113" s="106" t="s">
        <v>2610</v>
      </c>
      <c r="M113" s="108"/>
      <c r="N113" s="119" t="s">
        <v>6488</v>
      </c>
      <c r="O113" s="108"/>
      <c r="P113" s="108"/>
      <c r="Q113" s="108"/>
    </row>
    <row r="114" spans="1:17" ht="24" x14ac:dyDescent="0.55000000000000004">
      <c r="A114" s="106">
        <f>SUBTOTAL(103,$B$4:B114)</f>
        <v>111</v>
      </c>
      <c r="B114" s="107" t="s">
        <v>2716</v>
      </c>
      <c r="C114" s="107" t="s">
        <v>2521</v>
      </c>
      <c r="D114" s="107" t="s">
        <v>2736</v>
      </c>
      <c r="E114" s="106" t="s">
        <v>2753</v>
      </c>
      <c r="F114" s="107" t="s">
        <v>2754</v>
      </c>
      <c r="G114" s="106" t="s">
        <v>5213</v>
      </c>
      <c r="H114" s="106" t="s">
        <v>7869</v>
      </c>
      <c r="I114" s="11">
        <v>37.491</v>
      </c>
      <c r="J114" s="11">
        <v>40.116</v>
      </c>
      <c r="K114" s="11"/>
      <c r="L114" s="106" t="s">
        <v>2610</v>
      </c>
      <c r="M114" s="108"/>
      <c r="N114" s="119" t="s">
        <v>6488</v>
      </c>
      <c r="O114" s="108"/>
      <c r="P114" s="108"/>
      <c r="Q114" s="108"/>
    </row>
    <row r="115" spans="1:17" s="155" customFormat="1" ht="48" x14ac:dyDescent="0.2">
      <c r="A115" s="134">
        <f>SUBTOTAL(103,$B$4:B115)</f>
        <v>112</v>
      </c>
      <c r="B115" s="135" t="s">
        <v>2716</v>
      </c>
      <c r="C115" s="135" t="s">
        <v>2521</v>
      </c>
      <c r="D115" s="135" t="s">
        <v>2720</v>
      </c>
      <c r="E115" s="134" t="s">
        <v>2755</v>
      </c>
      <c r="F115" s="135" t="s">
        <v>2756</v>
      </c>
      <c r="G115" s="134" t="s">
        <v>5213</v>
      </c>
      <c r="H115" s="134" t="s">
        <v>7870</v>
      </c>
      <c r="I115" s="136">
        <v>1.0820000000000001</v>
      </c>
      <c r="J115" s="136">
        <v>1.3680000000000001</v>
      </c>
      <c r="K115" s="136"/>
      <c r="L115" s="134" t="s">
        <v>2610</v>
      </c>
      <c r="M115" s="154"/>
      <c r="N115" s="138" t="s">
        <v>6489</v>
      </c>
      <c r="O115" s="154"/>
      <c r="P115" s="154"/>
      <c r="Q115" s="154"/>
    </row>
    <row r="116" spans="1:17" ht="24" x14ac:dyDescent="0.55000000000000004">
      <c r="A116" s="109">
        <f>SUBTOTAL(103,$B$4:B116)</f>
        <v>113</v>
      </c>
      <c r="B116" s="110" t="s">
        <v>2716</v>
      </c>
      <c r="C116" s="110" t="s">
        <v>2521</v>
      </c>
      <c r="D116" s="110" t="s">
        <v>2729</v>
      </c>
      <c r="E116" s="109" t="s">
        <v>2757</v>
      </c>
      <c r="F116" s="110" t="s">
        <v>2758</v>
      </c>
      <c r="G116" s="109" t="s">
        <v>5213</v>
      </c>
      <c r="H116" s="109" t="s">
        <v>2759</v>
      </c>
      <c r="I116" s="111">
        <v>6.5</v>
      </c>
      <c r="J116" s="111">
        <v>6.5549999999999997</v>
      </c>
      <c r="K116" s="111"/>
      <c r="L116" s="109" t="s">
        <v>2610</v>
      </c>
      <c r="M116" s="109" t="s">
        <v>2759</v>
      </c>
      <c r="N116" s="119" t="s">
        <v>6488</v>
      </c>
      <c r="O116" s="109"/>
      <c r="P116" s="109"/>
      <c r="Q116" s="109"/>
    </row>
    <row r="117" spans="1:17" ht="24" x14ac:dyDescent="0.55000000000000004">
      <c r="A117" s="109">
        <f>SUBTOTAL(103,$B$4:B117)</f>
        <v>114</v>
      </c>
      <c r="B117" s="110" t="s">
        <v>2716</v>
      </c>
      <c r="C117" s="110" t="s">
        <v>2521</v>
      </c>
      <c r="D117" s="110" t="s">
        <v>2729</v>
      </c>
      <c r="E117" s="109" t="s">
        <v>2757</v>
      </c>
      <c r="F117" s="110" t="s">
        <v>2758</v>
      </c>
      <c r="G117" s="109" t="s">
        <v>2759</v>
      </c>
      <c r="H117" s="109" t="s">
        <v>7871</v>
      </c>
      <c r="I117" s="111">
        <v>30.925000000000001</v>
      </c>
      <c r="J117" s="111">
        <v>35.328000000000003</v>
      </c>
      <c r="K117" s="111"/>
      <c r="L117" s="109" t="s">
        <v>1063</v>
      </c>
      <c r="M117" s="109" t="s">
        <v>2759</v>
      </c>
      <c r="N117" s="109" t="s">
        <v>6493</v>
      </c>
      <c r="O117" s="109"/>
      <c r="P117" s="109"/>
      <c r="Q117" s="109"/>
    </row>
    <row r="118" spans="1:17" ht="24" x14ac:dyDescent="0.55000000000000004">
      <c r="A118" s="106">
        <f>SUBTOTAL(103,$B$4:B118)</f>
        <v>115</v>
      </c>
      <c r="B118" s="107" t="s">
        <v>2716</v>
      </c>
      <c r="C118" s="107" t="s">
        <v>2521</v>
      </c>
      <c r="D118" s="107" t="s">
        <v>2720</v>
      </c>
      <c r="E118" s="106" t="s">
        <v>2760</v>
      </c>
      <c r="F118" s="107" t="s">
        <v>2761</v>
      </c>
      <c r="G118" s="106" t="s">
        <v>5213</v>
      </c>
      <c r="H118" s="106" t="s">
        <v>7872</v>
      </c>
      <c r="I118" s="11">
        <v>41.344999999999999</v>
      </c>
      <c r="J118" s="11">
        <v>42.162999999999997</v>
      </c>
      <c r="K118" s="11"/>
      <c r="L118" s="106" t="s">
        <v>2610</v>
      </c>
      <c r="M118" s="108"/>
      <c r="N118" s="119" t="s">
        <v>6488</v>
      </c>
      <c r="O118" s="108"/>
      <c r="P118" s="108"/>
      <c r="Q118" s="108"/>
    </row>
    <row r="119" spans="1:17" ht="24" x14ac:dyDescent="0.55000000000000004">
      <c r="A119" s="106">
        <f>SUBTOTAL(103,$B$4:B119)</f>
        <v>116</v>
      </c>
      <c r="B119" s="107" t="s">
        <v>2716</v>
      </c>
      <c r="C119" s="107" t="s">
        <v>2521</v>
      </c>
      <c r="D119" s="107" t="s">
        <v>2724</v>
      </c>
      <c r="E119" s="106" t="s">
        <v>2762</v>
      </c>
      <c r="F119" s="107" t="s">
        <v>2763</v>
      </c>
      <c r="G119" s="106" t="s">
        <v>5213</v>
      </c>
      <c r="H119" s="106" t="s">
        <v>7873</v>
      </c>
      <c r="I119" s="11">
        <v>17.033999999999899</v>
      </c>
      <c r="J119" s="11">
        <v>17.033999999999899</v>
      </c>
      <c r="K119" s="11"/>
      <c r="L119" s="106" t="s">
        <v>2610</v>
      </c>
      <c r="M119" s="108"/>
      <c r="N119" s="119" t="s">
        <v>6488</v>
      </c>
      <c r="O119" s="108"/>
      <c r="P119" s="108"/>
      <c r="Q119" s="108"/>
    </row>
    <row r="120" spans="1:17" ht="24" x14ac:dyDescent="0.55000000000000004">
      <c r="A120" s="109">
        <f>SUBTOTAL(103,$B$4:B120)</f>
        <v>117</v>
      </c>
      <c r="B120" s="110" t="s">
        <v>2716</v>
      </c>
      <c r="C120" s="110" t="s">
        <v>2521</v>
      </c>
      <c r="D120" s="110" t="s">
        <v>2720</v>
      </c>
      <c r="E120" s="109" t="s">
        <v>2764</v>
      </c>
      <c r="F120" s="110" t="s">
        <v>2765</v>
      </c>
      <c r="G120" s="109" t="s">
        <v>5213</v>
      </c>
      <c r="H120" s="109" t="s">
        <v>2766</v>
      </c>
      <c r="I120" s="111">
        <v>8.8999999999999986</v>
      </c>
      <c r="J120" s="111">
        <v>8.8999999999999986</v>
      </c>
      <c r="K120" s="111"/>
      <c r="L120" s="109" t="s">
        <v>1063</v>
      </c>
      <c r="M120" s="109" t="s">
        <v>2766</v>
      </c>
      <c r="N120" s="109" t="s">
        <v>6495</v>
      </c>
      <c r="O120" s="109"/>
      <c r="P120" s="109"/>
      <c r="Q120" s="109"/>
    </row>
    <row r="121" spans="1:17" ht="24" x14ac:dyDescent="0.55000000000000004">
      <c r="A121" s="109">
        <f>SUBTOTAL(103,$B$4:B121)</f>
        <v>118</v>
      </c>
      <c r="B121" s="110" t="s">
        <v>2716</v>
      </c>
      <c r="C121" s="110" t="s">
        <v>2521</v>
      </c>
      <c r="D121" s="110" t="s">
        <v>2720</v>
      </c>
      <c r="E121" s="109" t="s">
        <v>2764</v>
      </c>
      <c r="F121" s="110" t="s">
        <v>2765</v>
      </c>
      <c r="G121" s="109" t="s">
        <v>2766</v>
      </c>
      <c r="H121" s="109" t="s">
        <v>7874</v>
      </c>
      <c r="I121" s="111">
        <v>5.6179999999999994</v>
      </c>
      <c r="J121" s="111">
        <v>5.6179999999999994</v>
      </c>
      <c r="K121" s="111"/>
      <c r="L121" s="109" t="s">
        <v>2610</v>
      </c>
      <c r="M121" s="109" t="s">
        <v>2766</v>
      </c>
      <c r="N121" s="119" t="s">
        <v>6488</v>
      </c>
      <c r="O121" s="109"/>
      <c r="P121" s="109"/>
      <c r="Q121" s="109"/>
    </row>
    <row r="122" spans="1:17" ht="24" x14ac:dyDescent="0.55000000000000004">
      <c r="A122" s="106">
        <f>SUBTOTAL(103,$B$4:B122)</f>
        <v>119</v>
      </c>
      <c r="B122" s="107" t="s">
        <v>2716</v>
      </c>
      <c r="C122" s="107" t="s">
        <v>2521</v>
      </c>
      <c r="D122" s="107" t="s">
        <v>2743</v>
      </c>
      <c r="E122" s="106" t="s">
        <v>2767</v>
      </c>
      <c r="F122" s="107" t="s">
        <v>2768</v>
      </c>
      <c r="G122" s="106" t="s">
        <v>5213</v>
      </c>
      <c r="H122" s="106" t="s">
        <v>7875</v>
      </c>
      <c r="I122" s="11">
        <v>26.7959999999999</v>
      </c>
      <c r="J122" s="11">
        <v>26.991999999999901</v>
      </c>
      <c r="K122" s="11"/>
      <c r="L122" s="106" t="s">
        <v>2610</v>
      </c>
      <c r="M122" s="108"/>
      <c r="N122" s="119" t="s">
        <v>6488</v>
      </c>
      <c r="O122" s="108"/>
      <c r="P122" s="108"/>
      <c r="Q122" s="108"/>
    </row>
    <row r="123" spans="1:17" ht="24" x14ac:dyDescent="0.55000000000000004">
      <c r="A123" s="106">
        <f>SUBTOTAL(103,$B$4:B123)</f>
        <v>120</v>
      </c>
      <c r="B123" s="107" t="s">
        <v>2716</v>
      </c>
      <c r="C123" s="107" t="s">
        <v>2521</v>
      </c>
      <c r="D123" s="107" t="s">
        <v>2717</v>
      </c>
      <c r="E123" s="106" t="s">
        <v>2769</v>
      </c>
      <c r="F123" s="107" t="s">
        <v>2770</v>
      </c>
      <c r="G123" s="106" t="s">
        <v>5213</v>
      </c>
      <c r="H123" s="106" t="s">
        <v>7876</v>
      </c>
      <c r="I123" s="11">
        <v>1.28</v>
      </c>
      <c r="J123" s="11">
        <v>1.28</v>
      </c>
      <c r="K123" s="11"/>
      <c r="L123" s="106" t="s">
        <v>1063</v>
      </c>
      <c r="M123" s="108"/>
      <c r="N123" s="108"/>
      <c r="O123" s="108"/>
      <c r="P123" s="108"/>
      <c r="Q123" s="108"/>
    </row>
    <row r="124" spans="1:17" ht="24" x14ac:dyDescent="0.55000000000000004">
      <c r="A124" s="106">
        <f>SUBTOTAL(103,$B$4:B124)</f>
        <v>121</v>
      </c>
      <c r="B124" s="107" t="s">
        <v>2716</v>
      </c>
      <c r="C124" s="107" t="s">
        <v>2521</v>
      </c>
      <c r="D124" s="107" t="s">
        <v>2724</v>
      </c>
      <c r="E124" s="106" t="s">
        <v>2771</v>
      </c>
      <c r="F124" s="107" t="s">
        <v>2772</v>
      </c>
      <c r="G124" s="106" t="s">
        <v>5213</v>
      </c>
      <c r="H124" s="106" t="s">
        <v>7008</v>
      </c>
      <c r="I124" s="11">
        <v>0.186</v>
      </c>
      <c r="J124" s="11">
        <v>0.186</v>
      </c>
      <c r="K124" s="11"/>
      <c r="L124" s="106" t="s">
        <v>2610</v>
      </c>
      <c r="M124" s="108"/>
      <c r="N124" s="119" t="s">
        <v>6488</v>
      </c>
      <c r="O124" s="108"/>
      <c r="P124" s="108"/>
      <c r="Q124" s="108"/>
    </row>
    <row r="125" spans="1:17" ht="24" x14ac:dyDescent="0.55000000000000004">
      <c r="A125" s="106">
        <f>SUBTOTAL(103,$B$4:B125)</f>
        <v>122</v>
      </c>
      <c r="B125" s="107" t="s">
        <v>2716</v>
      </c>
      <c r="C125" s="107" t="s">
        <v>2521</v>
      </c>
      <c r="D125" s="107" t="s">
        <v>2729</v>
      </c>
      <c r="E125" s="106" t="s">
        <v>2773</v>
      </c>
      <c r="F125" s="107" t="s">
        <v>2774</v>
      </c>
      <c r="G125" s="106" t="s">
        <v>5213</v>
      </c>
      <c r="H125" s="106" t="s">
        <v>7877</v>
      </c>
      <c r="I125" s="11">
        <v>1.4330000000000001</v>
      </c>
      <c r="J125" s="11">
        <v>1.4330000000000001</v>
      </c>
      <c r="K125" s="11"/>
      <c r="L125" s="106" t="s">
        <v>1063</v>
      </c>
      <c r="M125" s="108"/>
      <c r="N125" s="108"/>
      <c r="O125" s="108"/>
      <c r="P125" s="108"/>
      <c r="Q125" s="108"/>
    </row>
    <row r="126" spans="1:17" ht="24" x14ac:dyDescent="0.55000000000000004">
      <c r="A126" s="106">
        <f>SUBTOTAL(103,$B$4:B126)</f>
        <v>123</v>
      </c>
      <c r="B126" s="107" t="s">
        <v>2716</v>
      </c>
      <c r="C126" s="107" t="s">
        <v>2521</v>
      </c>
      <c r="D126" s="107" t="s">
        <v>2720</v>
      </c>
      <c r="E126" s="106" t="s">
        <v>2775</v>
      </c>
      <c r="F126" s="107" t="s">
        <v>2774</v>
      </c>
      <c r="G126" s="106" t="s">
        <v>7878</v>
      </c>
      <c r="H126" s="106" t="s">
        <v>7879</v>
      </c>
      <c r="I126" s="11">
        <v>1.1499999999999899</v>
      </c>
      <c r="J126" s="11">
        <v>1.6990000000000001</v>
      </c>
      <c r="K126" s="11"/>
      <c r="L126" s="106" t="s">
        <v>1063</v>
      </c>
      <c r="M126" s="108"/>
      <c r="N126" s="108"/>
      <c r="O126" s="108"/>
      <c r="P126" s="108"/>
      <c r="Q126" s="108"/>
    </row>
    <row r="127" spans="1:17" ht="24" x14ac:dyDescent="0.55000000000000004">
      <c r="A127" s="106">
        <f>SUBTOTAL(103,$B$4:B127)</f>
        <v>124</v>
      </c>
      <c r="B127" s="107" t="s">
        <v>2716</v>
      </c>
      <c r="C127" s="107" t="s">
        <v>2521</v>
      </c>
      <c r="D127" s="107" t="s">
        <v>2736</v>
      </c>
      <c r="E127" s="106" t="s">
        <v>2776</v>
      </c>
      <c r="F127" s="107" t="s">
        <v>2777</v>
      </c>
      <c r="G127" s="106" t="s">
        <v>5213</v>
      </c>
      <c r="H127" s="106" t="s">
        <v>7880</v>
      </c>
      <c r="I127" s="11">
        <v>0.47499999999999898</v>
      </c>
      <c r="J127" s="11">
        <v>0.47499999999999898</v>
      </c>
      <c r="K127" s="11"/>
      <c r="L127" s="106" t="s">
        <v>2610</v>
      </c>
      <c r="M127" s="108"/>
      <c r="N127" s="119" t="s">
        <v>6488</v>
      </c>
      <c r="O127" s="108"/>
      <c r="P127" s="108"/>
      <c r="Q127" s="108"/>
    </row>
    <row r="128" spans="1:17" ht="24" x14ac:dyDescent="0.55000000000000004">
      <c r="A128" s="106">
        <f>SUBTOTAL(103,$B$4:B128)</f>
        <v>125</v>
      </c>
      <c r="B128" s="107" t="s">
        <v>2716</v>
      </c>
      <c r="C128" s="107" t="s">
        <v>2521</v>
      </c>
      <c r="D128" s="107" t="s">
        <v>2743</v>
      </c>
      <c r="E128" s="106" t="s">
        <v>2778</v>
      </c>
      <c r="F128" s="107" t="s">
        <v>2779</v>
      </c>
      <c r="G128" s="106" t="s">
        <v>5213</v>
      </c>
      <c r="H128" s="106" t="s">
        <v>7881</v>
      </c>
      <c r="I128" s="11">
        <v>1.675</v>
      </c>
      <c r="J128" s="11">
        <v>1.675</v>
      </c>
      <c r="K128" s="11"/>
      <c r="L128" s="106" t="s">
        <v>2610</v>
      </c>
      <c r="M128" s="108"/>
      <c r="N128" s="119" t="s">
        <v>6488</v>
      </c>
      <c r="O128" s="108"/>
      <c r="P128" s="108"/>
      <c r="Q128" s="108"/>
    </row>
    <row r="129" spans="1:17" ht="24" x14ac:dyDescent="0.55000000000000004">
      <c r="A129" s="106">
        <f>SUBTOTAL(103,$B$4:B129)</f>
        <v>126</v>
      </c>
      <c r="B129" s="107" t="s">
        <v>2780</v>
      </c>
      <c r="C129" s="107" t="s">
        <v>2521</v>
      </c>
      <c r="D129" s="107" t="s">
        <v>2781</v>
      </c>
      <c r="E129" s="106" t="s">
        <v>2782</v>
      </c>
      <c r="F129" s="107" t="s">
        <v>2783</v>
      </c>
      <c r="G129" s="106" t="s">
        <v>7882</v>
      </c>
      <c r="H129" s="106" t="s">
        <v>7883</v>
      </c>
      <c r="I129" s="11">
        <v>24.171999999999901</v>
      </c>
      <c r="J129" s="11">
        <v>48.343999999999902</v>
      </c>
      <c r="K129" s="11"/>
      <c r="L129" s="106" t="s">
        <v>2393</v>
      </c>
      <c r="M129" s="106"/>
      <c r="N129" s="106"/>
      <c r="O129" s="108"/>
      <c r="P129" s="108"/>
      <c r="Q129" s="108"/>
    </row>
    <row r="130" spans="1:17" s="133" customFormat="1" ht="24" x14ac:dyDescent="0.55000000000000004">
      <c r="A130" s="109">
        <f>SUBTOTAL(103,$B$4:B130)</f>
        <v>127</v>
      </c>
      <c r="B130" s="110" t="s">
        <v>2780</v>
      </c>
      <c r="C130" s="110" t="s">
        <v>2521</v>
      </c>
      <c r="D130" s="110" t="s">
        <v>2784</v>
      </c>
      <c r="E130" s="109" t="s">
        <v>2785</v>
      </c>
      <c r="F130" s="110" t="s">
        <v>2786</v>
      </c>
      <c r="G130" s="109" t="s">
        <v>7883</v>
      </c>
      <c r="H130" s="109" t="s">
        <v>2787</v>
      </c>
      <c r="I130" s="111">
        <v>28.654</v>
      </c>
      <c r="J130" s="111">
        <v>57.308</v>
      </c>
      <c r="K130" s="111"/>
      <c r="L130" s="109" t="s">
        <v>2393</v>
      </c>
      <c r="M130" s="109" t="s">
        <v>2787</v>
      </c>
      <c r="N130" s="109" t="s">
        <v>6487</v>
      </c>
      <c r="O130" s="121"/>
      <c r="P130" s="121"/>
      <c r="Q130" s="121"/>
    </row>
    <row r="131" spans="1:17" s="156" customFormat="1" ht="48" x14ac:dyDescent="0.2">
      <c r="A131" s="134">
        <f>SUBTOTAL(103,$B$4:B131)</f>
        <v>128</v>
      </c>
      <c r="B131" s="135" t="s">
        <v>2780</v>
      </c>
      <c r="C131" s="134" t="s">
        <v>2521</v>
      </c>
      <c r="D131" s="135" t="s">
        <v>2784</v>
      </c>
      <c r="E131" s="134" t="s">
        <v>2785</v>
      </c>
      <c r="F131" s="135" t="s">
        <v>2786</v>
      </c>
      <c r="G131" s="134" t="s">
        <v>2787</v>
      </c>
      <c r="H131" s="134" t="s">
        <v>7835</v>
      </c>
      <c r="I131" s="136">
        <v>15.4079999999999</v>
      </c>
      <c r="J131" s="136">
        <v>30.815999999999899</v>
      </c>
      <c r="K131" s="136"/>
      <c r="L131" s="134" t="s">
        <v>2610</v>
      </c>
      <c r="M131" s="134" t="s">
        <v>2787</v>
      </c>
      <c r="N131" s="138" t="s">
        <v>6486</v>
      </c>
      <c r="O131" s="112"/>
      <c r="P131" s="112"/>
      <c r="Q131" s="112"/>
    </row>
    <row r="132" spans="1:17" ht="24" x14ac:dyDescent="0.55000000000000004">
      <c r="A132" s="106">
        <f>SUBTOTAL(103,$B$4:B132)</f>
        <v>129</v>
      </c>
      <c r="B132" s="107" t="s">
        <v>2780</v>
      </c>
      <c r="C132" s="107" t="s">
        <v>2521</v>
      </c>
      <c r="D132" s="107" t="s">
        <v>2788</v>
      </c>
      <c r="E132" s="106" t="s">
        <v>2789</v>
      </c>
      <c r="F132" s="107" t="s">
        <v>2790</v>
      </c>
      <c r="G132" s="106" t="s">
        <v>7884</v>
      </c>
      <c r="H132" s="106" t="s">
        <v>7068</v>
      </c>
      <c r="I132" s="11">
        <v>46.537999999999997</v>
      </c>
      <c r="J132" s="11">
        <v>57.728000000000002</v>
      </c>
      <c r="K132" s="11"/>
      <c r="L132" s="106" t="s">
        <v>2393</v>
      </c>
      <c r="M132" s="106"/>
      <c r="N132" s="106"/>
      <c r="O132" s="108"/>
      <c r="P132" s="108"/>
      <c r="Q132" s="108"/>
    </row>
    <row r="133" spans="1:17" ht="24" x14ac:dyDescent="0.55000000000000004">
      <c r="A133" s="106">
        <f>SUBTOTAL(103,$B$4:B133)</f>
        <v>130</v>
      </c>
      <c r="B133" s="107" t="s">
        <v>2780</v>
      </c>
      <c r="C133" s="107" t="s">
        <v>2521</v>
      </c>
      <c r="D133" s="107" t="s">
        <v>2784</v>
      </c>
      <c r="E133" s="106" t="s">
        <v>2791</v>
      </c>
      <c r="F133" s="107" t="s">
        <v>2792</v>
      </c>
      <c r="G133" s="106" t="s">
        <v>7068</v>
      </c>
      <c r="H133" s="106" t="s">
        <v>7885</v>
      </c>
      <c r="I133" s="11">
        <v>7.8</v>
      </c>
      <c r="J133" s="11">
        <v>8.7449999999999992</v>
      </c>
      <c r="K133" s="11"/>
      <c r="L133" s="106" t="s">
        <v>2393</v>
      </c>
      <c r="M133" s="106"/>
      <c r="N133" s="106"/>
      <c r="O133" s="108"/>
      <c r="P133" s="108"/>
      <c r="Q133" s="108"/>
    </row>
    <row r="134" spans="1:17" ht="24" x14ac:dyDescent="0.55000000000000004">
      <c r="A134" s="106">
        <f>SUBTOTAL(103,$B$4:B134)</f>
        <v>131</v>
      </c>
      <c r="B134" s="107" t="s">
        <v>2780</v>
      </c>
      <c r="C134" s="107" t="s">
        <v>2521</v>
      </c>
      <c r="D134" s="107" t="s">
        <v>2793</v>
      </c>
      <c r="E134" s="106" t="s">
        <v>2794</v>
      </c>
      <c r="F134" s="107" t="s">
        <v>2795</v>
      </c>
      <c r="G134" s="106" t="s">
        <v>7885</v>
      </c>
      <c r="H134" s="106" t="s">
        <v>7886</v>
      </c>
      <c r="I134" s="11">
        <v>43.652000000000001</v>
      </c>
      <c r="J134" s="11">
        <v>62.033999999999899</v>
      </c>
      <c r="K134" s="11"/>
      <c r="L134" s="106" t="s">
        <v>2393</v>
      </c>
      <c r="M134" s="106"/>
      <c r="N134" s="106"/>
      <c r="O134" s="108"/>
      <c r="P134" s="108"/>
      <c r="Q134" s="108"/>
    </row>
    <row r="135" spans="1:17" ht="24" x14ac:dyDescent="0.55000000000000004">
      <c r="A135" s="106">
        <f>SUBTOTAL(103,$B$4:B135)</f>
        <v>132</v>
      </c>
      <c r="B135" s="107" t="s">
        <v>2780</v>
      </c>
      <c r="C135" s="107" t="s">
        <v>2521</v>
      </c>
      <c r="D135" s="107" t="s">
        <v>2784</v>
      </c>
      <c r="E135" s="106" t="s">
        <v>2796</v>
      </c>
      <c r="F135" s="107" t="s">
        <v>2797</v>
      </c>
      <c r="G135" s="106" t="s">
        <v>7728</v>
      </c>
      <c r="H135" s="106" t="s">
        <v>7887</v>
      </c>
      <c r="I135" s="11">
        <v>53.581000000000003</v>
      </c>
      <c r="J135" s="11">
        <v>67.955999999999904</v>
      </c>
      <c r="K135" s="11"/>
      <c r="L135" s="106" t="s">
        <v>2393</v>
      </c>
      <c r="M135" s="106"/>
      <c r="N135" s="106"/>
      <c r="O135" s="108"/>
      <c r="P135" s="108"/>
      <c r="Q135" s="108"/>
    </row>
    <row r="136" spans="1:17" ht="24" x14ac:dyDescent="0.55000000000000004">
      <c r="A136" s="106">
        <f>SUBTOTAL(103,$B$4:B136)</f>
        <v>133</v>
      </c>
      <c r="B136" s="107" t="s">
        <v>2780</v>
      </c>
      <c r="C136" s="107" t="s">
        <v>2521</v>
      </c>
      <c r="D136" s="107" t="s">
        <v>2788</v>
      </c>
      <c r="E136" s="106" t="s">
        <v>2798</v>
      </c>
      <c r="F136" s="107" t="s">
        <v>2799</v>
      </c>
      <c r="G136" s="106" t="s">
        <v>5213</v>
      </c>
      <c r="H136" s="106" t="s">
        <v>6847</v>
      </c>
      <c r="I136" s="11">
        <v>10</v>
      </c>
      <c r="J136" s="11">
        <v>10.8249999999999</v>
      </c>
      <c r="K136" s="11"/>
      <c r="L136" s="106" t="s">
        <v>2393</v>
      </c>
      <c r="M136" s="106"/>
      <c r="N136" s="106"/>
      <c r="O136" s="108"/>
      <c r="P136" s="108"/>
      <c r="Q136" s="108"/>
    </row>
    <row r="137" spans="1:17" ht="24" x14ac:dyDescent="0.55000000000000004">
      <c r="A137" s="106">
        <f>SUBTOTAL(103,$B$4:B137)</f>
        <v>134</v>
      </c>
      <c r="B137" s="107" t="s">
        <v>2780</v>
      </c>
      <c r="C137" s="107" t="s">
        <v>2521</v>
      </c>
      <c r="D137" s="107" t="s">
        <v>2781</v>
      </c>
      <c r="E137" s="106" t="s">
        <v>2800</v>
      </c>
      <c r="F137" s="107" t="s">
        <v>2801</v>
      </c>
      <c r="G137" s="106" t="s">
        <v>6847</v>
      </c>
      <c r="H137" s="106" t="s">
        <v>7888</v>
      </c>
      <c r="I137" s="11">
        <v>28.891999999999999</v>
      </c>
      <c r="J137" s="11">
        <v>43.378999999999898</v>
      </c>
      <c r="K137" s="11"/>
      <c r="L137" s="106" t="s">
        <v>2393</v>
      </c>
      <c r="M137" s="106"/>
      <c r="N137" s="106"/>
      <c r="O137" s="108"/>
      <c r="P137" s="108"/>
      <c r="Q137" s="108"/>
    </row>
    <row r="138" spans="1:17" ht="24" x14ac:dyDescent="0.55000000000000004">
      <c r="A138" s="106">
        <f>SUBTOTAL(103,$B$4:B138)</f>
        <v>135</v>
      </c>
      <c r="B138" s="107" t="s">
        <v>2780</v>
      </c>
      <c r="C138" s="107" t="s">
        <v>2521</v>
      </c>
      <c r="D138" s="107" t="s">
        <v>2788</v>
      </c>
      <c r="E138" s="106" t="s">
        <v>2802</v>
      </c>
      <c r="F138" s="107" t="s">
        <v>2803</v>
      </c>
      <c r="G138" s="106" t="s">
        <v>5213</v>
      </c>
      <c r="H138" s="106" t="s">
        <v>7889</v>
      </c>
      <c r="I138" s="11">
        <v>35.234999999999999</v>
      </c>
      <c r="J138" s="11">
        <v>35.234999999999999</v>
      </c>
      <c r="K138" s="11"/>
      <c r="L138" s="106" t="s">
        <v>2393</v>
      </c>
      <c r="M138" s="106"/>
      <c r="N138" s="106"/>
      <c r="O138" s="108"/>
      <c r="P138" s="108"/>
      <c r="Q138" s="108"/>
    </row>
    <row r="139" spans="1:17" ht="24" x14ac:dyDescent="0.55000000000000004">
      <c r="A139" s="106">
        <f>SUBTOTAL(103,$B$4:B139)</f>
        <v>136</v>
      </c>
      <c r="B139" s="107" t="s">
        <v>2780</v>
      </c>
      <c r="C139" s="107" t="s">
        <v>2521</v>
      </c>
      <c r="D139" s="107" t="s">
        <v>2793</v>
      </c>
      <c r="E139" s="106" t="s">
        <v>2804</v>
      </c>
      <c r="F139" s="107" t="s">
        <v>2805</v>
      </c>
      <c r="G139" s="106" t="s">
        <v>5213</v>
      </c>
      <c r="H139" s="106" t="s">
        <v>7890</v>
      </c>
      <c r="I139" s="11">
        <v>11.225</v>
      </c>
      <c r="J139" s="11">
        <v>11.305999999999999</v>
      </c>
      <c r="K139" s="11"/>
      <c r="L139" s="106" t="s">
        <v>2393</v>
      </c>
      <c r="M139" s="106"/>
      <c r="N139" s="106"/>
      <c r="O139" s="108"/>
      <c r="P139" s="108"/>
      <c r="Q139" s="108"/>
    </row>
    <row r="140" spans="1:17" ht="24" x14ac:dyDescent="0.55000000000000004">
      <c r="A140" s="106">
        <f>SUBTOTAL(103,$B$4:B140)</f>
        <v>137</v>
      </c>
      <c r="B140" s="107" t="s">
        <v>2780</v>
      </c>
      <c r="C140" s="107" t="s">
        <v>2521</v>
      </c>
      <c r="D140" s="107" t="s">
        <v>2781</v>
      </c>
      <c r="E140" s="106" t="s">
        <v>2806</v>
      </c>
      <c r="F140" s="107" t="s">
        <v>2807</v>
      </c>
      <c r="G140" s="106" t="s">
        <v>5213</v>
      </c>
      <c r="H140" s="106" t="s">
        <v>7891</v>
      </c>
      <c r="I140" s="11">
        <v>13.085000000000001</v>
      </c>
      <c r="J140" s="11">
        <v>13.085000000000001</v>
      </c>
      <c r="K140" s="11"/>
      <c r="L140" s="106" t="s">
        <v>2393</v>
      </c>
      <c r="M140" s="106"/>
      <c r="N140" s="106"/>
      <c r="O140" s="108"/>
      <c r="P140" s="108"/>
      <c r="Q140" s="108"/>
    </row>
    <row r="141" spans="1:17" ht="24" x14ac:dyDescent="0.55000000000000004">
      <c r="A141" s="106">
        <f>SUBTOTAL(103,$B$4:B141)</f>
        <v>138</v>
      </c>
      <c r="B141" s="107" t="s">
        <v>2780</v>
      </c>
      <c r="C141" s="107" t="s">
        <v>2521</v>
      </c>
      <c r="D141" s="107" t="s">
        <v>2781</v>
      </c>
      <c r="E141" s="106" t="s">
        <v>2808</v>
      </c>
      <c r="F141" s="107" t="s">
        <v>2809</v>
      </c>
      <c r="G141" s="106" t="s">
        <v>5213</v>
      </c>
      <c r="H141" s="106" t="s">
        <v>7892</v>
      </c>
      <c r="I141" s="11">
        <v>10.7669999999999</v>
      </c>
      <c r="J141" s="11">
        <v>10.7669999999999</v>
      </c>
      <c r="K141" s="11"/>
      <c r="L141" s="106" t="s">
        <v>2393</v>
      </c>
      <c r="M141" s="106"/>
      <c r="N141" s="106"/>
      <c r="O141" s="108"/>
      <c r="P141" s="108"/>
      <c r="Q141" s="108"/>
    </row>
    <row r="142" spans="1:17" ht="24" x14ac:dyDescent="0.55000000000000004">
      <c r="A142" s="106">
        <f>SUBTOTAL(103,$B$4:B142)</f>
        <v>139</v>
      </c>
      <c r="B142" s="107" t="s">
        <v>2780</v>
      </c>
      <c r="C142" s="107" t="s">
        <v>2521</v>
      </c>
      <c r="D142" s="107" t="s">
        <v>2810</v>
      </c>
      <c r="E142" s="106" t="s">
        <v>2811</v>
      </c>
      <c r="F142" s="107" t="s">
        <v>2812</v>
      </c>
      <c r="G142" s="106" t="s">
        <v>5213</v>
      </c>
      <c r="H142" s="106" t="s">
        <v>7893</v>
      </c>
      <c r="I142" s="11">
        <v>44.814</v>
      </c>
      <c r="J142" s="11">
        <v>53.622999999999898</v>
      </c>
      <c r="K142" s="11"/>
      <c r="L142" s="106" t="s">
        <v>2610</v>
      </c>
      <c r="M142" s="106"/>
      <c r="N142" s="109" t="s">
        <v>6485</v>
      </c>
      <c r="O142" s="108"/>
      <c r="P142" s="108"/>
      <c r="Q142" s="108"/>
    </row>
    <row r="143" spans="1:17" ht="24" x14ac:dyDescent="0.55000000000000004">
      <c r="A143" s="106">
        <f>SUBTOTAL(103,$B$4:B143)</f>
        <v>140</v>
      </c>
      <c r="B143" s="107" t="s">
        <v>2780</v>
      </c>
      <c r="C143" s="107" t="s">
        <v>2521</v>
      </c>
      <c r="D143" s="107" t="s">
        <v>2810</v>
      </c>
      <c r="E143" s="106" t="s">
        <v>2813</v>
      </c>
      <c r="F143" s="107" t="s">
        <v>2814</v>
      </c>
      <c r="G143" s="106" t="s">
        <v>5213</v>
      </c>
      <c r="H143" s="106" t="s">
        <v>7894</v>
      </c>
      <c r="I143" s="11">
        <v>46.970999999999997</v>
      </c>
      <c r="J143" s="11">
        <v>48.212000000000003</v>
      </c>
      <c r="K143" s="11"/>
      <c r="L143" s="106" t="s">
        <v>2610</v>
      </c>
      <c r="M143" s="106"/>
      <c r="N143" s="109" t="s">
        <v>6485</v>
      </c>
      <c r="O143" s="108"/>
      <c r="P143" s="108"/>
      <c r="Q143" s="108"/>
    </row>
    <row r="144" spans="1:17" ht="24" x14ac:dyDescent="0.55000000000000004">
      <c r="A144" s="106">
        <f>SUBTOTAL(103,$B$4:B144)</f>
        <v>141</v>
      </c>
      <c r="B144" s="107" t="s">
        <v>2780</v>
      </c>
      <c r="C144" s="107" t="s">
        <v>2521</v>
      </c>
      <c r="D144" s="107" t="s">
        <v>2781</v>
      </c>
      <c r="E144" s="106" t="s">
        <v>2815</v>
      </c>
      <c r="F144" s="107" t="s">
        <v>2816</v>
      </c>
      <c r="G144" s="106" t="s">
        <v>5213</v>
      </c>
      <c r="H144" s="106" t="s">
        <v>7895</v>
      </c>
      <c r="I144" s="11">
        <v>15.549999999999899</v>
      </c>
      <c r="J144" s="11">
        <v>15.549999999999899</v>
      </c>
      <c r="K144" s="11"/>
      <c r="L144" s="106" t="s">
        <v>2393</v>
      </c>
      <c r="M144" s="106"/>
      <c r="N144" s="106"/>
      <c r="O144" s="108"/>
      <c r="P144" s="108"/>
      <c r="Q144" s="108"/>
    </row>
    <row r="145" spans="1:17" ht="24" x14ac:dyDescent="0.55000000000000004">
      <c r="A145" s="106">
        <f>SUBTOTAL(103,$B$4:B145)</f>
        <v>142</v>
      </c>
      <c r="B145" s="107" t="s">
        <v>2780</v>
      </c>
      <c r="C145" s="107" t="s">
        <v>2521</v>
      </c>
      <c r="D145" s="107" t="s">
        <v>2793</v>
      </c>
      <c r="E145" s="106" t="s">
        <v>2817</v>
      </c>
      <c r="F145" s="107" t="s">
        <v>2818</v>
      </c>
      <c r="G145" s="106" t="s">
        <v>5213</v>
      </c>
      <c r="H145" s="106" t="s">
        <v>2821</v>
      </c>
      <c r="I145" s="11">
        <v>16.399000000000001</v>
      </c>
      <c r="J145" s="11">
        <v>16.399000000000001</v>
      </c>
      <c r="K145" s="11"/>
      <c r="L145" s="106" t="s">
        <v>2393</v>
      </c>
      <c r="M145" s="106"/>
      <c r="N145" s="106"/>
      <c r="O145" s="108"/>
      <c r="P145" s="108"/>
      <c r="Q145" s="108"/>
    </row>
    <row r="146" spans="1:17" ht="48" x14ac:dyDescent="0.55000000000000004">
      <c r="A146" s="112">
        <f>SUBTOTAL(103,$B$4:B146)</f>
        <v>143</v>
      </c>
      <c r="B146" s="157" t="s">
        <v>2780</v>
      </c>
      <c r="C146" s="135" t="s">
        <v>2521</v>
      </c>
      <c r="D146" s="135" t="s">
        <v>2810</v>
      </c>
      <c r="E146" s="134" t="s">
        <v>2819</v>
      </c>
      <c r="F146" s="135" t="s">
        <v>2820</v>
      </c>
      <c r="G146" s="134" t="s">
        <v>2821</v>
      </c>
      <c r="H146" s="134" t="s">
        <v>7852</v>
      </c>
      <c r="I146" s="158">
        <v>24.6159999999999</v>
      </c>
      <c r="J146" s="158">
        <v>31.530999999999999</v>
      </c>
      <c r="K146" s="158"/>
      <c r="L146" s="134" t="s">
        <v>2610</v>
      </c>
      <c r="M146" s="134" t="s">
        <v>2821</v>
      </c>
      <c r="N146" s="139" t="s">
        <v>6486</v>
      </c>
      <c r="O146" s="109"/>
      <c r="P146" s="109"/>
      <c r="Q146" s="109"/>
    </row>
    <row r="147" spans="1:17" ht="24" x14ac:dyDescent="0.55000000000000004">
      <c r="A147" s="106">
        <f>SUBTOTAL(103,$B$4:B147)</f>
        <v>144</v>
      </c>
      <c r="B147" s="107" t="s">
        <v>2780</v>
      </c>
      <c r="C147" s="107" t="s">
        <v>2521</v>
      </c>
      <c r="D147" s="107" t="s">
        <v>2793</v>
      </c>
      <c r="E147" s="106" t="s">
        <v>2822</v>
      </c>
      <c r="F147" s="107" t="s">
        <v>2823</v>
      </c>
      <c r="G147" s="106" t="s">
        <v>5213</v>
      </c>
      <c r="H147" s="106" t="s">
        <v>7896</v>
      </c>
      <c r="I147" s="11">
        <v>27.393000000000001</v>
      </c>
      <c r="J147" s="11">
        <v>27.393000000000001</v>
      </c>
      <c r="K147" s="11"/>
      <c r="L147" s="106" t="s">
        <v>2393</v>
      </c>
      <c r="M147" s="106"/>
      <c r="N147" s="106"/>
      <c r="O147" s="108"/>
      <c r="P147" s="108"/>
      <c r="Q147" s="108"/>
    </row>
    <row r="148" spans="1:17" ht="24" x14ac:dyDescent="0.55000000000000004">
      <c r="A148" s="106">
        <f>SUBTOTAL(103,$B$4:B148)</f>
        <v>145</v>
      </c>
      <c r="B148" s="107" t="s">
        <v>2780</v>
      </c>
      <c r="C148" s="107" t="s">
        <v>2521</v>
      </c>
      <c r="D148" s="107" t="s">
        <v>2788</v>
      </c>
      <c r="E148" s="106" t="s">
        <v>2824</v>
      </c>
      <c r="F148" s="107" t="s">
        <v>2825</v>
      </c>
      <c r="G148" s="106" t="s">
        <v>5213</v>
      </c>
      <c r="H148" s="106" t="s">
        <v>7897</v>
      </c>
      <c r="I148" s="11">
        <v>3.33</v>
      </c>
      <c r="J148" s="11">
        <v>3.33</v>
      </c>
      <c r="K148" s="11"/>
      <c r="L148" s="106" t="s">
        <v>2393</v>
      </c>
      <c r="M148" s="106"/>
      <c r="N148" s="106"/>
      <c r="O148" s="108"/>
      <c r="P148" s="108"/>
      <c r="Q148" s="108"/>
    </row>
    <row r="149" spans="1:17" ht="24" x14ac:dyDescent="0.55000000000000004">
      <c r="A149" s="106">
        <f>SUBTOTAL(103,$B$4:B149)</f>
        <v>146</v>
      </c>
      <c r="B149" s="107" t="s">
        <v>2826</v>
      </c>
      <c r="C149" s="107" t="s">
        <v>2521</v>
      </c>
      <c r="D149" s="107" t="s">
        <v>2827</v>
      </c>
      <c r="E149" s="106" t="s">
        <v>2828</v>
      </c>
      <c r="F149" s="107" t="s">
        <v>2829</v>
      </c>
      <c r="G149" s="106" t="s">
        <v>7758</v>
      </c>
      <c r="H149" s="106" t="s">
        <v>7898</v>
      </c>
      <c r="I149" s="11">
        <v>18.651</v>
      </c>
      <c r="J149" s="11">
        <v>37.579999999999899</v>
      </c>
      <c r="K149" s="11"/>
      <c r="L149" s="159" t="s">
        <v>2393</v>
      </c>
      <c r="M149" s="106"/>
      <c r="N149" s="106"/>
      <c r="O149" s="108"/>
      <c r="P149" s="108"/>
      <c r="Q149" s="108"/>
    </row>
    <row r="150" spans="1:17" ht="24" x14ac:dyDescent="0.55000000000000004">
      <c r="A150" s="106">
        <f>SUBTOTAL(103,$B$4:B150)</f>
        <v>147</v>
      </c>
      <c r="B150" s="107" t="s">
        <v>2826</v>
      </c>
      <c r="C150" s="107" t="s">
        <v>2521</v>
      </c>
      <c r="D150" s="107" t="s">
        <v>2830</v>
      </c>
      <c r="E150" s="106" t="s">
        <v>2831</v>
      </c>
      <c r="F150" s="107" t="s">
        <v>2832</v>
      </c>
      <c r="G150" s="106" t="s">
        <v>7898</v>
      </c>
      <c r="H150" s="106" t="s">
        <v>7882</v>
      </c>
      <c r="I150" s="11">
        <v>15.004</v>
      </c>
      <c r="J150" s="11">
        <v>30.0079999999999</v>
      </c>
      <c r="K150" s="11"/>
      <c r="L150" s="159" t="s">
        <v>2393</v>
      </c>
      <c r="M150" s="109"/>
      <c r="N150" s="109"/>
      <c r="O150" s="108"/>
      <c r="P150" s="108"/>
      <c r="Q150" s="108"/>
    </row>
    <row r="151" spans="1:17" ht="24" x14ac:dyDescent="0.55000000000000004">
      <c r="A151" s="106">
        <f>SUBTOTAL(103,$B$4:B151)</f>
        <v>148</v>
      </c>
      <c r="B151" s="107" t="s">
        <v>2826</v>
      </c>
      <c r="C151" s="107" t="s">
        <v>2521</v>
      </c>
      <c r="D151" s="107" t="s">
        <v>2833</v>
      </c>
      <c r="E151" s="106" t="s">
        <v>2834</v>
      </c>
      <c r="F151" s="107" t="s">
        <v>2835</v>
      </c>
      <c r="G151" s="106" t="s">
        <v>7899</v>
      </c>
      <c r="H151" s="106" t="s">
        <v>7900</v>
      </c>
      <c r="I151" s="11">
        <v>18.6679999999999</v>
      </c>
      <c r="J151" s="11">
        <v>37.335999999999899</v>
      </c>
      <c r="K151" s="11"/>
      <c r="L151" s="159" t="s">
        <v>2393</v>
      </c>
      <c r="M151" s="109"/>
      <c r="N151" s="109"/>
      <c r="O151" s="108"/>
      <c r="P151" s="108"/>
      <c r="Q151" s="108"/>
    </row>
    <row r="152" spans="1:17" ht="24" x14ac:dyDescent="0.55000000000000004">
      <c r="A152" s="106">
        <f>SUBTOTAL(103,$B$4:B152)</f>
        <v>149</v>
      </c>
      <c r="B152" s="107" t="s">
        <v>2826</v>
      </c>
      <c r="C152" s="107" t="s">
        <v>2521</v>
      </c>
      <c r="D152" s="107" t="s">
        <v>2830</v>
      </c>
      <c r="E152" s="106" t="s">
        <v>2836</v>
      </c>
      <c r="F152" s="107" t="s">
        <v>2837</v>
      </c>
      <c r="G152" s="106" t="s">
        <v>7900</v>
      </c>
      <c r="H152" s="106" t="s">
        <v>7901</v>
      </c>
      <c r="I152" s="11">
        <v>35.000999999999898</v>
      </c>
      <c r="J152" s="11">
        <v>40.941999999999901</v>
      </c>
      <c r="K152" s="11"/>
      <c r="L152" s="159" t="s">
        <v>2393</v>
      </c>
      <c r="M152" s="109"/>
      <c r="N152" s="109"/>
      <c r="O152" s="108"/>
      <c r="P152" s="108"/>
      <c r="Q152" s="108"/>
    </row>
    <row r="153" spans="1:17" ht="24" x14ac:dyDescent="0.55000000000000004">
      <c r="A153" s="106">
        <f>SUBTOTAL(103,$B$4:B153)</f>
        <v>150</v>
      </c>
      <c r="B153" s="107" t="s">
        <v>2826</v>
      </c>
      <c r="C153" s="107" t="s">
        <v>2521</v>
      </c>
      <c r="D153" s="107" t="s">
        <v>2838</v>
      </c>
      <c r="E153" s="106" t="s">
        <v>2839</v>
      </c>
      <c r="F153" s="107" t="s">
        <v>2840</v>
      </c>
      <c r="G153" s="106" t="s">
        <v>7775</v>
      </c>
      <c r="H153" s="106" t="s">
        <v>7902</v>
      </c>
      <c r="I153" s="11">
        <v>38.0979999999999</v>
      </c>
      <c r="J153" s="11">
        <v>62.8079999999999</v>
      </c>
      <c r="K153" s="11"/>
      <c r="L153" s="159" t="s">
        <v>2393</v>
      </c>
      <c r="M153" s="109"/>
      <c r="N153" s="109"/>
      <c r="O153" s="108"/>
      <c r="P153" s="108"/>
      <c r="Q153" s="108"/>
    </row>
    <row r="154" spans="1:17" ht="24" x14ac:dyDescent="0.55000000000000004">
      <c r="A154" s="106">
        <f>SUBTOTAL(103,$B$4:B154)</f>
        <v>151</v>
      </c>
      <c r="B154" s="107" t="s">
        <v>2826</v>
      </c>
      <c r="C154" s="107" t="s">
        <v>2521</v>
      </c>
      <c r="D154" s="107" t="s">
        <v>2833</v>
      </c>
      <c r="E154" s="106" t="s">
        <v>2841</v>
      </c>
      <c r="F154" s="107" t="s">
        <v>2842</v>
      </c>
      <c r="G154" s="106" t="s">
        <v>7903</v>
      </c>
      <c r="H154" s="106" t="s">
        <v>7816</v>
      </c>
      <c r="I154" s="11">
        <v>35.704999999999899</v>
      </c>
      <c r="J154" s="11">
        <v>71.409999999999897</v>
      </c>
      <c r="K154" s="11"/>
      <c r="L154" s="159" t="s">
        <v>2393</v>
      </c>
      <c r="M154" s="109"/>
      <c r="N154" s="109"/>
      <c r="O154" s="108"/>
      <c r="P154" s="108"/>
      <c r="Q154" s="108"/>
    </row>
    <row r="155" spans="1:17" ht="24" x14ac:dyDescent="0.55000000000000004">
      <c r="A155" s="106">
        <f>SUBTOTAL(103,$B$4:B155)</f>
        <v>152</v>
      </c>
      <c r="B155" s="107" t="s">
        <v>2826</v>
      </c>
      <c r="C155" s="107" t="s">
        <v>2521</v>
      </c>
      <c r="D155" s="107" t="s">
        <v>2833</v>
      </c>
      <c r="E155" s="106" t="s">
        <v>2843</v>
      </c>
      <c r="F155" s="107" t="s">
        <v>2844</v>
      </c>
      <c r="G155" s="106" t="s">
        <v>5213</v>
      </c>
      <c r="H155" s="106" t="s">
        <v>7904</v>
      </c>
      <c r="I155" s="11">
        <v>10.965</v>
      </c>
      <c r="J155" s="11">
        <v>21.93</v>
      </c>
      <c r="K155" s="11"/>
      <c r="L155" s="159" t="s">
        <v>2393</v>
      </c>
      <c r="M155" s="109"/>
      <c r="N155" s="109"/>
      <c r="O155" s="108"/>
      <c r="P155" s="108"/>
      <c r="Q155" s="108"/>
    </row>
    <row r="156" spans="1:17" ht="24" x14ac:dyDescent="0.55000000000000004">
      <c r="A156" s="106">
        <f>SUBTOTAL(103,$B$4:B156)</f>
        <v>153</v>
      </c>
      <c r="B156" s="107" t="s">
        <v>2826</v>
      </c>
      <c r="C156" s="107" t="s">
        <v>2521</v>
      </c>
      <c r="D156" s="107" t="s">
        <v>2838</v>
      </c>
      <c r="E156" s="106" t="s">
        <v>2845</v>
      </c>
      <c r="F156" s="107" t="s">
        <v>2846</v>
      </c>
      <c r="G156" s="106" t="s">
        <v>7779</v>
      </c>
      <c r="H156" s="106" t="s">
        <v>7905</v>
      </c>
      <c r="I156" s="11">
        <v>21.472000000000001</v>
      </c>
      <c r="J156" s="11">
        <v>22.3859999999999</v>
      </c>
      <c r="K156" s="11"/>
      <c r="L156" s="159" t="s">
        <v>2393</v>
      </c>
      <c r="M156" s="109"/>
      <c r="N156" s="109"/>
      <c r="O156" s="108"/>
      <c r="P156" s="108"/>
      <c r="Q156" s="108"/>
    </row>
    <row r="157" spans="1:17" ht="24" x14ac:dyDescent="0.55000000000000004">
      <c r="A157" s="106">
        <f>SUBTOTAL(103,$B$4:B157)</f>
        <v>154</v>
      </c>
      <c r="B157" s="107" t="s">
        <v>2826</v>
      </c>
      <c r="C157" s="107" t="s">
        <v>2521</v>
      </c>
      <c r="D157" s="107" t="s">
        <v>2838</v>
      </c>
      <c r="E157" s="106" t="s">
        <v>2847</v>
      </c>
      <c r="F157" s="107" t="s">
        <v>2848</v>
      </c>
      <c r="G157" s="106" t="s">
        <v>5213</v>
      </c>
      <c r="H157" s="106" t="s">
        <v>7906</v>
      </c>
      <c r="I157" s="11">
        <v>9.782</v>
      </c>
      <c r="J157" s="11">
        <v>10.058999999999999</v>
      </c>
      <c r="K157" s="11"/>
      <c r="L157" s="159" t="s">
        <v>2393</v>
      </c>
      <c r="M157" s="109"/>
      <c r="N157" s="109"/>
      <c r="O157" s="108"/>
      <c r="P157" s="108"/>
      <c r="Q157" s="108"/>
    </row>
    <row r="158" spans="1:17" ht="24" x14ac:dyDescent="0.55000000000000004">
      <c r="A158" s="106">
        <f>SUBTOTAL(103,$B$4:B158)</f>
        <v>155</v>
      </c>
      <c r="B158" s="107" t="s">
        <v>2826</v>
      </c>
      <c r="C158" s="107" t="s">
        <v>2521</v>
      </c>
      <c r="D158" s="107" t="s">
        <v>2849</v>
      </c>
      <c r="E158" s="106" t="s">
        <v>2850</v>
      </c>
      <c r="F158" s="107" t="s">
        <v>2851</v>
      </c>
      <c r="G158" s="106" t="s">
        <v>7906</v>
      </c>
      <c r="H158" s="106" t="s">
        <v>7693</v>
      </c>
      <c r="I158" s="11">
        <v>23.916999999999899</v>
      </c>
      <c r="J158" s="11">
        <v>27.835999999999999</v>
      </c>
      <c r="K158" s="11"/>
      <c r="L158" s="159" t="s">
        <v>2393</v>
      </c>
      <c r="M158" s="109"/>
      <c r="N158" s="109"/>
      <c r="O158" s="108"/>
      <c r="P158" s="108"/>
      <c r="Q158" s="108"/>
    </row>
    <row r="159" spans="1:17" ht="24" x14ac:dyDescent="0.55000000000000004">
      <c r="A159" s="106">
        <f>SUBTOTAL(103,$B$4:B159)</f>
        <v>156</v>
      </c>
      <c r="B159" s="107" t="s">
        <v>2826</v>
      </c>
      <c r="C159" s="107" t="s">
        <v>2521</v>
      </c>
      <c r="D159" s="107" t="s">
        <v>2849</v>
      </c>
      <c r="E159" s="106" t="s">
        <v>2852</v>
      </c>
      <c r="F159" s="107" t="s">
        <v>2853</v>
      </c>
      <c r="G159" s="106" t="s">
        <v>7695</v>
      </c>
      <c r="H159" s="106" t="s">
        <v>7907</v>
      </c>
      <c r="I159" s="11">
        <v>69.159999999999897</v>
      </c>
      <c r="J159" s="11">
        <v>72.929999999999893</v>
      </c>
      <c r="K159" s="11"/>
      <c r="L159" s="159" t="s">
        <v>2393</v>
      </c>
      <c r="M159" s="109"/>
      <c r="N159" s="109"/>
      <c r="O159" s="108"/>
      <c r="P159" s="108"/>
      <c r="Q159" s="108"/>
    </row>
    <row r="160" spans="1:17" ht="24" x14ac:dyDescent="0.55000000000000004">
      <c r="A160" s="106">
        <f>SUBTOTAL(103,$B$4:B160)</f>
        <v>157</v>
      </c>
      <c r="B160" s="107" t="s">
        <v>2826</v>
      </c>
      <c r="C160" s="107" t="s">
        <v>2521</v>
      </c>
      <c r="D160" s="107" t="s">
        <v>2833</v>
      </c>
      <c r="E160" s="106" t="s">
        <v>2854</v>
      </c>
      <c r="F160" s="107" t="s">
        <v>2855</v>
      </c>
      <c r="G160" s="106" t="s">
        <v>7907</v>
      </c>
      <c r="H160" s="106" t="s">
        <v>7908</v>
      </c>
      <c r="I160" s="11">
        <v>14.530999999999899</v>
      </c>
      <c r="J160" s="11">
        <v>18.431000000000001</v>
      </c>
      <c r="K160" s="11"/>
      <c r="L160" s="159" t="s">
        <v>2393</v>
      </c>
      <c r="M160" s="109"/>
      <c r="N160" s="109"/>
      <c r="O160" s="108"/>
      <c r="P160" s="108"/>
      <c r="Q160" s="108"/>
    </row>
    <row r="161" spans="1:17" ht="24" x14ac:dyDescent="0.55000000000000004">
      <c r="A161" s="106">
        <f>SUBTOTAL(103,$B$4:B161)</f>
        <v>158</v>
      </c>
      <c r="B161" s="107" t="s">
        <v>2826</v>
      </c>
      <c r="C161" s="107" t="s">
        <v>2521</v>
      </c>
      <c r="D161" s="107" t="s">
        <v>2830</v>
      </c>
      <c r="E161" s="106" t="s">
        <v>2856</v>
      </c>
      <c r="F161" s="107" t="s">
        <v>2857</v>
      </c>
      <c r="G161" s="106" t="s">
        <v>7728</v>
      </c>
      <c r="H161" s="106" t="s">
        <v>7909</v>
      </c>
      <c r="I161" s="11">
        <v>5.4950000000000001</v>
      </c>
      <c r="J161" s="11">
        <v>10.53</v>
      </c>
      <c r="K161" s="11"/>
      <c r="L161" s="159" t="s">
        <v>2393</v>
      </c>
      <c r="M161" s="109"/>
      <c r="N161" s="109"/>
      <c r="O161" s="108"/>
      <c r="P161" s="108"/>
      <c r="Q161" s="108"/>
    </row>
    <row r="162" spans="1:17" ht="24" x14ac:dyDescent="0.55000000000000004">
      <c r="A162" s="106">
        <f>SUBTOTAL(103,$B$4:B162)</f>
        <v>159</v>
      </c>
      <c r="B162" s="107" t="s">
        <v>2826</v>
      </c>
      <c r="C162" s="107" t="s">
        <v>2521</v>
      </c>
      <c r="D162" s="107" t="s">
        <v>2827</v>
      </c>
      <c r="E162" s="106" t="s">
        <v>2858</v>
      </c>
      <c r="F162" s="107" t="s">
        <v>2859</v>
      </c>
      <c r="G162" s="106" t="s">
        <v>7909</v>
      </c>
      <c r="H162" s="106" t="s">
        <v>7910</v>
      </c>
      <c r="I162" s="11">
        <v>9.5839999999999907</v>
      </c>
      <c r="J162" s="11">
        <v>9.7140000000000004</v>
      </c>
      <c r="K162" s="11"/>
      <c r="L162" s="159" t="s">
        <v>2393</v>
      </c>
      <c r="M162" s="109"/>
      <c r="N162" s="109"/>
      <c r="O162" s="108"/>
      <c r="P162" s="108"/>
      <c r="Q162" s="108"/>
    </row>
    <row r="163" spans="1:17" ht="24" x14ac:dyDescent="0.55000000000000004">
      <c r="A163" s="106">
        <f>SUBTOTAL(103,$B$4:B163)</f>
        <v>160</v>
      </c>
      <c r="B163" s="107" t="s">
        <v>2826</v>
      </c>
      <c r="C163" s="107" t="s">
        <v>2521</v>
      </c>
      <c r="D163" s="107" t="s">
        <v>2830</v>
      </c>
      <c r="E163" s="106" t="s">
        <v>2860</v>
      </c>
      <c r="F163" s="107" t="s">
        <v>2861</v>
      </c>
      <c r="G163" s="106" t="s">
        <v>5213</v>
      </c>
      <c r="H163" s="106" t="s">
        <v>7790</v>
      </c>
      <c r="I163" s="11">
        <v>37.826000000000001</v>
      </c>
      <c r="J163" s="11">
        <v>38.881</v>
      </c>
      <c r="K163" s="11"/>
      <c r="L163" s="159" t="s">
        <v>2393</v>
      </c>
      <c r="M163" s="109"/>
      <c r="N163" s="109"/>
      <c r="O163" s="108"/>
      <c r="P163" s="108"/>
      <c r="Q163" s="108"/>
    </row>
    <row r="164" spans="1:17" ht="24" x14ac:dyDescent="0.55000000000000004">
      <c r="A164" s="106">
        <f>SUBTOTAL(103,$B$4:B164)</f>
        <v>161</v>
      </c>
      <c r="B164" s="107" t="s">
        <v>2826</v>
      </c>
      <c r="C164" s="107" t="s">
        <v>2521</v>
      </c>
      <c r="D164" s="107" t="s">
        <v>2830</v>
      </c>
      <c r="E164" s="106" t="s">
        <v>2862</v>
      </c>
      <c r="F164" s="107" t="s">
        <v>2863</v>
      </c>
      <c r="G164" s="106" t="s">
        <v>5213</v>
      </c>
      <c r="H164" s="106" t="s">
        <v>7911</v>
      </c>
      <c r="I164" s="11">
        <v>15.8279999999999</v>
      </c>
      <c r="J164" s="11">
        <v>15.862</v>
      </c>
      <c r="K164" s="11"/>
      <c r="L164" s="159" t="s">
        <v>2393</v>
      </c>
      <c r="M164" s="109"/>
      <c r="N164" s="109"/>
      <c r="O164" s="108"/>
      <c r="P164" s="108"/>
      <c r="Q164" s="108"/>
    </row>
    <row r="165" spans="1:17" ht="24" x14ac:dyDescent="0.55000000000000004">
      <c r="A165" s="106">
        <f>SUBTOTAL(103,$B$4:B165)</f>
        <v>162</v>
      </c>
      <c r="B165" s="107" t="s">
        <v>2826</v>
      </c>
      <c r="C165" s="107" t="s">
        <v>2521</v>
      </c>
      <c r="D165" s="107" t="s">
        <v>2827</v>
      </c>
      <c r="E165" s="106" t="s">
        <v>2864</v>
      </c>
      <c r="F165" s="107" t="s">
        <v>2865</v>
      </c>
      <c r="G165" s="106" t="s">
        <v>7911</v>
      </c>
      <c r="H165" s="106" t="s">
        <v>7912</v>
      </c>
      <c r="I165" s="11">
        <v>4.9470000000000001</v>
      </c>
      <c r="J165" s="11">
        <v>6.3760000000000003</v>
      </c>
      <c r="K165" s="11"/>
      <c r="L165" s="159" t="s">
        <v>2393</v>
      </c>
      <c r="M165" s="109"/>
      <c r="N165" s="109"/>
      <c r="O165" s="108"/>
      <c r="P165" s="108"/>
      <c r="Q165" s="108"/>
    </row>
    <row r="166" spans="1:17" ht="24" x14ac:dyDescent="0.55000000000000004">
      <c r="A166" s="106">
        <f>SUBTOTAL(103,$B$4:B166)</f>
        <v>163</v>
      </c>
      <c r="B166" s="107" t="s">
        <v>2826</v>
      </c>
      <c r="C166" s="107" t="s">
        <v>2521</v>
      </c>
      <c r="D166" s="107" t="s">
        <v>2827</v>
      </c>
      <c r="E166" s="106" t="s">
        <v>2864</v>
      </c>
      <c r="F166" s="107" t="s">
        <v>2865</v>
      </c>
      <c r="G166" s="106" t="s">
        <v>7913</v>
      </c>
      <c r="H166" s="106" t="s">
        <v>7914</v>
      </c>
      <c r="I166" s="11">
        <v>12.922999999999901</v>
      </c>
      <c r="J166" s="11">
        <v>14.523</v>
      </c>
      <c r="K166" s="11"/>
      <c r="L166" s="159" t="s">
        <v>2393</v>
      </c>
      <c r="M166" s="109"/>
      <c r="N166" s="109"/>
      <c r="O166" s="108"/>
      <c r="P166" s="108"/>
      <c r="Q166" s="108"/>
    </row>
    <row r="167" spans="1:17" ht="24" x14ac:dyDescent="0.55000000000000004">
      <c r="A167" s="106">
        <f>SUBTOTAL(103,$B$4:B167)</f>
        <v>164</v>
      </c>
      <c r="B167" s="107" t="s">
        <v>2826</v>
      </c>
      <c r="C167" s="107" t="s">
        <v>2521</v>
      </c>
      <c r="D167" s="107" t="s">
        <v>2830</v>
      </c>
      <c r="E167" s="106" t="s">
        <v>2866</v>
      </c>
      <c r="F167" s="107" t="s">
        <v>2867</v>
      </c>
      <c r="G167" s="106" t="s">
        <v>5213</v>
      </c>
      <c r="H167" s="106" t="s">
        <v>7023</v>
      </c>
      <c r="I167" s="11">
        <v>0.184</v>
      </c>
      <c r="J167" s="11">
        <v>0.184</v>
      </c>
      <c r="K167" s="11"/>
      <c r="L167" s="159" t="s">
        <v>2393</v>
      </c>
      <c r="M167" s="109"/>
      <c r="N167" s="109"/>
      <c r="O167" s="108"/>
      <c r="P167" s="108"/>
      <c r="Q167" s="108"/>
    </row>
    <row r="168" spans="1:17" ht="24" x14ac:dyDescent="0.55000000000000004">
      <c r="A168" s="106">
        <f>SUBTOTAL(103,$B$4:B168)</f>
        <v>165</v>
      </c>
      <c r="B168" s="107" t="s">
        <v>2826</v>
      </c>
      <c r="C168" s="107" t="s">
        <v>2521</v>
      </c>
      <c r="D168" s="107" t="s">
        <v>2827</v>
      </c>
      <c r="E168" s="106" t="s">
        <v>2868</v>
      </c>
      <c r="F168" s="107" t="s">
        <v>2869</v>
      </c>
      <c r="G168" s="106" t="s">
        <v>5213</v>
      </c>
      <c r="H168" s="106" t="s">
        <v>7915</v>
      </c>
      <c r="I168" s="11">
        <v>71.793999999999897</v>
      </c>
      <c r="J168" s="11">
        <v>71.793999999999897</v>
      </c>
      <c r="K168" s="11"/>
      <c r="L168" s="159" t="s">
        <v>2393</v>
      </c>
      <c r="M168" s="109"/>
      <c r="N168" s="109"/>
      <c r="O168" s="108"/>
      <c r="P168" s="108"/>
      <c r="Q168" s="108"/>
    </row>
    <row r="169" spans="1:17" ht="24" x14ac:dyDescent="0.55000000000000004">
      <c r="A169" s="106">
        <f>SUBTOTAL(103,$B$4:B169)</f>
        <v>166</v>
      </c>
      <c r="B169" s="107" t="s">
        <v>2826</v>
      </c>
      <c r="C169" s="107" t="s">
        <v>2521</v>
      </c>
      <c r="D169" s="107" t="s">
        <v>2838</v>
      </c>
      <c r="E169" s="106" t="s">
        <v>2870</v>
      </c>
      <c r="F169" s="107" t="s">
        <v>2871</v>
      </c>
      <c r="G169" s="106" t="s">
        <v>5213</v>
      </c>
      <c r="H169" s="106" t="s">
        <v>7916</v>
      </c>
      <c r="I169" s="11">
        <v>12.113</v>
      </c>
      <c r="J169" s="11">
        <v>12.113</v>
      </c>
      <c r="K169" s="11"/>
      <c r="L169" s="159" t="s">
        <v>2393</v>
      </c>
      <c r="M169" s="109"/>
      <c r="N169" s="109"/>
      <c r="O169" s="108"/>
      <c r="P169" s="108"/>
      <c r="Q169" s="108"/>
    </row>
    <row r="170" spans="1:17" ht="24" x14ac:dyDescent="0.55000000000000004">
      <c r="A170" s="106">
        <f>SUBTOTAL(103,$B$4:B170)</f>
        <v>167</v>
      </c>
      <c r="B170" s="107" t="s">
        <v>2826</v>
      </c>
      <c r="C170" s="107" t="s">
        <v>2521</v>
      </c>
      <c r="D170" s="107" t="s">
        <v>2849</v>
      </c>
      <c r="E170" s="106" t="s">
        <v>2872</v>
      </c>
      <c r="F170" s="107" t="s">
        <v>2873</v>
      </c>
      <c r="G170" s="106" t="s">
        <v>7699</v>
      </c>
      <c r="H170" s="106" t="s">
        <v>7917</v>
      </c>
      <c r="I170" s="11">
        <v>2.254</v>
      </c>
      <c r="J170" s="11">
        <v>2.254</v>
      </c>
      <c r="K170" s="11"/>
      <c r="L170" s="159" t="s">
        <v>2393</v>
      </c>
      <c r="M170" s="109"/>
      <c r="N170" s="109"/>
      <c r="O170" s="108"/>
      <c r="P170" s="108"/>
      <c r="Q170" s="108"/>
    </row>
    <row r="171" spans="1:17" ht="24" x14ac:dyDescent="0.55000000000000004">
      <c r="A171" s="106">
        <f>SUBTOTAL(103,$B$4:B171)</f>
        <v>168</v>
      </c>
      <c r="B171" s="107" t="s">
        <v>2826</v>
      </c>
      <c r="C171" s="107" t="s">
        <v>2521</v>
      </c>
      <c r="D171" s="107" t="s">
        <v>2838</v>
      </c>
      <c r="E171" s="106" t="s">
        <v>2874</v>
      </c>
      <c r="F171" s="107" t="s">
        <v>2875</v>
      </c>
      <c r="G171" s="106" t="s">
        <v>5213</v>
      </c>
      <c r="H171" s="106" t="s">
        <v>7918</v>
      </c>
      <c r="I171" s="11">
        <v>20.396000000000001</v>
      </c>
      <c r="J171" s="11">
        <v>20.896000000000001</v>
      </c>
      <c r="K171" s="11"/>
      <c r="L171" s="159" t="s">
        <v>2393</v>
      </c>
      <c r="M171" s="109"/>
      <c r="N171" s="109"/>
      <c r="O171" s="108"/>
      <c r="P171" s="108"/>
      <c r="Q171" s="108"/>
    </row>
    <row r="172" spans="1:17" ht="24" x14ac:dyDescent="0.55000000000000004">
      <c r="A172" s="106">
        <f>SUBTOTAL(103,$B$4:B172)</f>
        <v>169</v>
      </c>
      <c r="B172" s="107" t="s">
        <v>2826</v>
      </c>
      <c r="C172" s="107" t="s">
        <v>2521</v>
      </c>
      <c r="D172" s="107" t="s">
        <v>2849</v>
      </c>
      <c r="E172" s="106" t="s">
        <v>2876</v>
      </c>
      <c r="F172" s="107" t="s">
        <v>2877</v>
      </c>
      <c r="G172" s="106" t="s">
        <v>7825</v>
      </c>
      <c r="H172" s="106" t="s">
        <v>7919</v>
      </c>
      <c r="I172" s="11">
        <v>2.52</v>
      </c>
      <c r="J172" s="11">
        <v>2.52</v>
      </c>
      <c r="K172" s="11"/>
      <c r="L172" s="159" t="s">
        <v>2393</v>
      </c>
      <c r="M172" s="109"/>
      <c r="N172" s="109"/>
      <c r="O172" s="108"/>
      <c r="P172" s="108"/>
      <c r="Q172" s="108"/>
    </row>
    <row r="173" spans="1:17" ht="24" x14ac:dyDescent="0.55000000000000004">
      <c r="A173" s="106">
        <f>SUBTOTAL(103,$B$4:B173)</f>
        <v>170</v>
      </c>
      <c r="B173" s="107" t="s">
        <v>2826</v>
      </c>
      <c r="C173" s="107" t="s">
        <v>2521</v>
      </c>
      <c r="D173" s="107" t="s">
        <v>2849</v>
      </c>
      <c r="E173" s="106" t="s">
        <v>2878</v>
      </c>
      <c r="F173" s="107" t="s">
        <v>2879</v>
      </c>
      <c r="G173" s="106" t="s">
        <v>7827</v>
      </c>
      <c r="H173" s="106" t="s">
        <v>7920</v>
      </c>
      <c r="I173" s="11">
        <v>3.00199999999999</v>
      </c>
      <c r="J173" s="11">
        <v>3.00199999999999</v>
      </c>
      <c r="K173" s="11"/>
      <c r="L173" s="159" t="s">
        <v>2393</v>
      </c>
      <c r="M173" s="109"/>
      <c r="N173" s="109"/>
      <c r="O173" s="108"/>
      <c r="P173" s="108"/>
      <c r="Q173" s="108"/>
    </row>
    <row r="174" spans="1:17" ht="24" x14ac:dyDescent="0.55000000000000004">
      <c r="A174" s="106">
        <f>SUBTOTAL(103,$B$4:B174)</f>
        <v>171</v>
      </c>
      <c r="B174" s="107" t="s">
        <v>2826</v>
      </c>
      <c r="C174" s="107" t="s">
        <v>2521</v>
      </c>
      <c r="D174" s="107" t="s">
        <v>2833</v>
      </c>
      <c r="E174" s="106" t="s">
        <v>2880</v>
      </c>
      <c r="F174" s="107" t="s">
        <v>2881</v>
      </c>
      <c r="G174" s="106" t="s">
        <v>7829</v>
      </c>
      <c r="H174" s="106" t="s">
        <v>7921</v>
      </c>
      <c r="I174" s="11">
        <v>13.74</v>
      </c>
      <c r="J174" s="11">
        <v>13.74</v>
      </c>
      <c r="K174" s="11"/>
      <c r="L174" s="159" t="s">
        <v>2393</v>
      </c>
      <c r="M174" s="109"/>
      <c r="N174" s="109"/>
      <c r="O174" s="108"/>
      <c r="P174" s="108"/>
      <c r="Q174" s="108"/>
    </row>
    <row r="175" spans="1:17" ht="24" x14ac:dyDescent="0.55000000000000004">
      <c r="A175" s="106">
        <f>SUBTOTAL(103,$B$4:B175)</f>
        <v>172</v>
      </c>
      <c r="B175" s="107" t="s">
        <v>2826</v>
      </c>
      <c r="C175" s="107" t="s">
        <v>2521</v>
      </c>
      <c r="D175" s="107" t="s">
        <v>2838</v>
      </c>
      <c r="E175" s="106" t="s">
        <v>2882</v>
      </c>
      <c r="F175" s="107" t="s">
        <v>2883</v>
      </c>
      <c r="G175" s="106" t="s">
        <v>5213</v>
      </c>
      <c r="H175" s="106" t="s">
        <v>7922</v>
      </c>
      <c r="I175" s="11">
        <v>0.48999999999999899</v>
      </c>
      <c r="J175" s="11">
        <v>0.97999999999999898</v>
      </c>
      <c r="K175" s="11"/>
      <c r="L175" s="159" t="s">
        <v>2393</v>
      </c>
      <c r="M175" s="109"/>
      <c r="N175" s="109"/>
      <c r="O175" s="108"/>
      <c r="P175" s="108"/>
      <c r="Q175" s="108"/>
    </row>
    <row r="176" spans="1:17" ht="24" x14ac:dyDescent="0.55000000000000004">
      <c r="A176" s="106"/>
      <c r="B176" s="114" t="s">
        <v>6636</v>
      </c>
      <c r="C176" s="114"/>
      <c r="D176" s="114"/>
      <c r="E176" s="114"/>
      <c r="F176" s="114"/>
      <c r="G176" s="114"/>
      <c r="H176" s="114"/>
      <c r="I176" s="125">
        <f>SUBTOTAL(109,I4:I175)</f>
        <v>3474.2549999999947</v>
      </c>
      <c r="J176" s="125">
        <f>SUBTOTAL(109,J4:J175)</f>
        <v>4686.8299999999972</v>
      </c>
      <c r="K176" s="125"/>
      <c r="L176" s="159"/>
      <c r="M176" s="109"/>
      <c r="N176" s="109"/>
      <c r="O176" s="108"/>
      <c r="P176" s="108"/>
      <c r="Q176" s="108"/>
    </row>
    <row r="177" spans="1:17" s="133" customFormat="1" ht="24" x14ac:dyDescent="0.55000000000000004">
      <c r="A177" s="109"/>
      <c r="B177" s="110" t="s">
        <v>1040</v>
      </c>
      <c r="C177" s="110" t="s">
        <v>757</v>
      </c>
      <c r="D177" s="110" t="s">
        <v>1059</v>
      </c>
      <c r="E177" s="109" t="s">
        <v>1060</v>
      </c>
      <c r="F177" s="110" t="s">
        <v>1061</v>
      </c>
      <c r="G177" s="109" t="s">
        <v>1062</v>
      </c>
      <c r="H177" s="109" t="s">
        <v>7126</v>
      </c>
      <c r="I177" s="111">
        <v>24.331</v>
      </c>
      <c r="J177" s="111">
        <v>33.411000000000001</v>
      </c>
      <c r="K177" s="111"/>
      <c r="L177" s="109" t="s">
        <v>1063</v>
      </c>
      <c r="M177" s="109" t="s">
        <v>1062</v>
      </c>
      <c r="N177" s="109" t="s">
        <v>6439</v>
      </c>
      <c r="O177" s="121"/>
      <c r="P177" s="121"/>
      <c r="Q177" s="121"/>
    </row>
    <row r="178" spans="1:17" s="133" customFormat="1" ht="24" x14ac:dyDescent="0.55000000000000004">
      <c r="A178" s="109"/>
      <c r="B178" s="110" t="s">
        <v>2353</v>
      </c>
      <c r="C178" s="110" t="s">
        <v>2294</v>
      </c>
      <c r="D178" s="110" t="s">
        <v>2361</v>
      </c>
      <c r="E178" s="109" t="s">
        <v>2390</v>
      </c>
      <c r="F178" s="110" t="s">
        <v>2391</v>
      </c>
      <c r="G178" s="109" t="s">
        <v>2392</v>
      </c>
      <c r="H178" s="109" t="s">
        <v>7699</v>
      </c>
      <c r="I178" s="111">
        <v>0.3</v>
      </c>
      <c r="J178" s="111">
        <v>0.3</v>
      </c>
      <c r="K178" s="111"/>
      <c r="L178" s="109" t="s">
        <v>2393</v>
      </c>
      <c r="M178" s="109" t="s">
        <v>2392</v>
      </c>
      <c r="N178" s="109" t="s">
        <v>6480</v>
      </c>
      <c r="O178" s="109"/>
      <c r="P178" s="109"/>
      <c r="Q178" s="109"/>
    </row>
    <row r="179" spans="1:17" ht="24" x14ac:dyDescent="0.55000000000000004">
      <c r="A179" s="106"/>
      <c r="B179" s="107"/>
      <c r="C179" s="107"/>
      <c r="D179" s="107"/>
      <c r="E179" s="106"/>
      <c r="F179" s="107"/>
      <c r="G179" s="106"/>
      <c r="H179" s="106"/>
      <c r="I179" s="11"/>
      <c r="J179" s="11"/>
      <c r="K179" s="11"/>
      <c r="L179" s="159"/>
      <c r="M179" s="109"/>
      <c r="N179" s="109"/>
      <c r="O179" s="108"/>
      <c r="P179" s="108"/>
      <c r="Q179" s="108"/>
    </row>
    <row r="180" spans="1:17" ht="24" x14ac:dyDescent="0.55000000000000004">
      <c r="A180" s="106"/>
      <c r="B180" s="114" t="s">
        <v>6637</v>
      </c>
      <c r="C180" s="114"/>
      <c r="D180" s="114"/>
      <c r="E180" s="114"/>
      <c r="F180" s="114"/>
      <c r="G180" s="114"/>
      <c r="H180" s="114"/>
      <c r="I180" s="125">
        <f>I176+I177+I178-I67-I63</f>
        <v>3496.9609999999948</v>
      </c>
      <c r="J180" s="125">
        <f>J176+J177+J178-J67-J63</f>
        <v>4718.6159999999982</v>
      </c>
      <c r="K180" s="125"/>
      <c r="L180" s="159"/>
      <c r="M180" s="109"/>
      <c r="N180" s="109"/>
      <c r="O180" s="108"/>
      <c r="P180" s="108"/>
      <c r="Q180" s="108"/>
    </row>
  </sheetData>
  <autoFilter ref="A3:R3" xr:uid="{649F2059-B24D-4A13-A91D-97B6DCA9C94D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20"/>
  <sheetViews>
    <sheetView topLeftCell="D1" zoomScale="80" zoomScaleNormal="80" workbookViewId="0">
      <pane ySplit="3" topLeftCell="A4" activePane="bottomLeft" state="frozen"/>
      <selection pane="bottomLeft" activeCell="Q1" sqref="Q1"/>
    </sheetView>
  </sheetViews>
  <sheetFormatPr defaultRowHeight="14.25" x14ac:dyDescent="0.2"/>
  <cols>
    <col min="1" max="1" width="7.375" style="105" bestFit="1" customWidth="1"/>
    <col min="2" max="2" width="20.125" style="105" bestFit="1" customWidth="1"/>
    <col min="3" max="3" width="28.625" style="105" bestFit="1" customWidth="1"/>
    <col min="4" max="4" width="22.75" style="105" bestFit="1" customWidth="1"/>
    <col min="5" max="5" width="13.125" style="105" bestFit="1" customWidth="1"/>
    <col min="6" max="6" width="39" style="105" bestFit="1" customWidth="1"/>
    <col min="7" max="8" width="12.75" style="105" bestFit="1" customWidth="1"/>
    <col min="9" max="9" width="10.125" style="105" bestFit="1" customWidth="1"/>
    <col min="10" max="10" width="20.25" style="105" customWidth="1"/>
    <col min="11" max="11" width="15.625" style="105" bestFit="1" customWidth="1"/>
    <col min="12" max="12" width="9.5" style="105" bestFit="1" customWidth="1"/>
    <col min="13" max="13" width="18.625" style="105" bestFit="1" customWidth="1"/>
    <col min="14" max="14" width="35.5" style="105" bestFit="1" customWidth="1"/>
    <col min="15" max="15" width="24.5" style="105" bestFit="1" customWidth="1"/>
    <col min="16" max="16" width="15.625" style="105" bestFit="1" customWidth="1"/>
    <col min="17" max="17" width="15.5" style="105" bestFit="1" customWidth="1"/>
    <col min="18" max="16384" width="9" style="105"/>
  </cols>
  <sheetData>
    <row r="1" spans="1:17" ht="30.75" x14ac:dyDescent="0.7">
      <c r="Q1" s="199" t="s">
        <v>8130</v>
      </c>
    </row>
    <row r="2" spans="1:17" customFormat="1" ht="24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 t="s">
        <v>6645</v>
      </c>
      <c r="P2" s="36"/>
      <c r="Q2" s="1" t="s">
        <v>6829</v>
      </c>
    </row>
    <row r="3" spans="1:17" customFormat="1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7" t="s">
        <v>6647</v>
      </c>
      <c r="P3" s="37" t="s">
        <v>6646</v>
      </c>
      <c r="Q3" s="33"/>
    </row>
    <row r="4" spans="1:17" ht="24" x14ac:dyDescent="0.55000000000000004">
      <c r="A4" s="106">
        <f>SUBTOTAL(103,$B$4:B4)</f>
        <v>1</v>
      </c>
      <c r="B4" s="107" t="s">
        <v>2884</v>
      </c>
      <c r="C4" s="107" t="s">
        <v>2885</v>
      </c>
      <c r="D4" s="107" t="s">
        <v>2886</v>
      </c>
      <c r="E4" s="106" t="s">
        <v>2887</v>
      </c>
      <c r="F4" s="107" t="s">
        <v>2888</v>
      </c>
      <c r="G4" s="106" t="s">
        <v>7923</v>
      </c>
      <c r="H4" s="106" t="s">
        <v>7924</v>
      </c>
      <c r="I4" s="11">
        <v>25.846999999999898</v>
      </c>
      <c r="J4" s="111">
        <v>67.763000000000005</v>
      </c>
      <c r="K4" s="111"/>
      <c r="L4" s="106" t="s">
        <v>2205</v>
      </c>
      <c r="M4" s="108"/>
      <c r="N4" s="108"/>
      <c r="O4" s="108"/>
      <c r="P4" s="108"/>
      <c r="Q4" s="108"/>
    </row>
    <row r="5" spans="1:17" ht="24" x14ac:dyDescent="0.55000000000000004">
      <c r="A5" s="106">
        <f>SUBTOTAL(103,$B$4:B5)</f>
        <v>2</v>
      </c>
      <c r="B5" s="107" t="s">
        <v>2884</v>
      </c>
      <c r="C5" s="107" t="s">
        <v>2885</v>
      </c>
      <c r="D5" s="107" t="s">
        <v>2889</v>
      </c>
      <c r="E5" s="106" t="s">
        <v>2890</v>
      </c>
      <c r="F5" s="107" t="s">
        <v>2891</v>
      </c>
      <c r="G5" s="106" t="s">
        <v>7924</v>
      </c>
      <c r="H5" s="106" t="s">
        <v>7925</v>
      </c>
      <c r="I5" s="11">
        <v>33</v>
      </c>
      <c r="J5" s="111">
        <v>66.293000000000006</v>
      </c>
      <c r="K5" s="111"/>
      <c r="L5" s="106" t="s">
        <v>2205</v>
      </c>
      <c r="M5" s="106"/>
      <c r="N5" s="108"/>
      <c r="O5" s="108"/>
      <c r="P5" s="108"/>
      <c r="Q5" s="108"/>
    </row>
    <row r="6" spans="1:17" ht="24" x14ac:dyDescent="0.55000000000000004">
      <c r="A6" s="106">
        <f>SUBTOTAL(103,$B$4:B6)</f>
        <v>3</v>
      </c>
      <c r="B6" s="107" t="s">
        <v>2884</v>
      </c>
      <c r="C6" s="107" t="s">
        <v>2885</v>
      </c>
      <c r="D6" s="107" t="s">
        <v>2892</v>
      </c>
      <c r="E6" s="106" t="s">
        <v>2893</v>
      </c>
      <c r="F6" s="107" t="s">
        <v>2894</v>
      </c>
      <c r="G6" s="106" t="s">
        <v>7925</v>
      </c>
      <c r="H6" s="106" t="s">
        <v>7926</v>
      </c>
      <c r="I6" s="11">
        <v>16.5</v>
      </c>
      <c r="J6" s="111">
        <v>33.515999999999998</v>
      </c>
      <c r="K6" s="111"/>
      <c r="L6" s="106" t="s">
        <v>2205</v>
      </c>
      <c r="M6" s="106"/>
      <c r="N6" s="108"/>
      <c r="O6" s="108"/>
      <c r="P6" s="108"/>
      <c r="Q6" s="108"/>
    </row>
    <row r="7" spans="1:17" ht="24" x14ac:dyDescent="0.55000000000000004">
      <c r="A7" s="106">
        <f>SUBTOTAL(103,$B$4:B7)</f>
        <v>4</v>
      </c>
      <c r="B7" s="107" t="s">
        <v>2884</v>
      </c>
      <c r="C7" s="107" t="s">
        <v>2885</v>
      </c>
      <c r="D7" s="107" t="s">
        <v>2895</v>
      </c>
      <c r="E7" s="106" t="s">
        <v>2896</v>
      </c>
      <c r="F7" s="107" t="s">
        <v>2897</v>
      </c>
      <c r="G7" s="106" t="s">
        <v>7926</v>
      </c>
      <c r="H7" s="106" t="s">
        <v>7594</v>
      </c>
      <c r="I7" s="11">
        <v>27.387</v>
      </c>
      <c r="J7" s="111">
        <v>54.774000000000001</v>
      </c>
      <c r="K7" s="111"/>
      <c r="L7" s="106" t="s">
        <v>2205</v>
      </c>
      <c r="M7" s="106"/>
      <c r="N7" s="108"/>
      <c r="O7" s="108"/>
      <c r="P7" s="108"/>
      <c r="Q7" s="108"/>
    </row>
    <row r="8" spans="1:17" ht="24" x14ac:dyDescent="0.55000000000000004">
      <c r="A8" s="106">
        <f>SUBTOTAL(103,$B$4:B8)</f>
        <v>5</v>
      </c>
      <c r="B8" s="107" t="s">
        <v>2884</v>
      </c>
      <c r="C8" s="107" t="s">
        <v>2885</v>
      </c>
      <c r="D8" s="107" t="s">
        <v>2895</v>
      </c>
      <c r="E8" s="106" t="s">
        <v>2898</v>
      </c>
      <c r="F8" s="107" t="s">
        <v>2899</v>
      </c>
      <c r="G8" s="106" t="s">
        <v>7556</v>
      </c>
      <c r="H8" s="106" t="s">
        <v>7927</v>
      </c>
      <c r="I8" s="11">
        <v>48.733999999999902</v>
      </c>
      <c r="J8" s="11">
        <v>56.815999999999903</v>
      </c>
      <c r="K8" s="11"/>
      <c r="L8" s="106" t="s">
        <v>2205</v>
      </c>
      <c r="M8" s="106"/>
      <c r="N8" s="108"/>
      <c r="O8" s="108"/>
      <c r="P8" s="108"/>
      <c r="Q8" s="108"/>
    </row>
    <row r="9" spans="1:17" ht="24" x14ac:dyDescent="0.55000000000000004">
      <c r="A9" s="106">
        <f>SUBTOTAL(103,$B$4:B9)</f>
        <v>6</v>
      </c>
      <c r="B9" s="107" t="s">
        <v>2884</v>
      </c>
      <c r="C9" s="107" t="s">
        <v>2885</v>
      </c>
      <c r="D9" s="107" t="s">
        <v>2892</v>
      </c>
      <c r="E9" s="106" t="s">
        <v>2900</v>
      </c>
      <c r="F9" s="107" t="s">
        <v>2901</v>
      </c>
      <c r="G9" s="106" t="s">
        <v>7927</v>
      </c>
      <c r="H9" s="106" t="s">
        <v>7928</v>
      </c>
      <c r="I9" s="11">
        <v>20.484000000000002</v>
      </c>
      <c r="J9" s="111">
        <v>27.649000000000001</v>
      </c>
      <c r="K9" s="111"/>
      <c r="L9" s="106" t="s">
        <v>2205</v>
      </c>
      <c r="M9" s="106"/>
      <c r="N9" s="108"/>
      <c r="O9" s="108"/>
      <c r="P9" s="108"/>
      <c r="Q9" s="108"/>
    </row>
    <row r="10" spans="1:17" ht="24" x14ac:dyDescent="0.55000000000000004">
      <c r="A10" s="106">
        <f>SUBTOTAL(103,$B$4:B10)</f>
        <v>7</v>
      </c>
      <c r="B10" s="107" t="s">
        <v>2884</v>
      </c>
      <c r="C10" s="107" t="s">
        <v>2885</v>
      </c>
      <c r="D10" s="107" t="s">
        <v>2886</v>
      </c>
      <c r="E10" s="106" t="s">
        <v>2902</v>
      </c>
      <c r="F10" s="107" t="s">
        <v>2903</v>
      </c>
      <c r="G10" s="106" t="s">
        <v>7929</v>
      </c>
      <c r="H10" s="106" t="s">
        <v>7930</v>
      </c>
      <c r="I10" s="11">
        <v>15.292999999999999</v>
      </c>
      <c r="J10" s="111">
        <v>31.039000000000001</v>
      </c>
      <c r="K10" s="111"/>
      <c r="L10" s="106" t="s">
        <v>2205</v>
      </c>
      <c r="M10" s="106"/>
      <c r="N10" s="108"/>
      <c r="O10" s="108"/>
      <c r="P10" s="108"/>
      <c r="Q10" s="108"/>
    </row>
    <row r="11" spans="1:17" ht="24" x14ac:dyDescent="0.55000000000000004">
      <c r="A11" s="122">
        <f>SUBTOTAL(103,$B$4:B11)</f>
        <v>8</v>
      </c>
      <c r="B11" s="123" t="s">
        <v>2884</v>
      </c>
      <c r="C11" s="123" t="s">
        <v>2885</v>
      </c>
      <c r="D11" s="123" t="s">
        <v>2904</v>
      </c>
      <c r="E11" s="122" t="s">
        <v>2905</v>
      </c>
      <c r="F11" s="123" t="s">
        <v>2906</v>
      </c>
      <c r="G11" s="122" t="s">
        <v>7559</v>
      </c>
      <c r="H11" s="122" t="s">
        <v>6594</v>
      </c>
      <c r="I11" s="13">
        <v>0.91699999999999904</v>
      </c>
      <c r="J11" s="13">
        <v>1.52</v>
      </c>
      <c r="K11" s="13"/>
      <c r="L11" s="122" t="s">
        <v>2087</v>
      </c>
      <c r="M11" s="109" t="s">
        <v>6594</v>
      </c>
      <c r="N11" s="121" t="s">
        <v>6464</v>
      </c>
      <c r="O11" s="144"/>
      <c r="P11" s="121"/>
      <c r="Q11" s="121"/>
    </row>
    <row r="12" spans="1:17" ht="24" x14ac:dyDescent="0.55000000000000004">
      <c r="A12" s="109">
        <f>SUBTOTAL(103,$B$4:B12)</f>
        <v>9</v>
      </c>
      <c r="B12" s="110" t="s">
        <v>2884</v>
      </c>
      <c r="C12" s="110" t="s">
        <v>2885</v>
      </c>
      <c r="D12" s="110" t="s">
        <v>2904</v>
      </c>
      <c r="E12" s="109" t="s">
        <v>2905</v>
      </c>
      <c r="F12" s="110" t="s">
        <v>2906</v>
      </c>
      <c r="G12" s="109" t="s">
        <v>6594</v>
      </c>
      <c r="H12" s="109" t="s">
        <v>7643</v>
      </c>
      <c r="I12" s="111">
        <f>171.686-170.089</f>
        <v>1.5970000000000084</v>
      </c>
      <c r="J12" s="111">
        <f>I12*2</f>
        <v>3.1940000000000168</v>
      </c>
      <c r="K12" s="111"/>
      <c r="L12" s="109" t="s">
        <v>2087</v>
      </c>
      <c r="M12" s="109" t="s">
        <v>6594</v>
      </c>
      <c r="N12" s="121" t="s">
        <v>6464</v>
      </c>
      <c r="O12" s="121"/>
      <c r="P12" s="121"/>
      <c r="Q12" s="121"/>
    </row>
    <row r="13" spans="1:17" ht="24" x14ac:dyDescent="0.55000000000000004">
      <c r="A13" s="109">
        <f>SUBTOTAL(103,$B$4:B13)</f>
        <v>10</v>
      </c>
      <c r="B13" s="110" t="s">
        <v>2884</v>
      </c>
      <c r="C13" s="110" t="s">
        <v>2885</v>
      </c>
      <c r="D13" s="110" t="s">
        <v>2904</v>
      </c>
      <c r="E13" s="109" t="s">
        <v>2905</v>
      </c>
      <c r="F13" s="110" t="s">
        <v>2906</v>
      </c>
      <c r="G13" s="109" t="s">
        <v>7643</v>
      </c>
      <c r="H13" s="109" t="s">
        <v>7931</v>
      </c>
      <c r="I13" s="111">
        <f>195.197-171.686</f>
        <v>23.510999999999996</v>
      </c>
      <c r="J13" s="111">
        <v>32.08</v>
      </c>
      <c r="K13" s="111"/>
      <c r="L13" s="109" t="s">
        <v>2205</v>
      </c>
      <c r="M13" s="109"/>
      <c r="N13" s="121" t="s">
        <v>6597</v>
      </c>
      <c r="O13" s="121"/>
      <c r="P13" s="121"/>
      <c r="Q13" s="121"/>
    </row>
    <row r="14" spans="1:17" ht="24" x14ac:dyDescent="0.55000000000000004">
      <c r="A14" s="106">
        <f>SUBTOTAL(103,$B$4:B14)</f>
        <v>11</v>
      </c>
      <c r="B14" s="107" t="s">
        <v>2884</v>
      </c>
      <c r="C14" s="107" t="s">
        <v>2885</v>
      </c>
      <c r="D14" s="107" t="s">
        <v>2907</v>
      </c>
      <c r="E14" s="106" t="s">
        <v>2908</v>
      </c>
      <c r="F14" s="107" t="s">
        <v>2909</v>
      </c>
      <c r="G14" s="106" t="s">
        <v>7931</v>
      </c>
      <c r="H14" s="106" t="s">
        <v>7932</v>
      </c>
      <c r="I14" s="11">
        <v>37.488</v>
      </c>
      <c r="J14" s="111">
        <v>266.23599999999999</v>
      </c>
      <c r="K14" s="111"/>
      <c r="L14" s="106" t="s">
        <v>2205</v>
      </c>
      <c r="M14" s="106"/>
      <c r="N14" s="108"/>
      <c r="O14" s="108"/>
      <c r="P14" s="108"/>
      <c r="Q14" s="108"/>
    </row>
    <row r="15" spans="1:17" ht="24" x14ac:dyDescent="0.55000000000000004">
      <c r="A15" s="106">
        <f>SUBTOTAL(103,$B$4:B15)</f>
        <v>12</v>
      </c>
      <c r="B15" s="107" t="s">
        <v>2884</v>
      </c>
      <c r="C15" s="107" t="s">
        <v>2885</v>
      </c>
      <c r="D15" s="107" t="s">
        <v>2889</v>
      </c>
      <c r="E15" s="106" t="s">
        <v>2910</v>
      </c>
      <c r="F15" s="107" t="s">
        <v>2911</v>
      </c>
      <c r="G15" s="106" t="s">
        <v>5213</v>
      </c>
      <c r="H15" s="106" t="s">
        <v>7933</v>
      </c>
      <c r="I15" s="11">
        <v>14.702</v>
      </c>
      <c r="J15" s="11">
        <v>25.677</v>
      </c>
      <c r="K15" s="11"/>
      <c r="L15" s="106" t="s">
        <v>2205</v>
      </c>
      <c r="M15" s="106"/>
      <c r="N15" s="108"/>
      <c r="O15" s="108"/>
      <c r="P15" s="108"/>
      <c r="Q15" s="108"/>
    </row>
    <row r="16" spans="1:17" ht="24" x14ac:dyDescent="0.55000000000000004">
      <c r="A16" s="106">
        <f>SUBTOTAL(103,$B$4:B16)</f>
        <v>13</v>
      </c>
      <c r="B16" s="107" t="s">
        <v>2884</v>
      </c>
      <c r="C16" s="107" t="s">
        <v>2885</v>
      </c>
      <c r="D16" s="107" t="s">
        <v>2892</v>
      </c>
      <c r="E16" s="106" t="s">
        <v>2912</v>
      </c>
      <c r="F16" s="107" t="s">
        <v>2913</v>
      </c>
      <c r="G16" s="106" t="s">
        <v>5213</v>
      </c>
      <c r="H16" s="106" t="s">
        <v>7934</v>
      </c>
      <c r="I16" s="11">
        <v>36.378999999999898</v>
      </c>
      <c r="J16" s="11">
        <v>46.4789999999999</v>
      </c>
      <c r="K16" s="11"/>
      <c r="L16" s="106" t="s">
        <v>2205</v>
      </c>
      <c r="M16" s="106"/>
      <c r="N16" s="108"/>
      <c r="O16" s="108"/>
      <c r="P16" s="108"/>
      <c r="Q16" s="108"/>
    </row>
    <row r="17" spans="1:17" ht="24" x14ac:dyDescent="0.55000000000000004">
      <c r="A17" s="106">
        <f>SUBTOTAL(103,$B$4:B17)</f>
        <v>14</v>
      </c>
      <c r="B17" s="107" t="s">
        <v>2884</v>
      </c>
      <c r="C17" s="107" t="s">
        <v>2885</v>
      </c>
      <c r="D17" s="107" t="s">
        <v>2889</v>
      </c>
      <c r="E17" s="106" t="s">
        <v>2914</v>
      </c>
      <c r="F17" s="107" t="s">
        <v>2915</v>
      </c>
      <c r="G17" s="106" t="s">
        <v>5213</v>
      </c>
      <c r="H17" s="106" t="s">
        <v>7935</v>
      </c>
      <c r="I17" s="11">
        <v>7.1199999999999903</v>
      </c>
      <c r="J17" s="11">
        <v>14.239999999999901</v>
      </c>
      <c r="K17" s="11"/>
      <c r="L17" s="106" t="s">
        <v>2205</v>
      </c>
      <c r="M17" s="106"/>
      <c r="N17" s="108"/>
      <c r="O17" s="108"/>
      <c r="P17" s="108"/>
      <c r="Q17" s="108"/>
    </row>
    <row r="18" spans="1:17" ht="24" x14ac:dyDescent="0.55000000000000004">
      <c r="A18" s="106">
        <f>SUBTOTAL(103,$B$4:B18)</f>
        <v>15</v>
      </c>
      <c r="B18" s="107" t="s">
        <v>2884</v>
      </c>
      <c r="C18" s="107" t="s">
        <v>2885</v>
      </c>
      <c r="D18" s="107" t="s">
        <v>2889</v>
      </c>
      <c r="E18" s="106" t="s">
        <v>2916</v>
      </c>
      <c r="F18" s="107" t="s">
        <v>2917</v>
      </c>
      <c r="G18" s="106" t="s">
        <v>7936</v>
      </c>
      <c r="H18" s="106" t="s">
        <v>7937</v>
      </c>
      <c r="I18" s="11">
        <v>15.634</v>
      </c>
      <c r="J18" s="11">
        <v>15.634</v>
      </c>
      <c r="K18" s="11"/>
      <c r="L18" s="106" t="s">
        <v>2205</v>
      </c>
      <c r="M18" s="106"/>
      <c r="N18" s="108"/>
      <c r="O18" s="108"/>
      <c r="P18" s="108"/>
      <c r="Q18" s="108"/>
    </row>
    <row r="19" spans="1:17" ht="24" x14ac:dyDescent="0.55000000000000004">
      <c r="A19" s="106">
        <f>SUBTOTAL(103,$B$4:B19)</f>
        <v>16</v>
      </c>
      <c r="B19" s="107" t="s">
        <v>2884</v>
      </c>
      <c r="C19" s="107" t="s">
        <v>2885</v>
      </c>
      <c r="D19" s="107" t="s">
        <v>2907</v>
      </c>
      <c r="E19" s="106" t="s">
        <v>2918</v>
      </c>
      <c r="F19" s="107" t="s">
        <v>2919</v>
      </c>
      <c r="G19" s="106" t="s">
        <v>7938</v>
      </c>
      <c r="H19" s="106" t="s">
        <v>7939</v>
      </c>
      <c r="I19" s="11">
        <v>22.0549999999999</v>
      </c>
      <c r="J19" s="111">
        <v>64.468999999999994</v>
      </c>
      <c r="K19" s="111"/>
      <c r="L19" s="106" t="s">
        <v>2205</v>
      </c>
      <c r="M19" s="106"/>
      <c r="N19" s="108"/>
      <c r="O19" s="108"/>
      <c r="P19" s="108"/>
      <c r="Q19" s="108"/>
    </row>
    <row r="20" spans="1:17" ht="24" x14ac:dyDescent="0.55000000000000004">
      <c r="A20" s="106">
        <f>SUBTOTAL(103,$B$4:B20)</f>
        <v>17</v>
      </c>
      <c r="B20" s="107" t="s">
        <v>2884</v>
      </c>
      <c r="C20" s="107" t="s">
        <v>2885</v>
      </c>
      <c r="D20" s="107" t="s">
        <v>2920</v>
      </c>
      <c r="E20" s="106" t="s">
        <v>2921</v>
      </c>
      <c r="F20" s="107" t="s">
        <v>2922</v>
      </c>
      <c r="G20" s="106" t="s">
        <v>7940</v>
      </c>
      <c r="H20" s="106" t="s">
        <v>7941</v>
      </c>
      <c r="I20" s="11">
        <v>25.314999999999898</v>
      </c>
      <c r="J20" s="111">
        <v>26.402999999999999</v>
      </c>
      <c r="K20" s="111"/>
      <c r="L20" s="106" t="s">
        <v>2205</v>
      </c>
      <c r="M20" s="106"/>
      <c r="N20" s="108"/>
      <c r="O20" s="108"/>
      <c r="P20" s="108"/>
      <c r="Q20" s="108"/>
    </row>
    <row r="21" spans="1:17" ht="24" x14ac:dyDescent="0.55000000000000004">
      <c r="A21" s="106">
        <f>SUBTOTAL(103,$B$4:B21)</f>
        <v>18</v>
      </c>
      <c r="B21" s="107" t="s">
        <v>2884</v>
      </c>
      <c r="C21" s="107" t="s">
        <v>2885</v>
      </c>
      <c r="D21" s="107" t="s">
        <v>2892</v>
      </c>
      <c r="E21" s="106" t="s">
        <v>2923</v>
      </c>
      <c r="F21" s="107" t="s">
        <v>2924</v>
      </c>
      <c r="G21" s="106" t="s">
        <v>5213</v>
      </c>
      <c r="H21" s="106" t="s">
        <v>7942</v>
      </c>
      <c r="I21" s="11">
        <v>18.803999999999998</v>
      </c>
      <c r="J21" s="11">
        <v>21.599</v>
      </c>
      <c r="K21" s="11"/>
      <c r="L21" s="106" t="s">
        <v>2205</v>
      </c>
      <c r="M21" s="106"/>
      <c r="N21" s="108"/>
      <c r="O21" s="108"/>
      <c r="P21" s="108"/>
      <c r="Q21" s="108"/>
    </row>
    <row r="22" spans="1:17" ht="24" x14ac:dyDescent="0.55000000000000004">
      <c r="A22" s="106">
        <f>SUBTOTAL(103,$B$4:B22)</f>
        <v>19</v>
      </c>
      <c r="B22" s="107" t="s">
        <v>2884</v>
      </c>
      <c r="C22" s="107" t="s">
        <v>2885</v>
      </c>
      <c r="D22" s="107" t="s">
        <v>2907</v>
      </c>
      <c r="E22" s="106" t="s">
        <v>2925</v>
      </c>
      <c r="F22" s="107" t="s">
        <v>2926</v>
      </c>
      <c r="G22" s="106" t="s">
        <v>7942</v>
      </c>
      <c r="H22" s="106" t="s">
        <v>7943</v>
      </c>
      <c r="I22" s="11">
        <v>46.569999999999901</v>
      </c>
      <c r="J22" s="111">
        <v>143.81100000000001</v>
      </c>
      <c r="K22" s="111"/>
      <c r="L22" s="106" t="s">
        <v>2205</v>
      </c>
      <c r="M22" s="106"/>
      <c r="N22" s="108"/>
      <c r="O22" s="108"/>
      <c r="P22" s="108"/>
      <c r="Q22" s="108"/>
    </row>
    <row r="23" spans="1:17" ht="24" x14ac:dyDescent="0.55000000000000004">
      <c r="A23" s="106">
        <f>SUBTOTAL(103,$B$4:B23)</f>
        <v>20</v>
      </c>
      <c r="B23" s="107" t="s">
        <v>2884</v>
      </c>
      <c r="C23" s="107" t="s">
        <v>2885</v>
      </c>
      <c r="D23" s="107" t="s">
        <v>2904</v>
      </c>
      <c r="E23" s="106" t="s">
        <v>2927</v>
      </c>
      <c r="F23" s="107" t="s">
        <v>2928</v>
      </c>
      <c r="G23" s="106" t="s">
        <v>5213</v>
      </c>
      <c r="H23" s="106" t="s">
        <v>7944</v>
      </c>
      <c r="I23" s="11">
        <v>32.462999999999901</v>
      </c>
      <c r="J23" s="11">
        <v>34.363</v>
      </c>
      <c r="K23" s="11"/>
      <c r="L23" s="106" t="s">
        <v>2205</v>
      </c>
      <c r="M23" s="106"/>
      <c r="N23" s="108"/>
      <c r="O23" s="108"/>
      <c r="P23" s="108"/>
      <c r="Q23" s="108"/>
    </row>
    <row r="24" spans="1:17" ht="24" x14ac:dyDescent="0.55000000000000004">
      <c r="A24" s="106">
        <f>SUBTOTAL(103,$B$4:B24)</f>
        <v>21</v>
      </c>
      <c r="B24" s="107" t="s">
        <v>2884</v>
      </c>
      <c r="C24" s="107" t="s">
        <v>2885</v>
      </c>
      <c r="D24" s="107" t="s">
        <v>2886</v>
      </c>
      <c r="E24" s="106" t="s">
        <v>2929</v>
      </c>
      <c r="F24" s="107" t="s">
        <v>2930</v>
      </c>
      <c r="G24" s="106" t="s">
        <v>6457</v>
      </c>
      <c r="H24" s="106" t="s">
        <v>7945</v>
      </c>
      <c r="I24" s="11">
        <v>18.427</v>
      </c>
      <c r="J24" s="11">
        <v>18.427</v>
      </c>
      <c r="K24" s="11"/>
      <c r="L24" s="106" t="s">
        <v>2205</v>
      </c>
      <c r="M24" s="106"/>
      <c r="N24" s="108"/>
      <c r="O24" s="108"/>
      <c r="P24" s="108"/>
      <c r="Q24" s="108"/>
    </row>
    <row r="25" spans="1:17" ht="24" x14ac:dyDescent="0.55000000000000004">
      <c r="A25" s="106">
        <f>SUBTOTAL(103,$B$4:B25)</f>
        <v>22</v>
      </c>
      <c r="B25" s="107" t="s">
        <v>2884</v>
      </c>
      <c r="C25" s="107" t="s">
        <v>2885</v>
      </c>
      <c r="D25" s="107" t="s">
        <v>2920</v>
      </c>
      <c r="E25" s="106" t="s">
        <v>2931</v>
      </c>
      <c r="F25" s="107" t="s">
        <v>2932</v>
      </c>
      <c r="G25" s="106" t="s">
        <v>5213</v>
      </c>
      <c r="H25" s="106" t="s">
        <v>7946</v>
      </c>
      <c r="I25" s="11">
        <v>60.604999999999997</v>
      </c>
      <c r="J25" s="111">
        <v>64.959999999999994</v>
      </c>
      <c r="K25" s="111"/>
      <c r="L25" s="106" t="s">
        <v>2205</v>
      </c>
      <c r="M25" s="106"/>
      <c r="N25" s="108"/>
      <c r="O25" s="108"/>
      <c r="P25" s="108"/>
      <c r="Q25" s="108"/>
    </row>
    <row r="26" spans="1:17" ht="24" x14ac:dyDescent="0.55000000000000004">
      <c r="A26" s="106">
        <f>SUBTOTAL(103,$B$4:B26)</f>
        <v>23</v>
      </c>
      <c r="B26" s="107" t="s">
        <v>2884</v>
      </c>
      <c r="C26" s="107" t="s">
        <v>2885</v>
      </c>
      <c r="D26" s="107" t="s">
        <v>2895</v>
      </c>
      <c r="E26" s="106" t="s">
        <v>2933</v>
      </c>
      <c r="F26" s="107" t="s">
        <v>2934</v>
      </c>
      <c r="G26" s="106" t="s">
        <v>7610</v>
      </c>
      <c r="H26" s="106" t="s">
        <v>7947</v>
      </c>
      <c r="I26" s="11">
        <v>12.702</v>
      </c>
      <c r="J26" s="11">
        <v>12.702</v>
      </c>
      <c r="K26" s="11"/>
      <c r="L26" s="106" t="s">
        <v>2205</v>
      </c>
      <c r="M26" s="106"/>
      <c r="N26" s="108"/>
      <c r="O26" s="108"/>
      <c r="P26" s="108"/>
      <c r="Q26" s="108"/>
    </row>
    <row r="27" spans="1:17" ht="24" x14ac:dyDescent="0.55000000000000004">
      <c r="A27" s="106">
        <f>SUBTOTAL(103,$B$4:B27)</f>
        <v>24</v>
      </c>
      <c r="B27" s="107" t="s">
        <v>2884</v>
      </c>
      <c r="C27" s="107" t="s">
        <v>2885</v>
      </c>
      <c r="D27" s="107" t="s">
        <v>2904</v>
      </c>
      <c r="E27" s="106" t="s">
        <v>2935</v>
      </c>
      <c r="F27" s="107" t="s">
        <v>2936</v>
      </c>
      <c r="G27" s="106" t="s">
        <v>7947</v>
      </c>
      <c r="H27" s="106" t="s">
        <v>7948</v>
      </c>
      <c r="I27" s="11">
        <v>26.774000000000001</v>
      </c>
      <c r="J27" s="11">
        <v>27.0689999999999</v>
      </c>
      <c r="K27" s="11"/>
      <c r="L27" s="106" t="s">
        <v>2205</v>
      </c>
      <c r="M27" s="106"/>
      <c r="N27" s="108"/>
      <c r="O27" s="108"/>
      <c r="P27" s="108"/>
      <c r="Q27" s="108"/>
    </row>
    <row r="28" spans="1:17" ht="24" x14ac:dyDescent="0.55000000000000004">
      <c r="A28" s="106">
        <f>SUBTOTAL(103,$B$4:B28)</f>
        <v>25</v>
      </c>
      <c r="B28" s="107" t="s">
        <v>2884</v>
      </c>
      <c r="C28" s="107" t="s">
        <v>2885</v>
      </c>
      <c r="D28" s="107" t="s">
        <v>2920</v>
      </c>
      <c r="E28" s="106" t="s">
        <v>2937</v>
      </c>
      <c r="F28" s="107" t="s">
        <v>2938</v>
      </c>
      <c r="G28" s="106" t="s">
        <v>5213</v>
      </c>
      <c r="H28" s="106" t="s">
        <v>7949</v>
      </c>
      <c r="I28" s="11">
        <v>22.39</v>
      </c>
      <c r="J28" s="11">
        <v>23.355</v>
      </c>
      <c r="K28" s="11"/>
      <c r="L28" s="106" t="s">
        <v>2205</v>
      </c>
      <c r="M28" s="106"/>
      <c r="N28" s="108"/>
      <c r="O28" s="108"/>
      <c r="P28" s="108"/>
      <c r="Q28" s="108"/>
    </row>
    <row r="29" spans="1:17" ht="24" x14ac:dyDescent="0.55000000000000004">
      <c r="A29" s="106">
        <f>SUBTOTAL(103,$B$4:B29)</f>
        <v>26</v>
      </c>
      <c r="B29" s="107" t="s">
        <v>2884</v>
      </c>
      <c r="C29" s="107" t="s">
        <v>2885</v>
      </c>
      <c r="D29" s="107" t="s">
        <v>2904</v>
      </c>
      <c r="E29" s="106" t="s">
        <v>2939</v>
      </c>
      <c r="F29" s="107" t="s">
        <v>2940</v>
      </c>
      <c r="G29" s="106" t="s">
        <v>7950</v>
      </c>
      <c r="H29" s="106" t="s">
        <v>7951</v>
      </c>
      <c r="I29" s="11">
        <v>44.734000000000002</v>
      </c>
      <c r="J29" s="11">
        <v>45.134</v>
      </c>
      <c r="K29" s="11"/>
      <c r="L29" s="106" t="s">
        <v>2205</v>
      </c>
      <c r="M29" s="106"/>
      <c r="N29" s="108"/>
      <c r="O29" s="108"/>
      <c r="P29" s="108"/>
      <c r="Q29" s="108"/>
    </row>
    <row r="30" spans="1:17" ht="24" x14ac:dyDescent="0.55000000000000004">
      <c r="A30" s="106">
        <f>SUBTOTAL(103,$B$4:B30)</f>
        <v>27</v>
      </c>
      <c r="B30" s="107" t="s">
        <v>2884</v>
      </c>
      <c r="C30" s="107" t="s">
        <v>2885</v>
      </c>
      <c r="D30" s="107" t="s">
        <v>2895</v>
      </c>
      <c r="E30" s="106" t="s">
        <v>2941</v>
      </c>
      <c r="F30" s="107" t="s">
        <v>2942</v>
      </c>
      <c r="G30" s="106" t="s">
        <v>7951</v>
      </c>
      <c r="H30" s="106" t="s">
        <v>7952</v>
      </c>
      <c r="I30" s="11">
        <v>18.3219999999999</v>
      </c>
      <c r="J30" s="11">
        <v>18.739999999999899</v>
      </c>
      <c r="K30" s="11"/>
      <c r="L30" s="106" t="s">
        <v>2205</v>
      </c>
      <c r="M30" s="106"/>
      <c r="N30" s="108"/>
      <c r="O30" s="108"/>
      <c r="P30" s="108"/>
      <c r="Q30" s="108"/>
    </row>
    <row r="31" spans="1:17" ht="24" x14ac:dyDescent="0.55000000000000004">
      <c r="A31" s="106">
        <f>SUBTOTAL(103,$B$4:B31)</f>
        <v>28</v>
      </c>
      <c r="B31" s="107" t="s">
        <v>2884</v>
      </c>
      <c r="C31" s="107" t="s">
        <v>2885</v>
      </c>
      <c r="D31" s="107" t="s">
        <v>2889</v>
      </c>
      <c r="E31" s="106" t="s">
        <v>2943</v>
      </c>
      <c r="F31" s="107" t="s">
        <v>2944</v>
      </c>
      <c r="G31" s="106" t="s">
        <v>5213</v>
      </c>
      <c r="H31" s="106" t="s">
        <v>7953</v>
      </c>
      <c r="I31" s="11">
        <v>2.0950000000000002</v>
      </c>
      <c r="J31" s="111">
        <v>5.1959999999999997</v>
      </c>
      <c r="K31" s="111"/>
      <c r="L31" s="106" t="s">
        <v>2205</v>
      </c>
      <c r="M31" s="106"/>
      <c r="N31" s="108"/>
      <c r="O31" s="108"/>
      <c r="P31" s="108"/>
      <c r="Q31" s="108"/>
    </row>
    <row r="32" spans="1:17" ht="24" x14ac:dyDescent="0.55000000000000004">
      <c r="A32" s="106">
        <f>SUBTOTAL(103,$B$4:B32)</f>
        <v>29</v>
      </c>
      <c r="B32" s="107" t="s">
        <v>2884</v>
      </c>
      <c r="C32" s="107" t="s">
        <v>2885</v>
      </c>
      <c r="D32" s="107" t="s">
        <v>2889</v>
      </c>
      <c r="E32" s="106" t="s">
        <v>2945</v>
      </c>
      <c r="F32" s="107" t="s">
        <v>2946</v>
      </c>
      <c r="G32" s="106" t="s">
        <v>5213</v>
      </c>
      <c r="H32" s="106" t="s">
        <v>7954</v>
      </c>
      <c r="I32" s="11">
        <v>0.62</v>
      </c>
      <c r="J32" s="11">
        <v>1.24</v>
      </c>
      <c r="K32" s="11"/>
      <c r="L32" s="106" t="s">
        <v>2205</v>
      </c>
      <c r="M32" s="106"/>
      <c r="N32" s="108"/>
      <c r="O32" s="108"/>
      <c r="P32" s="108"/>
      <c r="Q32" s="108"/>
    </row>
    <row r="33" spans="1:17" ht="24" x14ac:dyDescent="0.55000000000000004">
      <c r="A33" s="106">
        <f>SUBTOTAL(103,$B$4:B33)</f>
        <v>30</v>
      </c>
      <c r="B33" s="107" t="s">
        <v>2884</v>
      </c>
      <c r="C33" s="107" t="s">
        <v>2885</v>
      </c>
      <c r="D33" s="107" t="s">
        <v>2889</v>
      </c>
      <c r="E33" s="106" t="s">
        <v>2947</v>
      </c>
      <c r="F33" s="107" t="s">
        <v>2948</v>
      </c>
      <c r="G33" s="106" t="s">
        <v>5213</v>
      </c>
      <c r="H33" s="106" t="s">
        <v>7955</v>
      </c>
      <c r="I33" s="11">
        <v>1.75</v>
      </c>
      <c r="J33" s="11">
        <v>1.75</v>
      </c>
      <c r="K33" s="11"/>
      <c r="L33" s="106" t="s">
        <v>2205</v>
      </c>
      <c r="M33" s="106"/>
      <c r="N33" s="108"/>
      <c r="O33" s="108"/>
      <c r="P33" s="108"/>
      <c r="Q33" s="108"/>
    </row>
    <row r="34" spans="1:17" ht="24" x14ac:dyDescent="0.55000000000000004">
      <c r="A34" s="106">
        <f>SUBTOTAL(103,$B$4:B34)</f>
        <v>31</v>
      </c>
      <c r="B34" s="107" t="s">
        <v>2884</v>
      </c>
      <c r="C34" s="107" t="s">
        <v>2885</v>
      </c>
      <c r="D34" s="107" t="s">
        <v>2907</v>
      </c>
      <c r="E34" s="106" t="s">
        <v>2949</v>
      </c>
      <c r="F34" s="107" t="s">
        <v>2950</v>
      </c>
      <c r="G34" s="106" t="s">
        <v>5213</v>
      </c>
      <c r="H34" s="106" t="s">
        <v>7956</v>
      </c>
      <c r="I34" s="11">
        <v>0.60599999999999898</v>
      </c>
      <c r="J34" s="111">
        <v>2.121</v>
      </c>
      <c r="K34" s="111"/>
      <c r="L34" s="106" t="s">
        <v>2205</v>
      </c>
      <c r="M34" s="106"/>
      <c r="N34" s="108"/>
      <c r="O34" s="108"/>
      <c r="P34" s="108"/>
      <c r="Q34" s="108"/>
    </row>
    <row r="35" spans="1:17" ht="24" x14ac:dyDescent="0.55000000000000004">
      <c r="A35" s="109">
        <f>SUBTOTAL(103,$B$4:B35)</f>
        <v>32</v>
      </c>
      <c r="B35" s="110" t="s">
        <v>2951</v>
      </c>
      <c r="C35" s="110" t="s">
        <v>2885</v>
      </c>
      <c r="D35" s="110" t="s">
        <v>2952</v>
      </c>
      <c r="E35" s="109" t="s">
        <v>2953</v>
      </c>
      <c r="F35" s="110" t="s">
        <v>2954</v>
      </c>
      <c r="G35" s="109" t="s">
        <v>2955</v>
      </c>
      <c r="H35" s="109" t="s">
        <v>7957</v>
      </c>
      <c r="I35" s="111">
        <v>36.243000000000002</v>
      </c>
      <c r="J35" s="111">
        <v>115.604</v>
      </c>
      <c r="K35" s="111"/>
      <c r="L35" s="109" t="s">
        <v>2205</v>
      </c>
      <c r="M35" s="109" t="s">
        <v>2955</v>
      </c>
      <c r="N35" s="109" t="s">
        <v>233</v>
      </c>
      <c r="O35" s="109"/>
      <c r="P35" s="109"/>
      <c r="Q35" s="109"/>
    </row>
    <row r="36" spans="1:17" ht="24" x14ac:dyDescent="0.55000000000000004">
      <c r="A36" s="106">
        <f>SUBTOTAL(103,$B$4:B36)</f>
        <v>33</v>
      </c>
      <c r="B36" s="107" t="s">
        <v>2951</v>
      </c>
      <c r="C36" s="107" t="s">
        <v>2885</v>
      </c>
      <c r="D36" s="107" t="s">
        <v>2956</v>
      </c>
      <c r="E36" s="106" t="s">
        <v>2957</v>
      </c>
      <c r="F36" s="107" t="s">
        <v>2958</v>
      </c>
      <c r="G36" s="106" t="s">
        <v>7957</v>
      </c>
      <c r="H36" s="106" t="s">
        <v>7958</v>
      </c>
      <c r="I36" s="11">
        <v>28.9469999999999</v>
      </c>
      <c r="J36" s="11">
        <v>89.885999999999896</v>
      </c>
      <c r="K36" s="11"/>
      <c r="L36" s="106" t="s">
        <v>2205</v>
      </c>
      <c r="M36" s="106"/>
      <c r="N36" s="106"/>
      <c r="O36" s="108"/>
      <c r="P36" s="106"/>
      <c r="Q36" s="106"/>
    </row>
    <row r="37" spans="1:17" ht="24" x14ac:dyDescent="0.55000000000000004">
      <c r="A37" s="106">
        <f>SUBTOTAL(103,$B$4:B37)</f>
        <v>34</v>
      </c>
      <c r="B37" s="107" t="s">
        <v>2951</v>
      </c>
      <c r="C37" s="107" t="s">
        <v>2885</v>
      </c>
      <c r="D37" s="107" t="s">
        <v>2959</v>
      </c>
      <c r="E37" s="106" t="s">
        <v>2960</v>
      </c>
      <c r="F37" s="107" t="s">
        <v>2961</v>
      </c>
      <c r="G37" s="106" t="s">
        <v>7958</v>
      </c>
      <c r="H37" s="106" t="s">
        <v>7959</v>
      </c>
      <c r="I37" s="11">
        <v>9.4</v>
      </c>
      <c r="J37" s="11">
        <v>37.6</v>
      </c>
      <c r="K37" s="11"/>
      <c r="L37" s="106" t="s">
        <v>2205</v>
      </c>
      <c r="M37" s="106"/>
      <c r="N37" s="106"/>
      <c r="O37" s="108"/>
      <c r="P37" s="106"/>
      <c r="Q37" s="106"/>
    </row>
    <row r="38" spans="1:17" ht="24" x14ac:dyDescent="0.55000000000000004">
      <c r="A38" s="106">
        <f>SUBTOTAL(103,$B$4:B38)</f>
        <v>35</v>
      </c>
      <c r="B38" s="107" t="s">
        <v>2951</v>
      </c>
      <c r="C38" s="107" t="s">
        <v>2885</v>
      </c>
      <c r="D38" s="107" t="s">
        <v>2962</v>
      </c>
      <c r="E38" s="106" t="s">
        <v>2963</v>
      </c>
      <c r="F38" s="107" t="s">
        <v>2964</v>
      </c>
      <c r="G38" s="106" t="s">
        <v>7959</v>
      </c>
      <c r="H38" s="106" t="s">
        <v>7960</v>
      </c>
      <c r="I38" s="11">
        <v>19.599999999999898</v>
      </c>
      <c r="J38" s="11">
        <v>39.199999999999903</v>
      </c>
      <c r="K38" s="11"/>
      <c r="L38" s="106" t="s">
        <v>2205</v>
      </c>
      <c r="M38" s="106"/>
      <c r="N38" s="106"/>
      <c r="O38" s="108"/>
      <c r="P38" s="106"/>
      <c r="Q38" s="106"/>
    </row>
    <row r="39" spans="1:17" ht="24" x14ac:dyDescent="0.55000000000000004">
      <c r="A39" s="106">
        <f>SUBTOTAL(103,$B$4:B39)</f>
        <v>36</v>
      </c>
      <c r="B39" s="107" t="s">
        <v>2951</v>
      </c>
      <c r="C39" s="107" t="s">
        <v>2885</v>
      </c>
      <c r="D39" s="107" t="s">
        <v>2965</v>
      </c>
      <c r="E39" s="106" t="s">
        <v>2966</v>
      </c>
      <c r="F39" s="107" t="s">
        <v>2967</v>
      </c>
      <c r="G39" s="106" t="s">
        <v>7960</v>
      </c>
      <c r="H39" s="106" t="s">
        <v>7923</v>
      </c>
      <c r="I39" s="11">
        <v>21.378</v>
      </c>
      <c r="J39" s="11">
        <v>50.021999999999899</v>
      </c>
      <c r="K39" s="11"/>
      <c r="L39" s="106" t="s">
        <v>2205</v>
      </c>
      <c r="M39" s="106"/>
      <c r="N39" s="106"/>
      <c r="O39" s="108"/>
      <c r="P39" s="106"/>
      <c r="Q39" s="106"/>
    </row>
    <row r="40" spans="1:17" ht="24" x14ac:dyDescent="0.55000000000000004">
      <c r="A40" s="106">
        <f>SUBTOTAL(103,$B$4:B40)</f>
        <v>37</v>
      </c>
      <c r="B40" s="107" t="s">
        <v>2951</v>
      </c>
      <c r="C40" s="107" t="s">
        <v>2885</v>
      </c>
      <c r="D40" s="107" t="s">
        <v>2959</v>
      </c>
      <c r="E40" s="106" t="s">
        <v>2968</v>
      </c>
      <c r="F40" s="107" t="s">
        <v>2969</v>
      </c>
      <c r="G40" s="106" t="s">
        <v>7961</v>
      </c>
      <c r="H40" s="106" t="s">
        <v>7962</v>
      </c>
      <c r="I40" s="11">
        <v>17.919999999999899</v>
      </c>
      <c r="J40" s="11">
        <v>35.839999999999897</v>
      </c>
      <c r="K40" s="11"/>
      <c r="L40" s="106" t="s">
        <v>2205</v>
      </c>
      <c r="M40" s="106"/>
      <c r="N40" s="106"/>
      <c r="O40" s="108"/>
      <c r="P40" s="106"/>
      <c r="Q40" s="106"/>
    </row>
    <row r="41" spans="1:17" ht="24" x14ac:dyDescent="0.55000000000000004">
      <c r="A41" s="106">
        <f>SUBTOTAL(103,$B$4:B41)</f>
        <v>38</v>
      </c>
      <c r="B41" s="107" t="s">
        <v>2951</v>
      </c>
      <c r="C41" s="107" t="s">
        <v>2885</v>
      </c>
      <c r="D41" s="107" t="s">
        <v>2959</v>
      </c>
      <c r="E41" s="106" t="s">
        <v>2968</v>
      </c>
      <c r="F41" s="107" t="s">
        <v>2969</v>
      </c>
      <c r="G41" s="106" t="s">
        <v>7963</v>
      </c>
      <c r="H41" s="106" t="s">
        <v>7964</v>
      </c>
      <c r="I41" s="11">
        <v>1.35</v>
      </c>
      <c r="J41" s="11">
        <v>4.0499999999999901</v>
      </c>
      <c r="K41" s="11"/>
      <c r="L41" s="106" t="s">
        <v>2205</v>
      </c>
      <c r="M41" s="106"/>
      <c r="N41" s="106"/>
      <c r="O41" s="108"/>
      <c r="P41" s="106"/>
      <c r="Q41" s="106"/>
    </row>
    <row r="42" spans="1:17" ht="24" x14ac:dyDescent="0.55000000000000004">
      <c r="A42" s="106">
        <f>SUBTOTAL(103,$B$4:B42)</f>
        <v>39</v>
      </c>
      <c r="B42" s="107" t="s">
        <v>2951</v>
      </c>
      <c r="C42" s="107" t="s">
        <v>2885</v>
      </c>
      <c r="D42" s="107" t="s">
        <v>2959</v>
      </c>
      <c r="E42" s="106" t="s">
        <v>2968</v>
      </c>
      <c r="F42" s="107" t="s">
        <v>2969</v>
      </c>
      <c r="G42" s="106" t="s">
        <v>7965</v>
      </c>
      <c r="H42" s="106" t="s">
        <v>7966</v>
      </c>
      <c r="I42" s="11">
        <v>33.2899999999999</v>
      </c>
      <c r="J42" s="11">
        <v>57.379999999999903</v>
      </c>
      <c r="K42" s="11"/>
      <c r="L42" s="106" t="s">
        <v>2205</v>
      </c>
      <c r="M42" s="106"/>
      <c r="N42" s="106"/>
      <c r="O42" s="108"/>
      <c r="P42" s="106"/>
      <c r="Q42" s="106"/>
    </row>
    <row r="43" spans="1:17" ht="24" x14ac:dyDescent="0.55000000000000004">
      <c r="A43" s="106">
        <f>SUBTOTAL(103,$B$4:B43)</f>
        <v>40</v>
      </c>
      <c r="B43" s="107" t="s">
        <v>2951</v>
      </c>
      <c r="C43" s="107" t="s">
        <v>2885</v>
      </c>
      <c r="D43" s="107" t="s">
        <v>2959</v>
      </c>
      <c r="E43" s="106" t="s">
        <v>2970</v>
      </c>
      <c r="F43" s="107" t="s">
        <v>2971</v>
      </c>
      <c r="G43" s="106" t="s">
        <v>5213</v>
      </c>
      <c r="H43" s="106" t="s">
        <v>7728</v>
      </c>
      <c r="I43" s="11">
        <v>1</v>
      </c>
      <c r="J43" s="11">
        <v>2</v>
      </c>
      <c r="K43" s="11"/>
      <c r="L43" s="106" t="s">
        <v>2205</v>
      </c>
      <c r="M43" s="106"/>
      <c r="N43" s="106"/>
      <c r="O43" s="108"/>
      <c r="P43" s="106"/>
      <c r="Q43" s="106"/>
    </row>
    <row r="44" spans="1:17" ht="24" x14ac:dyDescent="0.55000000000000004">
      <c r="A44" s="106">
        <f>SUBTOTAL(103,$B$4:B44)</f>
        <v>41</v>
      </c>
      <c r="B44" s="107" t="s">
        <v>2951</v>
      </c>
      <c r="C44" s="107" t="s">
        <v>2885</v>
      </c>
      <c r="D44" s="107" t="s">
        <v>2959</v>
      </c>
      <c r="E44" s="106" t="s">
        <v>2972</v>
      </c>
      <c r="F44" s="107" t="s">
        <v>2973</v>
      </c>
      <c r="G44" s="106" t="s">
        <v>5213</v>
      </c>
      <c r="H44" s="106" t="s">
        <v>7967</v>
      </c>
      <c r="I44" s="11">
        <v>40.566000000000003</v>
      </c>
      <c r="J44" s="11">
        <v>63.82</v>
      </c>
      <c r="K44" s="11"/>
      <c r="L44" s="106" t="s">
        <v>2205</v>
      </c>
      <c r="M44" s="106"/>
      <c r="N44" s="106"/>
      <c r="O44" s="108"/>
      <c r="P44" s="106"/>
      <c r="Q44" s="106"/>
    </row>
    <row r="45" spans="1:17" ht="24" x14ac:dyDescent="0.55000000000000004">
      <c r="A45" s="106">
        <f>SUBTOTAL(103,$B$4:B45)</f>
        <v>42</v>
      </c>
      <c r="B45" s="107" t="s">
        <v>2951</v>
      </c>
      <c r="C45" s="107" t="s">
        <v>2885</v>
      </c>
      <c r="D45" s="107" t="s">
        <v>2974</v>
      </c>
      <c r="E45" s="106" t="s">
        <v>2975</v>
      </c>
      <c r="F45" s="107" t="s">
        <v>2976</v>
      </c>
      <c r="G45" s="106" t="s">
        <v>7967</v>
      </c>
      <c r="H45" s="106" t="s">
        <v>7968</v>
      </c>
      <c r="I45" s="11">
        <v>9.0999999999999908</v>
      </c>
      <c r="J45" s="11">
        <v>21.68</v>
      </c>
      <c r="K45" s="11"/>
      <c r="L45" s="106" t="s">
        <v>2205</v>
      </c>
      <c r="M45" s="106"/>
      <c r="N45" s="106"/>
      <c r="O45" s="108"/>
      <c r="P45" s="106"/>
      <c r="Q45" s="106"/>
    </row>
    <row r="46" spans="1:17" ht="24" x14ac:dyDescent="0.55000000000000004">
      <c r="A46" s="109">
        <f>SUBTOTAL(103,$B$4:B46)</f>
        <v>43</v>
      </c>
      <c r="B46" s="110" t="s">
        <v>2951</v>
      </c>
      <c r="C46" s="110" t="s">
        <v>2885</v>
      </c>
      <c r="D46" s="110" t="s">
        <v>2974</v>
      </c>
      <c r="E46" s="109" t="s">
        <v>2977</v>
      </c>
      <c r="F46" s="110" t="s">
        <v>2978</v>
      </c>
      <c r="G46" s="109" t="s">
        <v>7968</v>
      </c>
      <c r="H46" s="109" t="s">
        <v>2979</v>
      </c>
      <c r="I46" s="111">
        <v>25.353999999999999</v>
      </c>
      <c r="J46" s="111">
        <v>51.607999999999997</v>
      </c>
      <c r="K46" s="111"/>
      <c r="L46" s="109" t="s">
        <v>2205</v>
      </c>
      <c r="M46" s="109" t="s">
        <v>2979</v>
      </c>
      <c r="N46" s="109"/>
      <c r="O46" s="109"/>
      <c r="P46" s="109"/>
      <c r="Q46" s="109"/>
    </row>
    <row r="47" spans="1:17" ht="24" x14ac:dyDescent="0.55000000000000004">
      <c r="A47" s="106">
        <f>SUBTOTAL(103,$B$4:B47)</f>
        <v>44</v>
      </c>
      <c r="B47" s="107" t="s">
        <v>2951</v>
      </c>
      <c r="C47" s="107" t="s">
        <v>2885</v>
      </c>
      <c r="D47" s="107" t="s">
        <v>2965</v>
      </c>
      <c r="E47" s="106" t="s">
        <v>2980</v>
      </c>
      <c r="F47" s="107" t="s">
        <v>2903</v>
      </c>
      <c r="G47" s="106" t="s">
        <v>5213</v>
      </c>
      <c r="H47" s="106" t="s">
        <v>7929</v>
      </c>
      <c r="I47" s="11">
        <v>4.2960000000000003</v>
      </c>
      <c r="J47" s="11">
        <v>8.3740000000000006</v>
      </c>
      <c r="K47" s="11"/>
      <c r="L47" s="106" t="s">
        <v>2205</v>
      </c>
      <c r="M47" s="106"/>
      <c r="N47" s="106"/>
      <c r="O47" s="108"/>
      <c r="P47" s="106"/>
      <c r="Q47" s="106"/>
    </row>
    <row r="48" spans="1:17" ht="24" x14ac:dyDescent="0.55000000000000004">
      <c r="A48" s="106">
        <f>SUBTOTAL(103,$B$4:B48)</f>
        <v>45</v>
      </c>
      <c r="B48" s="107" t="s">
        <v>2951</v>
      </c>
      <c r="C48" s="107" t="s">
        <v>2885</v>
      </c>
      <c r="D48" s="107" t="s">
        <v>2965</v>
      </c>
      <c r="E48" s="106" t="s">
        <v>2981</v>
      </c>
      <c r="F48" s="107" t="s">
        <v>2982</v>
      </c>
      <c r="G48" s="106" t="s">
        <v>7932</v>
      </c>
      <c r="H48" s="106" t="s">
        <v>7969</v>
      </c>
      <c r="I48" s="11">
        <v>0.4</v>
      </c>
      <c r="J48" s="11">
        <v>0.8</v>
      </c>
      <c r="K48" s="11"/>
      <c r="L48" s="106" t="s">
        <v>2205</v>
      </c>
      <c r="M48" s="106"/>
      <c r="N48" s="106"/>
      <c r="O48" s="108"/>
      <c r="P48" s="106"/>
      <c r="Q48" s="106"/>
    </row>
    <row r="49" spans="1:17" ht="24" x14ac:dyDescent="0.55000000000000004">
      <c r="A49" s="106">
        <f>SUBTOTAL(103,$B$4:B49)</f>
        <v>46</v>
      </c>
      <c r="B49" s="107" t="s">
        <v>2951</v>
      </c>
      <c r="C49" s="107" t="s">
        <v>2885</v>
      </c>
      <c r="D49" s="107" t="s">
        <v>2965</v>
      </c>
      <c r="E49" s="106" t="s">
        <v>2983</v>
      </c>
      <c r="F49" s="107" t="s">
        <v>2984</v>
      </c>
      <c r="G49" s="106" t="s">
        <v>5213</v>
      </c>
      <c r="H49" s="106" t="s">
        <v>7970</v>
      </c>
      <c r="I49" s="11">
        <v>3.8519999999999999</v>
      </c>
      <c r="J49" s="11">
        <v>11.656000000000001</v>
      </c>
      <c r="K49" s="11"/>
      <c r="L49" s="106" t="s">
        <v>2205</v>
      </c>
      <c r="M49" s="106"/>
      <c r="N49" s="106"/>
      <c r="O49" s="108"/>
      <c r="P49" s="106"/>
      <c r="Q49" s="106"/>
    </row>
    <row r="50" spans="1:17" ht="24" x14ac:dyDescent="0.55000000000000004">
      <c r="A50" s="106">
        <f>SUBTOTAL(103,$B$4:B50)</f>
        <v>47</v>
      </c>
      <c r="B50" s="107" t="s">
        <v>2951</v>
      </c>
      <c r="C50" s="107" t="s">
        <v>2885</v>
      </c>
      <c r="D50" s="107" t="s">
        <v>2962</v>
      </c>
      <c r="E50" s="106" t="s">
        <v>2985</v>
      </c>
      <c r="F50" s="107" t="s">
        <v>2986</v>
      </c>
      <c r="G50" s="106" t="s">
        <v>7971</v>
      </c>
      <c r="H50" s="106" t="s">
        <v>7972</v>
      </c>
      <c r="I50" s="11">
        <v>10.049999999999899</v>
      </c>
      <c r="J50" s="11">
        <v>20.099999999999898</v>
      </c>
      <c r="K50" s="11"/>
      <c r="L50" s="106" t="s">
        <v>2205</v>
      </c>
      <c r="M50" s="106"/>
      <c r="N50" s="106"/>
      <c r="O50" s="108"/>
      <c r="P50" s="106"/>
      <c r="Q50" s="106"/>
    </row>
    <row r="51" spans="1:17" ht="24" x14ac:dyDescent="0.55000000000000004">
      <c r="A51" s="106">
        <f>SUBTOTAL(103,$B$4:B51)</f>
        <v>48</v>
      </c>
      <c r="B51" s="107" t="s">
        <v>2951</v>
      </c>
      <c r="C51" s="107" t="s">
        <v>2885</v>
      </c>
      <c r="D51" s="107" t="s">
        <v>2965</v>
      </c>
      <c r="E51" s="106" t="s">
        <v>2987</v>
      </c>
      <c r="F51" s="107" t="s">
        <v>2988</v>
      </c>
      <c r="G51" s="106" t="s">
        <v>7973</v>
      </c>
      <c r="H51" s="106" t="s">
        <v>7974</v>
      </c>
      <c r="I51" s="11">
        <v>17.5399999999999</v>
      </c>
      <c r="J51" s="11">
        <v>35.079999999999899</v>
      </c>
      <c r="K51" s="11"/>
      <c r="L51" s="106" t="s">
        <v>2205</v>
      </c>
      <c r="M51" s="106"/>
      <c r="N51" s="106"/>
      <c r="O51" s="108"/>
      <c r="P51" s="106"/>
      <c r="Q51" s="106"/>
    </row>
    <row r="52" spans="1:17" ht="24" x14ac:dyDescent="0.55000000000000004">
      <c r="A52" s="106">
        <f>SUBTOTAL(103,$B$4:B52)</f>
        <v>49</v>
      </c>
      <c r="B52" s="107" t="s">
        <v>2951</v>
      </c>
      <c r="C52" s="107" t="s">
        <v>2885</v>
      </c>
      <c r="D52" s="107" t="s">
        <v>2965</v>
      </c>
      <c r="E52" s="106" t="s">
        <v>2989</v>
      </c>
      <c r="F52" s="107" t="s">
        <v>2990</v>
      </c>
      <c r="G52" s="106" t="s">
        <v>7975</v>
      </c>
      <c r="H52" s="106" t="s">
        <v>7976</v>
      </c>
      <c r="I52" s="11">
        <v>1.5</v>
      </c>
      <c r="J52" s="11">
        <v>4.6799999999999899</v>
      </c>
      <c r="K52" s="11"/>
      <c r="L52" s="106" t="s">
        <v>2205</v>
      </c>
      <c r="M52" s="106"/>
      <c r="N52" s="106"/>
      <c r="O52" s="108"/>
      <c r="P52" s="106"/>
      <c r="Q52" s="106"/>
    </row>
    <row r="53" spans="1:17" ht="24" x14ac:dyDescent="0.55000000000000004">
      <c r="A53" s="106">
        <f>SUBTOTAL(103,$B$4:B53)</f>
        <v>50</v>
      </c>
      <c r="B53" s="107" t="s">
        <v>2951</v>
      </c>
      <c r="C53" s="107" t="s">
        <v>2885</v>
      </c>
      <c r="D53" s="107" t="s">
        <v>2962</v>
      </c>
      <c r="E53" s="106" t="s">
        <v>2991</v>
      </c>
      <c r="F53" s="107" t="s">
        <v>2992</v>
      </c>
      <c r="G53" s="106" t="s">
        <v>5213</v>
      </c>
      <c r="H53" s="106" t="s">
        <v>7938</v>
      </c>
      <c r="I53" s="11">
        <v>21.253</v>
      </c>
      <c r="J53" s="11">
        <v>43.052999999999997</v>
      </c>
      <c r="K53" s="11"/>
      <c r="L53" s="106" t="s">
        <v>2205</v>
      </c>
      <c r="M53" s="106"/>
      <c r="N53" s="106"/>
      <c r="O53" s="108"/>
      <c r="P53" s="106"/>
      <c r="Q53" s="106"/>
    </row>
    <row r="54" spans="1:17" ht="24" x14ac:dyDescent="0.55000000000000004">
      <c r="A54" s="106">
        <f>SUBTOTAL(103,$B$4:B54)</f>
        <v>51</v>
      </c>
      <c r="B54" s="107" t="s">
        <v>2951</v>
      </c>
      <c r="C54" s="107" t="s">
        <v>2885</v>
      </c>
      <c r="D54" s="107" t="s">
        <v>2993</v>
      </c>
      <c r="E54" s="106" t="s">
        <v>2994</v>
      </c>
      <c r="F54" s="107" t="s">
        <v>2995</v>
      </c>
      <c r="G54" s="106" t="s">
        <v>5213</v>
      </c>
      <c r="H54" s="106" t="s">
        <v>7977</v>
      </c>
      <c r="I54" s="11">
        <v>23.6999999999999</v>
      </c>
      <c r="J54" s="11">
        <v>35.8599999999999</v>
      </c>
      <c r="K54" s="11"/>
      <c r="L54" s="106" t="s">
        <v>2205</v>
      </c>
      <c r="M54" s="106"/>
      <c r="N54" s="106"/>
      <c r="O54" s="108"/>
      <c r="P54" s="106"/>
      <c r="Q54" s="106"/>
    </row>
    <row r="55" spans="1:17" ht="24" x14ac:dyDescent="0.55000000000000004">
      <c r="A55" s="106">
        <f>SUBTOTAL(103,$B$4:B55)</f>
        <v>52</v>
      </c>
      <c r="B55" s="107" t="s">
        <v>2951</v>
      </c>
      <c r="C55" s="107" t="s">
        <v>2885</v>
      </c>
      <c r="D55" s="107" t="s">
        <v>2974</v>
      </c>
      <c r="E55" s="106" t="s">
        <v>2996</v>
      </c>
      <c r="F55" s="107" t="s">
        <v>2997</v>
      </c>
      <c r="G55" s="106" t="s">
        <v>5213</v>
      </c>
      <c r="H55" s="106" t="s">
        <v>7978</v>
      </c>
      <c r="I55" s="11">
        <v>19.3</v>
      </c>
      <c r="J55" s="11">
        <v>38.6</v>
      </c>
      <c r="K55" s="11"/>
      <c r="L55" s="106" t="s">
        <v>2205</v>
      </c>
      <c r="M55" s="106"/>
      <c r="N55" s="106"/>
      <c r="O55" s="108"/>
      <c r="P55" s="106"/>
      <c r="Q55" s="106"/>
    </row>
    <row r="56" spans="1:17" ht="24" x14ac:dyDescent="0.55000000000000004">
      <c r="A56" s="106">
        <f>SUBTOTAL(103,$B$4:B56)</f>
        <v>53</v>
      </c>
      <c r="B56" s="107" t="s">
        <v>2951</v>
      </c>
      <c r="C56" s="107" t="s">
        <v>2885</v>
      </c>
      <c r="D56" s="107" t="s">
        <v>2962</v>
      </c>
      <c r="E56" s="106" t="s">
        <v>2998</v>
      </c>
      <c r="F56" s="107" t="s">
        <v>2999</v>
      </c>
      <c r="G56" s="106" t="s">
        <v>7978</v>
      </c>
      <c r="H56" s="106" t="s">
        <v>7979</v>
      </c>
      <c r="I56" s="11">
        <v>1.8660000000000001</v>
      </c>
      <c r="J56" s="11">
        <v>3.7320000000000002</v>
      </c>
      <c r="K56" s="11"/>
      <c r="L56" s="106" t="s">
        <v>2205</v>
      </c>
      <c r="M56" s="106"/>
      <c r="N56" s="106"/>
      <c r="O56" s="108"/>
      <c r="P56" s="106"/>
      <c r="Q56" s="106"/>
    </row>
    <row r="57" spans="1:17" ht="24" x14ac:dyDescent="0.55000000000000004">
      <c r="A57" s="106">
        <f>SUBTOTAL(103,$B$4:B57)</f>
        <v>54</v>
      </c>
      <c r="B57" s="107" t="s">
        <v>2951</v>
      </c>
      <c r="C57" s="107" t="s">
        <v>2885</v>
      </c>
      <c r="D57" s="107" t="s">
        <v>2959</v>
      </c>
      <c r="E57" s="106" t="s">
        <v>3000</v>
      </c>
      <c r="F57" s="107" t="s">
        <v>3001</v>
      </c>
      <c r="G57" s="106" t="s">
        <v>5213</v>
      </c>
      <c r="H57" s="106" t="s">
        <v>7980</v>
      </c>
      <c r="I57" s="11">
        <v>15.5139999999999</v>
      </c>
      <c r="J57" s="11">
        <v>15.5139999999999</v>
      </c>
      <c r="K57" s="11"/>
      <c r="L57" s="106" t="s">
        <v>2205</v>
      </c>
      <c r="M57" s="106"/>
      <c r="N57" s="106"/>
      <c r="O57" s="108"/>
      <c r="P57" s="106"/>
      <c r="Q57" s="106"/>
    </row>
    <row r="58" spans="1:17" ht="24" x14ac:dyDescent="0.55000000000000004">
      <c r="A58" s="106">
        <f>SUBTOTAL(103,$B$4:B58)</f>
        <v>55</v>
      </c>
      <c r="B58" s="107" t="s">
        <v>2951</v>
      </c>
      <c r="C58" s="107" t="s">
        <v>2885</v>
      </c>
      <c r="D58" s="107" t="s">
        <v>2974</v>
      </c>
      <c r="E58" s="106" t="s">
        <v>3002</v>
      </c>
      <c r="F58" s="107" t="s">
        <v>3003</v>
      </c>
      <c r="G58" s="106" t="s">
        <v>5213</v>
      </c>
      <c r="H58" s="106" t="s">
        <v>7981</v>
      </c>
      <c r="I58" s="11">
        <v>4.5220000000000002</v>
      </c>
      <c r="J58" s="11">
        <v>4.5220000000000002</v>
      </c>
      <c r="K58" s="11"/>
      <c r="L58" s="106" t="s">
        <v>2205</v>
      </c>
      <c r="M58" s="106"/>
      <c r="N58" s="106"/>
      <c r="O58" s="108"/>
      <c r="P58" s="106"/>
      <c r="Q58" s="106"/>
    </row>
    <row r="59" spans="1:17" ht="24" x14ac:dyDescent="0.55000000000000004">
      <c r="A59" s="106">
        <f>SUBTOTAL(103,$B$4:B59)</f>
        <v>56</v>
      </c>
      <c r="B59" s="107" t="s">
        <v>2951</v>
      </c>
      <c r="C59" s="107" t="s">
        <v>2885</v>
      </c>
      <c r="D59" s="107" t="s">
        <v>2962</v>
      </c>
      <c r="E59" s="106" t="s">
        <v>3004</v>
      </c>
      <c r="F59" s="107" t="s">
        <v>3005</v>
      </c>
      <c r="G59" s="106" t="s">
        <v>5213</v>
      </c>
      <c r="H59" s="106" t="s">
        <v>6457</v>
      </c>
      <c r="I59" s="11">
        <v>5</v>
      </c>
      <c r="J59" s="11">
        <v>5</v>
      </c>
      <c r="K59" s="11"/>
      <c r="L59" s="106" t="s">
        <v>2205</v>
      </c>
      <c r="M59" s="106"/>
      <c r="N59" s="106"/>
      <c r="O59" s="108"/>
      <c r="P59" s="106"/>
      <c r="Q59" s="106"/>
    </row>
    <row r="60" spans="1:17" ht="24" x14ac:dyDescent="0.55000000000000004">
      <c r="A60" s="109">
        <f>SUBTOTAL(103,$B$4:B60)</f>
        <v>57</v>
      </c>
      <c r="B60" s="110" t="s">
        <v>2951</v>
      </c>
      <c r="C60" s="110" t="s">
        <v>2885</v>
      </c>
      <c r="D60" s="110" t="s">
        <v>2974</v>
      </c>
      <c r="E60" s="109" t="s">
        <v>3006</v>
      </c>
      <c r="F60" s="110" t="s">
        <v>3007</v>
      </c>
      <c r="G60" s="109" t="s">
        <v>5213</v>
      </c>
      <c r="H60" s="109" t="s">
        <v>3008</v>
      </c>
      <c r="I60" s="111">
        <v>23.445999999999898</v>
      </c>
      <c r="J60" s="111">
        <v>24.395999999999901</v>
      </c>
      <c r="K60" s="111"/>
      <c r="L60" s="109" t="s">
        <v>2205</v>
      </c>
      <c r="M60" s="109" t="s">
        <v>3008</v>
      </c>
      <c r="N60" s="109"/>
      <c r="O60" s="109"/>
      <c r="P60" s="109"/>
      <c r="Q60" s="109"/>
    </row>
    <row r="61" spans="1:17" ht="24" x14ac:dyDescent="0.55000000000000004">
      <c r="A61" s="106">
        <f>SUBTOTAL(103,$B$4:B61)</f>
        <v>58</v>
      </c>
      <c r="B61" s="107" t="s">
        <v>2951</v>
      </c>
      <c r="C61" s="107" t="s">
        <v>2885</v>
      </c>
      <c r="D61" s="107" t="s">
        <v>2952</v>
      </c>
      <c r="E61" s="106" t="s">
        <v>3009</v>
      </c>
      <c r="F61" s="107" t="s">
        <v>3010</v>
      </c>
      <c r="G61" s="106" t="s">
        <v>5213</v>
      </c>
      <c r="H61" s="106" t="s">
        <v>7982</v>
      </c>
      <c r="I61" s="11">
        <v>2.4500000000000002</v>
      </c>
      <c r="J61" s="11">
        <v>2.4500000000000002</v>
      </c>
      <c r="K61" s="11"/>
      <c r="L61" s="106" t="s">
        <v>2205</v>
      </c>
      <c r="M61" s="106"/>
      <c r="N61" s="106"/>
      <c r="O61" s="108"/>
      <c r="P61" s="106"/>
      <c r="Q61" s="106"/>
    </row>
    <row r="62" spans="1:17" ht="24" x14ac:dyDescent="0.55000000000000004">
      <c r="A62" s="106">
        <f>SUBTOTAL(103,$B$4:B62)</f>
        <v>59</v>
      </c>
      <c r="B62" s="107" t="s">
        <v>2951</v>
      </c>
      <c r="C62" s="107" t="s">
        <v>2885</v>
      </c>
      <c r="D62" s="107" t="s">
        <v>2993</v>
      </c>
      <c r="E62" s="106" t="s">
        <v>3011</v>
      </c>
      <c r="F62" s="107" t="s">
        <v>3012</v>
      </c>
      <c r="G62" s="106" t="s">
        <v>5213</v>
      </c>
      <c r="H62" s="106" t="s">
        <v>7983</v>
      </c>
      <c r="I62" s="11">
        <v>25</v>
      </c>
      <c r="J62" s="11">
        <v>35.5</v>
      </c>
      <c r="K62" s="11"/>
      <c r="L62" s="106" t="s">
        <v>2205</v>
      </c>
      <c r="M62" s="106"/>
      <c r="N62" s="106"/>
      <c r="O62" s="108"/>
      <c r="P62" s="106"/>
      <c r="Q62" s="106"/>
    </row>
    <row r="63" spans="1:17" ht="24" x14ac:dyDescent="0.55000000000000004">
      <c r="A63" s="109">
        <f>SUBTOTAL(103,$B$4:B63)</f>
        <v>60</v>
      </c>
      <c r="B63" s="110" t="s">
        <v>2951</v>
      </c>
      <c r="C63" s="110" t="s">
        <v>2885</v>
      </c>
      <c r="D63" s="110" t="s">
        <v>2993</v>
      </c>
      <c r="E63" s="109" t="s">
        <v>3013</v>
      </c>
      <c r="F63" s="110" t="s">
        <v>3014</v>
      </c>
      <c r="G63" s="109" t="s">
        <v>1449</v>
      </c>
      <c r="H63" s="109" t="s">
        <v>7984</v>
      </c>
      <c r="I63" s="111">
        <v>11.138</v>
      </c>
      <c r="J63" s="111">
        <v>11.138</v>
      </c>
      <c r="K63" s="111"/>
      <c r="L63" s="109" t="s">
        <v>2205</v>
      </c>
      <c r="M63" s="109" t="s">
        <v>1449</v>
      </c>
      <c r="N63" s="109"/>
      <c r="O63" s="109"/>
      <c r="P63" s="109"/>
      <c r="Q63" s="109"/>
    </row>
    <row r="64" spans="1:17" ht="24" x14ac:dyDescent="0.55000000000000004">
      <c r="A64" s="109">
        <f>SUBTOTAL(103,$B$4:B64)</f>
        <v>61</v>
      </c>
      <c r="B64" s="110" t="s">
        <v>2951</v>
      </c>
      <c r="C64" s="110" t="s">
        <v>2885</v>
      </c>
      <c r="D64" s="110" t="s">
        <v>2993</v>
      </c>
      <c r="E64" s="109" t="s">
        <v>3015</v>
      </c>
      <c r="F64" s="110" t="s">
        <v>3016</v>
      </c>
      <c r="G64" s="109" t="s">
        <v>3017</v>
      </c>
      <c r="H64" s="109" t="s">
        <v>7985</v>
      </c>
      <c r="I64" s="111">
        <v>19.5369999999999</v>
      </c>
      <c r="J64" s="111">
        <v>24.151</v>
      </c>
      <c r="K64" s="111"/>
      <c r="L64" s="109" t="s">
        <v>2205</v>
      </c>
      <c r="M64" s="109" t="s">
        <v>3017</v>
      </c>
      <c r="N64" s="109" t="s">
        <v>233</v>
      </c>
      <c r="O64" s="109"/>
      <c r="P64" s="109"/>
      <c r="Q64" s="109"/>
    </row>
    <row r="65" spans="1:17" ht="24" x14ac:dyDescent="0.55000000000000004">
      <c r="A65" s="109">
        <f>SUBTOTAL(103,$B$4:B65)</f>
        <v>62</v>
      </c>
      <c r="B65" s="110" t="s">
        <v>2951</v>
      </c>
      <c r="C65" s="110" t="s">
        <v>2885</v>
      </c>
      <c r="D65" s="110" t="s">
        <v>2974</v>
      </c>
      <c r="E65" s="109" t="s">
        <v>3018</v>
      </c>
      <c r="F65" s="110" t="s">
        <v>3019</v>
      </c>
      <c r="G65" s="109" t="s">
        <v>3020</v>
      </c>
      <c r="H65" s="109" t="s">
        <v>7986</v>
      </c>
      <c r="I65" s="111">
        <v>37.945</v>
      </c>
      <c r="J65" s="111">
        <v>41.039000000000001</v>
      </c>
      <c r="K65" s="111"/>
      <c r="L65" s="109" t="s">
        <v>2205</v>
      </c>
      <c r="M65" s="109" t="s">
        <v>3020</v>
      </c>
      <c r="N65" s="109" t="s">
        <v>233</v>
      </c>
      <c r="O65" s="109"/>
      <c r="P65" s="109"/>
      <c r="Q65" s="109"/>
    </row>
    <row r="66" spans="1:17" ht="24" x14ac:dyDescent="0.55000000000000004">
      <c r="A66" s="109">
        <f>SUBTOTAL(103,$B$4:B66)</f>
        <v>63</v>
      </c>
      <c r="B66" s="110" t="s">
        <v>2951</v>
      </c>
      <c r="C66" s="110" t="s">
        <v>2885</v>
      </c>
      <c r="D66" s="110" t="s">
        <v>2993</v>
      </c>
      <c r="E66" s="109" t="s">
        <v>3021</v>
      </c>
      <c r="F66" s="110" t="s">
        <v>3022</v>
      </c>
      <c r="G66" s="109" t="s">
        <v>5213</v>
      </c>
      <c r="H66" s="109" t="s">
        <v>3023</v>
      </c>
      <c r="I66" s="111">
        <v>10.521000000000001</v>
      </c>
      <c r="J66" s="111">
        <v>10.521000000000001</v>
      </c>
      <c r="K66" s="111"/>
      <c r="L66" s="109" t="s">
        <v>2205</v>
      </c>
      <c r="M66" s="109" t="s">
        <v>3023</v>
      </c>
      <c r="N66" s="109" t="s">
        <v>233</v>
      </c>
      <c r="O66" s="109"/>
      <c r="P66" s="109"/>
      <c r="Q66" s="109"/>
    </row>
    <row r="67" spans="1:17" ht="24" x14ac:dyDescent="0.55000000000000004">
      <c r="A67" s="106">
        <f>SUBTOTAL(103,$B$4:B67)</f>
        <v>64</v>
      </c>
      <c r="B67" s="107" t="s">
        <v>2951</v>
      </c>
      <c r="C67" s="107" t="s">
        <v>2885</v>
      </c>
      <c r="D67" s="107" t="s">
        <v>2993</v>
      </c>
      <c r="E67" s="106" t="s">
        <v>3024</v>
      </c>
      <c r="F67" s="107" t="s">
        <v>3025</v>
      </c>
      <c r="G67" s="106" t="s">
        <v>5213</v>
      </c>
      <c r="H67" s="106" t="s">
        <v>7987</v>
      </c>
      <c r="I67" s="11">
        <v>10.212</v>
      </c>
      <c r="J67" s="11">
        <v>10.212</v>
      </c>
      <c r="K67" s="11"/>
      <c r="L67" s="106" t="s">
        <v>2205</v>
      </c>
      <c r="M67" s="106"/>
      <c r="N67" s="106"/>
      <c r="O67" s="108"/>
      <c r="P67" s="106"/>
      <c r="Q67" s="106"/>
    </row>
    <row r="68" spans="1:17" ht="24" x14ac:dyDescent="0.55000000000000004">
      <c r="A68" s="106">
        <f>SUBTOTAL(103,$B$4:B68)</f>
        <v>65</v>
      </c>
      <c r="B68" s="107" t="s">
        <v>2951</v>
      </c>
      <c r="C68" s="107" t="s">
        <v>2885</v>
      </c>
      <c r="D68" s="107" t="s">
        <v>2952</v>
      </c>
      <c r="E68" s="106" t="s">
        <v>3026</v>
      </c>
      <c r="F68" s="107" t="s">
        <v>3027</v>
      </c>
      <c r="G68" s="106" t="s">
        <v>5213</v>
      </c>
      <c r="H68" s="106" t="s">
        <v>7988</v>
      </c>
      <c r="I68" s="11">
        <v>1.9849999999999901</v>
      </c>
      <c r="J68" s="11">
        <v>1.9849999999999901</v>
      </c>
      <c r="K68" s="11"/>
      <c r="L68" s="106" t="s">
        <v>2205</v>
      </c>
      <c r="M68" s="106"/>
      <c r="N68" s="106"/>
      <c r="O68" s="108"/>
      <c r="P68" s="106"/>
      <c r="Q68" s="106"/>
    </row>
    <row r="69" spans="1:17" ht="24" x14ac:dyDescent="0.55000000000000004">
      <c r="A69" s="106">
        <f>SUBTOTAL(103,$B$4:B69)</f>
        <v>66</v>
      </c>
      <c r="B69" s="107" t="s">
        <v>2951</v>
      </c>
      <c r="C69" s="107" t="s">
        <v>2885</v>
      </c>
      <c r="D69" s="107" t="s">
        <v>2956</v>
      </c>
      <c r="E69" s="106" t="s">
        <v>3028</v>
      </c>
      <c r="F69" s="107" t="s">
        <v>3027</v>
      </c>
      <c r="G69" s="106" t="s">
        <v>7989</v>
      </c>
      <c r="H69" s="106" t="s">
        <v>7990</v>
      </c>
      <c r="I69" s="11">
        <v>8.8619999999999894</v>
      </c>
      <c r="J69" s="11">
        <v>8.8619999999999894</v>
      </c>
      <c r="K69" s="11"/>
      <c r="L69" s="106" t="s">
        <v>2205</v>
      </c>
      <c r="M69" s="106"/>
      <c r="N69" s="106"/>
      <c r="O69" s="108"/>
      <c r="P69" s="106"/>
      <c r="Q69" s="106"/>
    </row>
    <row r="70" spans="1:17" ht="24" x14ac:dyDescent="0.55000000000000004">
      <c r="A70" s="106">
        <f>SUBTOTAL(103,$B$4:B70)</f>
        <v>67</v>
      </c>
      <c r="B70" s="107" t="s">
        <v>2951</v>
      </c>
      <c r="C70" s="107" t="s">
        <v>2885</v>
      </c>
      <c r="D70" s="107" t="s">
        <v>2959</v>
      </c>
      <c r="E70" s="106" t="s">
        <v>3029</v>
      </c>
      <c r="F70" s="107" t="s">
        <v>3030</v>
      </c>
      <c r="G70" s="106" t="s">
        <v>5213</v>
      </c>
      <c r="H70" s="106" t="s">
        <v>7991</v>
      </c>
      <c r="I70" s="11">
        <v>6.0069999999999997</v>
      </c>
      <c r="J70" s="11">
        <v>10.647</v>
      </c>
      <c r="K70" s="11"/>
      <c r="L70" s="106" t="s">
        <v>2205</v>
      </c>
      <c r="M70" s="106"/>
      <c r="N70" s="106"/>
      <c r="O70" s="108"/>
      <c r="P70" s="106"/>
      <c r="Q70" s="106"/>
    </row>
    <row r="71" spans="1:17" ht="24" x14ac:dyDescent="0.55000000000000004">
      <c r="A71" s="106">
        <f>SUBTOTAL(103,$B$4:B71)</f>
        <v>68</v>
      </c>
      <c r="B71" s="107" t="s">
        <v>3031</v>
      </c>
      <c r="C71" s="107" t="s">
        <v>2885</v>
      </c>
      <c r="D71" s="107" t="s">
        <v>3032</v>
      </c>
      <c r="E71" s="106" t="s">
        <v>3033</v>
      </c>
      <c r="F71" s="107" t="s">
        <v>3034</v>
      </c>
      <c r="G71" s="106" t="s">
        <v>7728</v>
      </c>
      <c r="H71" s="106" t="s">
        <v>7992</v>
      </c>
      <c r="I71" s="142">
        <v>38.200000000000003</v>
      </c>
      <c r="J71" s="11">
        <v>76.400000000000006</v>
      </c>
      <c r="K71" s="11"/>
      <c r="L71" s="106" t="s">
        <v>2205</v>
      </c>
      <c r="M71" s="109"/>
      <c r="N71" s="109"/>
      <c r="O71" s="108"/>
      <c r="P71" s="109"/>
      <c r="Q71" s="109"/>
    </row>
    <row r="72" spans="1:17" ht="24" x14ac:dyDescent="0.55000000000000004">
      <c r="A72" s="106">
        <f>SUBTOTAL(103,$B$4:B72)</f>
        <v>69</v>
      </c>
      <c r="B72" s="107" t="s">
        <v>3031</v>
      </c>
      <c r="C72" s="107" t="s">
        <v>2885</v>
      </c>
      <c r="D72" s="107" t="s">
        <v>3035</v>
      </c>
      <c r="E72" s="106" t="s">
        <v>3036</v>
      </c>
      <c r="F72" s="107" t="s">
        <v>3037</v>
      </c>
      <c r="G72" s="106" t="s">
        <v>7992</v>
      </c>
      <c r="H72" s="106" t="s">
        <v>7993</v>
      </c>
      <c r="I72" s="142">
        <v>14.317</v>
      </c>
      <c r="J72" s="11">
        <v>30.033999999999999</v>
      </c>
      <c r="K72" s="11"/>
      <c r="L72" s="106" t="s">
        <v>2205</v>
      </c>
      <c r="M72" s="106"/>
      <c r="N72" s="106"/>
      <c r="O72" s="108"/>
      <c r="P72" s="106"/>
      <c r="Q72" s="106"/>
    </row>
    <row r="73" spans="1:17" ht="24" x14ac:dyDescent="0.55000000000000004">
      <c r="A73" s="106">
        <f>SUBTOTAL(103,$B$4:B73)</f>
        <v>70</v>
      </c>
      <c r="B73" s="107" t="s">
        <v>3031</v>
      </c>
      <c r="C73" s="107" t="s">
        <v>2885</v>
      </c>
      <c r="D73" s="107" t="s">
        <v>3038</v>
      </c>
      <c r="E73" s="106" t="s">
        <v>3039</v>
      </c>
      <c r="F73" s="107" t="s">
        <v>3040</v>
      </c>
      <c r="G73" s="106" t="s">
        <v>7993</v>
      </c>
      <c r="H73" s="106" t="s">
        <v>3041</v>
      </c>
      <c r="I73" s="142">
        <v>32.914000000000001</v>
      </c>
      <c r="J73" s="11">
        <v>68.364000000000004</v>
      </c>
      <c r="K73" s="11"/>
      <c r="L73" s="106" t="s">
        <v>2205</v>
      </c>
      <c r="M73" s="106" t="s">
        <v>3041</v>
      </c>
      <c r="N73" s="106" t="s">
        <v>3042</v>
      </c>
      <c r="O73" s="108"/>
      <c r="P73" s="106"/>
      <c r="Q73" s="106"/>
    </row>
    <row r="74" spans="1:17" ht="24" x14ac:dyDescent="0.55000000000000004">
      <c r="A74" s="106">
        <f>SUBTOTAL(103,$B$4:B74)</f>
        <v>71</v>
      </c>
      <c r="B74" s="107" t="s">
        <v>3031</v>
      </c>
      <c r="C74" s="107" t="s">
        <v>2885</v>
      </c>
      <c r="D74" s="107" t="s">
        <v>3043</v>
      </c>
      <c r="E74" s="106" t="s">
        <v>3044</v>
      </c>
      <c r="F74" s="107" t="s">
        <v>3045</v>
      </c>
      <c r="G74" s="106" t="s">
        <v>7933</v>
      </c>
      <c r="H74" s="106" t="s">
        <v>7994</v>
      </c>
      <c r="I74" s="142">
        <v>21.873999999999999</v>
      </c>
      <c r="J74" s="11">
        <v>22.123999999999999</v>
      </c>
      <c r="K74" s="11"/>
      <c r="L74" s="106" t="s">
        <v>2205</v>
      </c>
      <c r="M74" s="106"/>
      <c r="N74" s="106"/>
      <c r="O74" s="108"/>
      <c r="P74" s="106"/>
      <c r="Q74" s="106"/>
    </row>
    <row r="75" spans="1:17" ht="24" x14ac:dyDescent="0.55000000000000004">
      <c r="A75" s="106">
        <f>SUBTOTAL(103,$B$4:B75)</f>
        <v>72</v>
      </c>
      <c r="B75" s="107" t="s">
        <v>3031</v>
      </c>
      <c r="C75" s="107" t="s">
        <v>2885</v>
      </c>
      <c r="D75" s="107" t="s">
        <v>3035</v>
      </c>
      <c r="E75" s="106" t="s">
        <v>3046</v>
      </c>
      <c r="F75" s="107" t="s">
        <v>3047</v>
      </c>
      <c r="G75" s="106" t="s">
        <v>7970</v>
      </c>
      <c r="H75" s="106" t="s">
        <v>7995</v>
      </c>
      <c r="I75" s="142">
        <v>29.087999999999901</v>
      </c>
      <c r="J75" s="11">
        <v>66.191999999999894</v>
      </c>
      <c r="K75" s="11"/>
      <c r="L75" s="106" t="s">
        <v>2205</v>
      </c>
      <c r="M75" s="106"/>
      <c r="N75" s="106"/>
      <c r="O75" s="108"/>
      <c r="P75" s="106"/>
      <c r="Q75" s="106"/>
    </row>
    <row r="76" spans="1:17" ht="24" x14ac:dyDescent="0.55000000000000004">
      <c r="A76" s="106">
        <f>SUBTOTAL(103,$B$4:B76)</f>
        <v>73</v>
      </c>
      <c r="B76" s="107" t="s">
        <v>3031</v>
      </c>
      <c r="C76" s="107" t="s">
        <v>2885</v>
      </c>
      <c r="D76" s="107" t="s">
        <v>3038</v>
      </c>
      <c r="E76" s="106" t="s">
        <v>3048</v>
      </c>
      <c r="F76" s="107" t="s">
        <v>3049</v>
      </c>
      <c r="G76" s="106" t="s">
        <v>7996</v>
      </c>
      <c r="H76" s="106" t="s">
        <v>7997</v>
      </c>
      <c r="I76" s="142">
        <v>2.5</v>
      </c>
      <c r="J76" s="11">
        <v>5</v>
      </c>
      <c r="K76" s="11"/>
      <c r="L76" s="106" t="s">
        <v>2205</v>
      </c>
      <c r="M76" s="106"/>
      <c r="N76" s="106"/>
      <c r="O76" s="108"/>
      <c r="P76" s="106"/>
      <c r="Q76" s="106"/>
    </row>
    <row r="77" spans="1:17" ht="24" x14ac:dyDescent="0.55000000000000004">
      <c r="A77" s="106">
        <f>SUBTOTAL(103,$B$4:B77)</f>
        <v>74</v>
      </c>
      <c r="B77" s="107" t="s">
        <v>3031</v>
      </c>
      <c r="C77" s="107" t="s">
        <v>2885</v>
      </c>
      <c r="D77" s="107" t="s">
        <v>3050</v>
      </c>
      <c r="E77" s="106" t="s">
        <v>3051</v>
      </c>
      <c r="F77" s="107" t="s">
        <v>3052</v>
      </c>
      <c r="G77" s="106" t="s">
        <v>7997</v>
      </c>
      <c r="H77" s="106" t="s">
        <v>3053</v>
      </c>
      <c r="I77" s="142">
        <v>69.040000000000006</v>
      </c>
      <c r="J77" s="11">
        <v>97.686000000000007</v>
      </c>
      <c r="K77" s="11"/>
      <c r="L77" s="106" t="s">
        <v>2205</v>
      </c>
      <c r="M77" s="106" t="s">
        <v>3053</v>
      </c>
      <c r="N77" s="106" t="s">
        <v>3054</v>
      </c>
      <c r="O77" s="108"/>
      <c r="P77" s="106"/>
      <c r="Q77" s="106"/>
    </row>
    <row r="78" spans="1:17" ht="24" x14ac:dyDescent="0.55000000000000004">
      <c r="A78" s="106">
        <f>SUBTOTAL(103,$B$4:B78)</f>
        <v>75</v>
      </c>
      <c r="B78" s="107" t="s">
        <v>3031</v>
      </c>
      <c r="C78" s="107" t="s">
        <v>2885</v>
      </c>
      <c r="D78" s="107" t="s">
        <v>3043</v>
      </c>
      <c r="E78" s="106" t="s">
        <v>3055</v>
      </c>
      <c r="F78" s="107" t="s">
        <v>3056</v>
      </c>
      <c r="G78" s="106" t="s">
        <v>5213</v>
      </c>
      <c r="H78" s="106" t="s">
        <v>3057</v>
      </c>
      <c r="I78" s="142">
        <v>78.697999999999993</v>
      </c>
      <c r="J78" s="11">
        <v>135.00799999999899</v>
      </c>
      <c r="K78" s="11"/>
      <c r="L78" s="106" t="s">
        <v>2205</v>
      </c>
      <c r="M78" s="106" t="s">
        <v>3057</v>
      </c>
      <c r="N78" s="106" t="s">
        <v>3058</v>
      </c>
      <c r="O78" s="108"/>
      <c r="P78" s="106"/>
      <c r="Q78" s="106"/>
    </row>
    <row r="79" spans="1:17" ht="24" x14ac:dyDescent="0.55000000000000004">
      <c r="A79" s="106">
        <f>SUBTOTAL(103,$B$4:B79)</f>
        <v>76</v>
      </c>
      <c r="B79" s="107" t="s">
        <v>3031</v>
      </c>
      <c r="C79" s="107" t="s">
        <v>2885</v>
      </c>
      <c r="D79" s="107" t="s">
        <v>3035</v>
      </c>
      <c r="E79" s="106" t="s">
        <v>3059</v>
      </c>
      <c r="F79" s="107" t="s">
        <v>2988</v>
      </c>
      <c r="G79" s="106" t="s">
        <v>7998</v>
      </c>
      <c r="H79" s="106" t="s">
        <v>7999</v>
      </c>
      <c r="I79" s="142">
        <v>9.2880000000000003</v>
      </c>
      <c r="J79" s="11">
        <v>18.576000000000001</v>
      </c>
      <c r="K79" s="11"/>
      <c r="L79" s="106" t="s">
        <v>2205</v>
      </c>
      <c r="M79" s="106"/>
      <c r="N79" s="106"/>
      <c r="O79" s="108"/>
      <c r="P79" s="106"/>
      <c r="Q79" s="106"/>
    </row>
    <row r="80" spans="1:17" ht="24" x14ac:dyDescent="0.55000000000000004">
      <c r="A80" s="106">
        <f>SUBTOTAL(103,$B$4:B80)</f>
        <v>77</v>
      </c>
      <c r="B80" s="107" t="s">
        <v>3031</v>
      </c>
      <c r="C80" s="107" t="s">
        <v>2885</v>
      </c>
      <c r="D80" s="107" t="s">
        <v>3032</v>
      </c>
      <c r="E80" s="106" t="s">
        <v>3060</v>
      </c>
      <c r="F80" s="107" t="s">
        <v>2988</v>
      </c>
      <c r="G80" s="106" t="s">
        <v>7999</v>
      </c>
      <c r="H80" s="106" t="s">
        <v>7973</v>
      </c>
      <c r="I80" s="142">
        <v>5.19599999999999</v>
      </c>
      <c r="J80" s="11">
        <v>10.3919999999999</v>
      </c>
      <c r="K80" s="11"/>
      <c r="L80" s="106" t="s">
        <v>2205</v>
      </c>
      <c r="M80" s="106"/>
      <c r="N80" s="106"/>
      <c r="O80" s="108"/>
      <c r="P80" s="106"/>
      <c r="Q80" s="106"/>
    </row>
    <row r="81" spans="1:17" ht="24" x14ac:dyDescent="0.55000000000000004">
      <c r="A81" s="106">
        <f>SUBTOTAL(103,$B$4:B81)</f>
        <v>78</v>
      </c>
      <c r="B81" s="107" t="s">
        <v>3031</v>
      </c>
      <c r="C81" s="107" t="s">
        <v>2885</v>
      </c>
      <c r="D81" s="107" t="s">
        <v>3061</v>
      </c>
      <c r="E81" s="106" t="s">
        <v>3062</v>
      </c>
      <c r="F81" s="107" t="s">
        <v>3063</v>
      </c>
      <c r="G81" s="106" t="s">
        <v>3064</v>
      </c>
      <c r="H81" s="106" t="s">
        <v>8000</v>
      </c>
      <c r="I81" s="142">
        <v>46.7929999999999</v>
      </c>
      <c r="J81" s="11">
        <v>95.7</v>
      </c>
      <c r="K81" s="11"/>
      <c r="L81" s="106" t="s">
        <v>2205</v>
      </c>
      <c r="M81" s="106" t="s">
        <v>3064</v>
      </c>
      <c r="N81" s="106" t="s">
        <v>3065</v>
      </c>
      <c r="O81" s="108"/>
      <c r="P81" s="106"/>
      <c r="Q81" s="106"/>
    </row>
    <row r="82" spans="1:17" ht="24" x14ac:dyDescent="0.55000000000000004">
      <c r="A82" s="106">
        <f>SUBTOTAL(103,$B$4:B82)</f>
        <v>79</v>
      </c>
      <c r="B82" s="107" t="s">
        <v>3031</v>
      </c>
      <c r="C82" s="107" t="s">
        <v>2885</v>
      </c>
      <c r="D82" s="107" t="s">
        <v>3032</v>
      </c>
      <c r="E82" s="106" t="s">
        <v>3066</v>
      </c>
      <c r="F82" s="107" t="s">
        <v>3067</v>
      </c>
      <c r="G82" s="106" t="s">
        <v>8000</v>
      </c>
      <c r="H82" s="106" t="s">
        <v>7975</v>
      </c>
      <c r="I82" s="142">
        <v>29</v>
      </c>
      <c r="J82" s="11">
        <v>75.721000000000004</v>
      </c>
      <c r="K82" s="11"/>
      <c r="L82" s="106" t="s">
        <v>2205</v>
      </c>
      <c r="M82" s="106"/>
      <c r="N82" s="106"/>
      <c r="O82" s="108"/>
      <c r="P82" s="106"/>
      <c r="Q82" s="106"/>
    </row>
    <row r="83" spans="1:17" ht="24" x14ac:dyDescent="0.55000000000000004">
      <c r="A83" s="106">
        <f>SUBTOTAL(103,$B$4:B83)</f>
        <v>80</v>
      </c>
      <c r="B83" s="107" t="s">
        <v>3031</v>
      </c>
      <c r="C83" s="107" t="s">
        <v>2885</v>
      </c>
      <c r="D83" s="107" t="s">
        <v>3061</v>
      </c>
      <c r="E83" s="106" t="s">
        <v>3068</v>
      </c>
      <c r="F83" s="107" t="s">
        <v>3069</v>
      </c>
      <c r="G83" s="106" t="s">
        <v>5213</v>
      </c>
      <c r="H83" s="106" t="s">
        <v>7798</v>
      </c>
      <c r="I83" s="142">
        <v>16.599999999999898</v>
      </c>
      <c r="J83" s="11">
        <v>17.399999999999899</v>
      </c>
      <c r="K83" s="11"/>
      <c r="L83" s="106" t="s">
        <v>2205</v>
      </c>
      <c r="M83" s="106"/>
      <c r="N83" s="106"/>
      <c r="O83" s="108"/>
      <c r="P83" s="106"/>
      <c r="Q83" s="106"/>
    </row>
    <row r="84" spans="1:17" ht="24" x14ac:dyDescent="0.55000000000000004">
      <c r="A84" s="106">
        <f>SUBTOTAL(103,$B$4:B84)</f>
        <v>81</v>
      </c>
      <c r="B84" s="107" t="s">
        <v>3031</v>
      </c>
      <c r="C84" s="107" t="s">
        <v>2885</v>
      </c>
      <c r="D84" s="107" t="s">
        <v>3043</v>
      </c>
      <c r="E84" s="106" t="s">
        <v>3070</v>
      </c>
      <c r="F84" s="107" t="s">
        <v>3071</v>
      </c>
      <c r="G84" s="106" t="s">
        <v>5213</v>
      </c>
      <c r="H84" s="106" t="s">
        <v>8001</v>
      </c>
      <c r="I84" s="142">
        <v>0.56699999999999895</v>
      </c>
      <c r="J84" s="11">
        <v>0.56699999999999895</v>
      </c>
      <c r="K84" s="11"/>
      <c r="L84" s="106" t="s">
        <v>2205</v>
      </c>
      <c r="M84" s="106"/>
      <c r="N84" s="106"/>
      <c r="O84" s="108"/>
      <c r="P84" s="106"/>
      <c r="Q84" s="106"/>
    </row>
    <row r="85" spans="1:17" ht="24" x14ac:dyDescent="0.55000000000000004">
      <c r="A85" s="106">
        <f>SUBTOTAL(103,$B$4:B85)</f>
        <v>82</v>
      </c>
      <c r="B85" s="107" t="s">
        <v>3031</v>
      </c>
      <c r="C85" s="107" t="s">
        <v>2885</v>
      </c>
      <c r="D85" s="107" t="s">
        <v>3043</v>
      </c>
      <c r="E85" s="106" t="s">
        <v>3070</v>
      </c>
      <c r="F85" s="107" t="s">
        <v>3071</v>
      </c>
      <c r="G85" s="106" t="s">
        <v>8002</v>
      </c>
      <c r="H85" s="106" t="s">
        <v>8003</v>
      </c>
      <c r="I85" s="142">
        <v>0.70999999999999897</v>
      </c>
      <c r="J85" s="11">
        <v>0.70999999999999897</v>
      </c>
      <c r="K85" s="11"/>
      <c r="L85" s="106" t="s">
        <v>2205</v>
      </c>
      <c r="M85" s="106"/>
      <c r="N85" s="106"/>
      <c r="O85" s="108"/>
      <c r="P85" s="106"/>
      <c r="Q85" s="106"/>
    </row>
    <row r="86" spans="1:17" ht="24" x14ac:dyDescent="0.55000000000000004">
      <c r="A86" s="106">
        <f>SUBTOTAL(103,$B$4:B86)</f>
        <v>83</v>
      </c>
      <c r="B86" s="107" t="s">
        <v>3031</v>
      </c>
      <c r="C86" s="107" t="s">
        <v>2885</v>
      </c>
      <c r="D86" s="107" t="s">
        <v>3050</v>
      </c>
      <c r="E86" s="106" t="s">
        <v>3072</v>
      </c>
      <c r="F86" s="107" t="s">
        <v>3073</v>
      </c>
      <c r="G86" s="106" t="s">
        <v>5213</v>
      </c>
      <c r="H86" s="106" t="s">
        <v>8004</v>
      </c>
      <c r="I86" s="142">
        <v>17.262999999999899</v>
      </c>
      <c r="J86" s="11">
        <v>17.302999999999901</v>
      </c>
      <c r="K86" s="11"/>
      <c r="L86" s="106" t="s">
        <v>2205</v>
      </c>
      <c r="M86" s="106"/>
      <c r="N86" s="106"/>
      <c r="O86" s="108"/>
      <c r="P86" s="106"/>
      <c r="Q86" s="106"/>
    </row>
    <row r="87" spans="1:17" ht="24" x14ac:dyDescent="0.55000000000000004">
      <c r="A87" s="106">
        <f>SUBTOTAL(103,$B$4:B87)</f>
        <v>84</v>
      </c>
      <c r="B87" s="107" t="s">
        <v>3031</v>
      </c>
      <c r="C87" s="107" t="s">
        <v>2885</v>
      </c>
      <c r="D87" s="107" t="s">
        <v>3038</v>
      </c>
      <c r="E87" s="106" t="s">
        <v>3074</v>
      </c>
      <c r="F87" s="107" t="s">
        <v>3075</v>
      </c>
      <c r="G87" s="106" t="s">
        <v>5213</v>
      </c>
      <c r="H87" s="106" t="s">
        <v>8005</v>
      </c>
      <c r="I87" s="142">
        <v>14.063000000000001</v>
      </c>
      <c r="J87" s="11">
        <v>14.063000000000001</v>
      </c>
      <c r="K87" s="11"/>
      <c r="L87" s="106" t="s">
        <v>2205</v>
      </c>
      <c r="M87" s="109"/>
      <c r="N87" s="109"/>
      <c r="O87" s="108"/>
      <c r="P87" s="109"/>
      <c r="Q87" s="109"/>
    </row>
    <row r="88" spans="1:17" ht="24" x14ac:dyDescent="0.55000000000000004">
      <c r="A88" s="106">
        <f>SUBTOTAL(103,$B$4:B88)</f>
        <v>85</v>
      </c>
      <c r="B88" s="107" t="s">
        <v>3031</v>
      </c>
      <c r="C88" s="107" t="s">
        <v>2885</v>
      </c>
      <c r="D88" s="107" t="s">
        <v>3035</v>
      </c>
      <c r="E88" s="106" t="s">
        <v>3076</v>
      </c>
      <c r="F88" s="107" t="s">
        <v>3077</v>
      </c>
      <c r="G88" s="106" t="s">
        <v>5213</v>
      </c>
      <c r="H88" s="106" t="s">
        <v>8006</v>
      </c>
      <c r="I88" s="142">
        <v>12.88</v>
      </c>
      <c r="J88" s="11">
        <v>25.76</v>
      </c>
      <c r="K88" s="11"/>
      <c r="L88" s="106" t="s">
        <v>2205</v>
      </c>
      <c r="M88" s="106"/>
      <c r="N88" s="106"/>
      <c r="O88" s="108"/>
      <c r="P88" s="106"/>
      <c r="Q88" s="106"/>
    </row>
    <row r="89" spans="1:17" ht="24" x14ac:dyDescent="0.55000000000000004">
      <c r="A89" s="106">
        <f>SUBTOTAL(103,$B$4:B89)</f>
        <v>86</v>
      </c>
      <c r="B89" s="107" t="s">
        <v>3031</v>
      </c>
      <c r="C89" s="107" t="s">
        <v>2885</v>
      </c>
      <c r="D89" s="107" t="s">
        <v>3050</v>
      </c>
      <c r="E89" s="106" t="s">
        <v>3078</v>
      </c>
      <c r="F89" s="107" t="s">
        <v>3079</v>
      </c>
      <c r="G89" s="106" t="s">
        <v>5213</v>
      </c>
      <c r="H89" s="106" t="s">
        <v>4600</v>
      </c>
      <c r="I89" s="142">
        <v>0.25</v>
      </c>
      <c r="J89" s="11">
        <v>0.25</v>
      </c>
      <c r="K89" s="11"/>
      <c r="L89" s="106" t="s">
        <v>2205</v>
      </c>
      <c r="M89" s="106"/>
      <c r="N89" s="106"/>
      <c r="O89" s="108"/>
      <c r="P89" s="106"/>
      <c r="Q89" s="106"/>
    </row>
    <row r="90" spans="1:17" ht="24" x14ac:dyDescent="0.55000000000000004">
      <c r="A90" s="106">
        <f>SUBTOTAL(103,$B$4:B90)</f>
        <v>87</v>
      </c>
      <c r="B90" s="107" t="s">
        <v>3031</v>
      </c>
      <c r="C90" s="107" t="s">
        <v>2885</v>
      </c>
      <c r="D90" s="107" t="s">
        <v>3050</v>
      </c>
      <c r="E90" s="106" t="s">
        <v>3080</v>
      </c>
      <c r="F90" s="107" t="s">
        <v>3081</v>
      </c>
      <c r="G90" s="106" t="s">
        <v>5213</v>
      </c>
      <c r="H90" s="106" t="s">
        <v>8007</v>
      </c>
      <c r="I90" s="142">
        <v>22.632000000000001</v>
      </c>
      <c r="J90" s="11">
        <v>22.632000000000001</v>
      </c>
      <c r="K90" s="11"/>
      <c r="L90" s="106" t="s">
        <v>2205</v>
      </c>
      <c r="M90" s="106"/>
      <c r="N90" s="106"/>
      <c r="O90" s="108"/>
      <c r="P90" s="106"/>
      <c r="Q90" s="106"/>
    </row>
    <row r="91" spans="1:17" ht="24" x14ac:dyDescent="0.55000000000000004">
      <c r="A91" s="106">
        <f>SUBTOTAL(103,$B$4:B91)</f>
        <v>88</v>
      </c>
      <c r="B91" s="107" t="s">
        <v>3031</v>
      </c>
      <c r="C91" s="107" t="s">
        <v>2885</v>
      </c>
      <c r="D91" s="107" t="s">
        <v>3061</v>
      </c>
      <c r="E91" s="106" t="s">
        <v>3082</v>
      </c>
      <c r="F91" s="107" t="s">
        <v>3083</v>
      </c>
      <c r="G91" s="106" t="s">
        <v>7728</v>
      </c>
      <c r="H91" s="106" t="s">
        <v>8008</v>
      </c>
      <c r="I91" s="142">
        <v>27.25</v>
      </c>
      <c r="J91" s="11">
        <v>27.25</v>
      </c>
      <c r="K91" s="11"/>
      <c r="L91" s="106" t="s">
        <v>2205</v>
      </c>
      <c r="M91" s="106"/>
      <c r="N91" s="106"/>
      <c r="O91" s="108"/>
      <c r="P91" s="106"/>
      <c r="Q91" s="106"/>
    </row>
    <row r="92" spans="1:17" ht="24" x14ac:dyDescent="0.55000000000000004">
      <c r="A92" s="106">
        <f>SUBTOTAL(103,$B$4:B92)</f>
        <v>89</v>
      </c>
      <c r="B92" s="107" t="s">
        <v>3031</v>
      </c>
      <c r="C92" s="107" t="s">
        <v>2885</v>
      </c>
      <c r="D92" s="107" t="s">
        <v>3038</v>
      </c>
      <c r="E92" s="106" t="s">
        <v>3084</v>
      </c>
      <c r="F92" s="107" t="s">
        <v>3085</v>
      </c>
      <c r="G92" s="106" t="s">
        <v>8008</v>
      </c>
      <c r="H92" s="106" t="s">
        <v>8009</v>
      </c>
      <c r="I92" s="142">
        <v>20.989000000000001</v>
      </c>
      <c r="J92" s="11">
        <v>20.989000000000001</v>
      </c>
      <c r="K92" s="11"/>
      <c r="L92" s="106" t="s">
        <v>2205</v>
      </c>
      <c r="M92" s="106"/>
      <c r="N92" s="106"/>
      <c r="O92" s="108"/>
      <c r="P92" s="106"/>
      <c r="Q92" s="106"/>
    </row>
    <row r="93" spans="1:17" ht="24" x14ac:dyDescent="0.55000000000000004">
      <c r="A93" s="106">
        <f>SUBTOTAL(103,$B$4:B93)</f>
        <v>90</v>
      </c>
      <c r="B93" s="107" t="s">
        <v>3031</v>
      </c>
      <c r="C93" s="107" t="s">
        <v>2885</v>
      </c>
      <c r="D93" s="107" t="s">
        <v>3043</v>
      </c>
      <c r="E93" s="106" t="s">
        <v>3086</v>
      </c>
      <c r="F93" s="107" t="s">
        <v>3087</v>
      </c>
      <c r="G93" s="106" t="s">
        <v>5213</v>
      </c>
      <c r="H93" s="106" t="s">
        <v>6967</v>
      </c>
      <c r="I93" s="142">
        <v>0.5</v>
      </c>
      <c r="J93" s="11">
        <v>1</v>
      </c>
      <c r="K93" s="11"/>
      <c r="L93" s="106" t="s">
        <v>2205</v>
      </c>
      <c r="M93" s="198"/>
      <c r="N93" s="160"/>
      <c r="O93" s="108"/>
      <c r="P93" s="160"/>
      <c r="Q93" s="160"/>
    </row>
    <row r="94" spans="1:17" ht="24" x14ac:dyDescent="0.55000000000000004">
      <c r="A94" s="106">
        <f>SUBTOTAL(103,$B$4:B94)</f>
        <v>91</v>
      </c>
      <c r="B94" s="107" t="s">
        <v>3031</v>
      </c>
      <c r="C94" s="107" t="s">
        <v>2885</v>
      </c>
      <c r="D94" s="107" t="s">
        <v>3032</v>
      </c>
      <c r="E94" s="106" t="s">
        <v>3088</v>
      </c>
      <c r="F94" s="107" t="s">
        <v>3089</v>
      </c>
      <c r="G94" s="106" t="s">
        <v>5213</v>
      </c>
      <c r="H94" s="106" t="s">
        <v>8010</v>
      </c>
      <c r="I94" s="142">
        <v>0.149999999999999</v>
      </c>
      <c r="J94" s="11">
        <v>0.29999999999999899</v>
      </c>
      <c r="K94" s="11"/>
      <c r="L94" s="106" t="s">
        <v>2205</v>
      </c>
      <c r="M94" s="198"/>
      <c r="N94" s="160"/>
      <c r="O94" s="108"/>
      <c r="P94" s="160"/>
      <c r="Q94" s="160"/>
    </row>
    <row r="95" spans="1:17" ht="24" x14ac:dyDescent="0.55000000000000004">
      <c r="A95" s="122">
        <f>SUBTOTAL(103,$B$4:B95)</f>
        <v>92</v>
      </c>
      <c r="B95" s="123" t="s">
        <v>3090</v>
      </c>
      <c r="C95" s="123" t="s">
        <v>2885</v>
      </c>
      <c r="D95" s="123" t="s">
        <v>3091</v>
      </c>
      <c r="E95" s="122" t="s">
        <v>3092</v>
      </c>
      <c r="F95" s="123" t="s">
        <v>3093</v>
      </c>
      <c r="G95" s="122" t="s">
        <v>3041</v>
      </c>
      <c r="H95" s="122" t="s">
        <v>8011</v>
      </c>
      <c r="I95" s="13">
        <v>8.7159999999999904</v>
      </c>
      <c r="J95" s="13">
        <v>20.282</v>
      </c>
      <c r="K95" s="13"/>
      <c r="L95" s="122" t="s">
        <v>2226</v>
      </c>
      <c r="M95" s="106"/>
      <c r="N95" s="108"/>
      <c r="O95" s="108"/>
      <c r="P95" s="108"/>
      <c r="Q95" s="108"/>
    </row>
    <row r="96" spans="1:17" ht="24" x14ac:dyDescent="0.55000000000000004">
      <c r="A96" s="122">
        <f>SUBTOTAL(103,$B$4:B96)</f>
        <v>93</v>
      </c>
      <c r="B96" s="123" t="s">
        <v>3090</v>
      </c>
      <c r="C96" s="123" t="s">
        <v>2885</v>
      </c>
      <c r="D96" s="123" t="s">
        <v>3091</v>
      </c>
      <c r="E96" s="122" t="s">
        <v>3094</v>
      </c>
      <c r="F96" s="123" t="s">
        <v>3095</v>
      </c>
      <c r="G96" s="122" t="s">
        <v>8011</v>
      </c>
      <c r="H96" s="122" t="s">
        <v>8012</v>
      </c>
      <c r="I96" s="13">
        <v>25.85</v>
      </c>
      <c r="J96" s="13">
        <v>54.149999999999899</v>
      </c>
      <c r="K96" s="13"/>
      <c r="L96" s="122" t="s">
        <v>2226</v>
      </c>
      <c r="M96" s="106"/>
      <c r="N96" s="108"/>
      <c r="O96" s="108"/>
      <c r="P96" s="108"/>
      <c r="Q96" s="108"/>
    </row>
    <row r="97" spans="1:17" ht="24" x14ac:dyDescent="0.55000000000000004">
      <c r="A97" s="122">
        <f>SUBTOTAL(103,$B$4:B97)</f>
        <v>94</v>
      </c>
      <c r="B97" s="123" t="s">
        <v>3090</v>
      </c>
      <c r="C97" s="123" t="s">
        <v>2885</v>
      </c>
      <c r="D97" s="123" t="s">
        <v>3096</v>
      </c>
      <c r="E97" s="122" t="s">
        <v>3097</v>
      </c>
      <c r="F97" s="123" t="s">
        <v>3098</v>
      </c>
      <c r="G97" s="122" t="s">
        <v>8012</v>
      </c>
      <c r="H97" s="122" t="s">
        <v>8013</v>
      </c>
      <c r="I97" s="13">
        <v>10.1139999999999</v>
      </c>
      <c r="J97" s="13">
        <v>25.349999999999898</v>
      </c>
      <c r="K97" s="13"/>
      <c r="L97" s="122" t="s">
        <v>2226</v>
      </c>
      <c r="M97" s="106"/>
      <c r="N97" s="108"/>
      <c r="O97" s="108"/>
      <c r="P97" s="108"/>
      <c r="Q97" s="108"/>
    </row>
    <row r="98" spans="1:17" ht="24" x14ac:dyDescent="0.55000000000000004">
      <c r="A98" s="122">
        <f>SUBTOTAL(103,$B$4:B98)</f>
        <v>95</v>
      </c>
      <c r="B98" s="123" t="s">
        <v>3090</v>
      </c>
      <c r="C98" s="123" t="s">
        <v>2885</v>
      </c>
      <c r="D98" s="123" t="s">
        <v>3099</v>
      </c>
      <c r="E98" s="122" t="s">
        <v>3100</v>
      </c>
      <c r="F98" s="123" t="s">
        <v>3101</v>
      </c>
      <c r="G98" s="122" t="s">
        <v>8013</v>
      </c>
      <c r="H98" s="122" t="s">
        <v>8014</v>
      </c>
      <c r="I98" s="13">
        <v>24.012</v>
      </c>
      <c r="J98" s="13">
        <v>48.58</v>
      </c>
      <c r="K98" s="13"/>
      <c r="L98" s="122" t="s">
        <v>2226</v>
      </c>
      <c r="M98" s="106"/>
      <c r="N98" s="108"/>
      <c r="O98" s="108"/>
      <c r="P98" s="108"/>
      <c r="Q98" s="108"/>
    </row>
    <row r="99" spans="1:17" ht="24" x14ac:dyDescent="0.55000000000000004">
      <c r="A99" s="122">
        <f>SUBTOTAL(103,$B$4:B99)</f>
        <v>96</v>
      </c>
      <c r="B99" s="123" t="s">
        <v>3090</v>
      </c>
      <c r="C99" s="123" t="s">
        <v>2885</v>
      </c>
      <c r="D99" s="123" t="s">
        <v>3099</v>
      </c>
      <c r="E99" s="122" t="s">
        <v>3102</v>
      </c>
      <c r="F99" s="123" t="s">
        <v>3103</v>
      </c>
      <c r="G99" s="122" t="s">
        <v>8014</v>
      </c>
      <c r="H99" s="122" t="s">
        <v>7756</v>
      </c>
      <c r="I99" s="13">
        <v>16.748999999999899</v>
      </c>
      <c r="J99" s="13">
        <v>33.497999999999898</v>
      </c>
      <c r="K99" s="13"/>
      <c r="L99" s="122" t="s">
        <v>2226</v>
      </c>
      <c r="M99" s="106"/>
      <c r="N99" s="108"/>
      <c r="O99" s="108"/>
      <c r="P99" s="108"/>
      <c r="Q99" s="108"/>
    </row>
    <row r="100" spans="1:17" ht="24" x14ac:dyDescent="0.55000000000000004">
      <c r="A100" s="122">
        <f>SUBTOTAL(103,$B$4:B100)</f>
        <v>97</v>
      </c>
      <c r="B100" s="123" t="s">
        <v>3090</v>
      </c>
      <c r="C100" s="123" t="s">
        <v>2885</v>
      </c>
      <c r="D100" s="123" t="s">
        <v>3104</v>
      </c>
      <c r="E100" s="122" t="s">
        <v>3105</v>
      </c>
      <c r="F100" s="123" t="s">
        <v>3106</v>
      </c>
      <c r="G100" s="122" t="s">
        <v>7928</v>
      </c>
      <c r="H100" s="122" t="s">
        <v>7649</v>
      </c>
      <c r="I100" s="13">
        <v>33.096999999999902</v>
      </c>
      <c r="J100" s="13">
        <v>66.193999999999903</v>
      </c>
      <c r="K100" s="13"/>
      <c r="L100" s="122" t="s">
        <v>2226</v>
      </c>
      <c r="M100" s="106"/>
      <c r="N100" s="108"/>
      <c r="O100" s="108"/>
      <c r="P100" s="108"/>
      <c r="Q100" s="108"/>
    </row>
    <row r="101" spans="1:17" ht="24" x14ac:dyDescent="0.55000000000000004">
      <c r="A101" s="122">
        <f>SUBTOTAL(103,$B$4:B101)</f>
        <v>98</v>
      </c>
      <c r="B101" s="123" t="s">
        <v>3090</v>
      </c>
      <c r="C101" s="123" t="s">
        <v>2885</v>
      </c>
      <c r="D101" s="123" t="s">
        <v>3107</v>
      </c>
      <c r="E101" s="122" t="s">
        <v>3108</v>
      </c>
      <c r="F101" s="123" t="s">
        <v>3109</v>
      </c>
      <c r="G101" s="122" t="s">
        <v>8015</v>
      </c>
      <c r="H101" s="122" t="s">
        <v>49</v>
      </c>
      <c r="I101" s="13">
        <v>27.785</v>
      </c>
      <c r="J101" s="13">
        <v>56.104999999999997</v>
      </c>
      <c r="K101" s="13"/>
      <c r="L101" s="122" t="s">
        <v>2226</v>
      </c>
      <c r="M101" s="106"/>
      <c r="N101" s="108"/>
      <c r="O101" s="108"/>
      <c r="P101" s="108"/>
      <c r="Q101" s="108"/>
    </row>
    <row r="102" spans="1:17" ht="24" x14ac:dyDescent="0.55000000000000004">
      <c r="A102" s="122">
        <f>SUBTOTAL(103,$B$4:B102)</f>
        <v>99</v>
      </c>
      <c r="B102" s="123" t="s">
        <v>3090</v>
      </c>
      <c r="C102" s="123" t="s">
        <v>2885</v>
      </c>
      <c r="D102" s="123" t="s">
        <v>3096</v>
      </c>
      <c r="E102" s="122" t="s">
        <v>3110</v>
      </c>
      <c r="F102" s="123" t="s">
        <v>3111</v>
      </c>
      <c r="G102" s="122" t="s">
        <v>49</v>
      </c>
      <c r="H102" s="122" t="s">
        <v>8016</v>
      </c>
      <c r="I102" s="13">
        <v>21.677</v>
      </c>
      <c r="J102" s="13">
        <v>43.3539999999999</v>
      </c>
      <c r="K102" s="13"/>
      <c r="L102" s="122" t="s">
        <v>2226</v>
      </c>
      <c r="M102" s="106"/>
      <c r="N102" s="108"/>
      <c r="O102" s="108"/>
      <c r="P102" s="108"/>
      <c r="Q102" s="108"/>
    </row>
    <row r="103" spans="1:17" ht="24" x14ac:dyDescent="0.55000000000000004">
      <c r="A103" s="122">
        <f>SUBTOTAL(103,$B$4:B103)</f>
        <v>100</v>
      </c>
      <c r="B103" s="123" t="s">
        <v>3090</v>
      </c>
      <c r="C103" s="123" t="s">
        <v>2885</v>
      </c>
      <c r="D103" s="123" t="s">
        <v>3112</v>
      </c>
      <c r="E103" s="122" t="s">
        <v>3113</v>
      </c>
      <c r="F103" s="123" t="s">
        <v>3114</v>
      </c>
      <c r="G103" s="122" t="s">
        <v>7768</v>
      </c>
      <c r="H103" s="122" t="s">
        <v>8017</v>
      </c>
      <c r="I103" s="13">
        <v>30.478000000000002</v>
      </c>
      <c r="J103" s="13">
        <v>60.956000000000003</v>
      </c>
      <c r="K103" s="13"/>
      <c r="L103" s="122" t="s">
        <v>2226</v>
      </c>
      <c r="M103" s="106"/>
      <c r="N103" s="108"/>
      <c r="O103" s="108"/>
      <c r="P103" s="108"/>
      <c r="Q103" s="108"/>
    </row>
    <row r="104" spans="1:17" ht="24" x14ac:dyDescent="0.55000000000000004">
      <c r="A104" s="122">
        <f>SUBTOTAL(103,$B$4:B104)</f>
        <v>101</v>
      </c>
      <c r="B104" s="123" t="s">
        <v>3090</v>
      </c>
      <c r="C104" s="123" t="s">
        <v>2885</v>
      </c>
      <c r="D104" s="123" t="s">
        <v>3107</v>
      </c>
      <c r="E104" s="122" t="s">
        <v>3115</v>
      </c>
      <c r="F104" s="123" t="s">
        <v>3116</v>
      </c>
      <c r="G104" s="122" t="s">
        <v>8017</v>
      </c>
      <c r="H104" s="122" t="s">
        <v>8018</v>
      </c>
      <c r="I104" s="13">
        <v>9.8149999999999995</v>
      </c>
      <c r="J104" s="13">
        <v>19.63</v>
      </c>
      <c r="K104" s="13"/>
      <c r="L104" s="122" t="s">
        <v>2226</v>
      </c>
      <c r="M104" s="106"/>
      <c r="N104" s="108"/>
      <c r="O104" s="108"/>
      <c r="P104" s="108"/>
      <c r="Q104" s="108"/>
    </row>
    <row r="105" spans="1:17" ht="24" x14ac:dyDescent="0.55000000000000004">
      <c r="A105" s="122">
        <f>SUBTOTAL(103,$B$4:B105)</f>
        <v>102</v>
      </c>
      <c r="B105" s="123" t="s">
        <v>3090</v>
      </c>
      <c r="C105" s="123" t="s">
        <v>2885</v>
      </c>
      <c r="D105" s="123" t="s">
        <v>3096</v>
      </c>
      <c r="E105" s="122" t="s">
        <v>3117</v>
      </c>
      <c r="F105" s="123" t="s">
        <v>3118</v>
      </c>
      <c r="G105" s="122" t="s">
        <v>3053</v>
      </c>
      <c r="H105" s="122" t="s">
        <v>8019</v>
      </c>
      <c r="I105" s="13">
        <v>22.3249999999999</v>
      </c>
      <c r="J105" s="13">
        <v>22.439</v>
      </c>
      <c r="K105" s="13"/>
      <c r="L105" s="122" t="s">
        <v>2226</v>
      </c>
      <c r="M105" s="106"/>
      <c r="N105" s="108"/>
      <c r="O105" s="108"/>
      <c r="P105" s="108"/>
      <c r="Q105" s="108"/>
    </row>
    <row r="106" spans="1:17" ht="24" x14ac:dyDescent="0.55000000000000004">
      <c r="A106" s="122">
        <f>SUBTOTAL(103,$B$4:B106)</f>
        <v>103</v>
      </c>
      <c r="B106" s="123" t="s">
        <v>3090</v>
      </c>
      <c r="C106" s="123" t="s">
        <v>2885</v>
      </c>
      <c r="D106" s="123" t="s">
        <v>3119</v>
      </c>
      <c r="E106" s="122" t="s">
        <v>3120</v>
      </c>
      <c r="F106" s="123" t="s">
        <v>3121</v>
      </c>
      <c r="G106" s="122" t="s">
        <v>8019</v>
      </c>
      <c r="H106" s="122" t="s">
        <v>8020</v>
      </c>
      <c r="I106" s="13">
        <v>9.718</v>
      </c>
      <c r="J106" s="13">
        <v>10.468</v>
      </c>
      <c r="K106" s="13"/>
      <c r="L106" s="122" t="s">
        <v>2226</v>
      </c>
      <c r="M106" s="106"/>
      <c r="N106" s="108"/>
      <c r="O106" s="108"/>
      <c r="P106" s="108"/>
      <c r="Q106" s="108"/>
    </row>
    <row r="107" spans="1:17" ht="24" x14ac:dyDescent="0.55000000000000004">
      <c r="A107" s="122">
        <f>SUBTOTAL(103,$B$4:B107)</f>
        <v>104</v>
      </c>
      <c r="B107" s="123" t="s">
        <v>3090</v>
      </c>
      <c r="C107" s="123" t="s">
        <v>2885</v>
      </c>
      <c r="D107" s="123" t="s">
        <v>3119</v>
      </c>
      <c r="E107" s="122" t="s">
        <v>3120</v>
      </c>
      <c r="F107" s="123" t="s">
        <v>3121</v>
      </c>
      <c r="G107" s="122" t="s">
        <v>8021</v>
      </c>
      <c r="H107" s="122" t="s">
        <v>8022</v>
      </c>
      <c r="I107" s="13">
        <v>28.539000000000001</v>
      </c>
      <c r="J107" s="13">
        <v>30.902999999999999</v>
      </c>
      <c r="K107" s="13"/>
      <c r="L107" s="122" t="s">
        <v>2226</v>
      </c>
      <c r="M107" s="106"/>
      <c r="N107" s="108"/>
      <c r="O107" s="108"/>
      <c r="P107" s="108"/>
      <c r="Q107" s="108"/>
    </row>
    <row r="108" spans="1:17" ht="24" x14ac:dyDescent="0.55000000000000004">
      <c r="A108" s="122">
        <f>SUBTOTAL(103,$B$4:B108)</f>
        <v>105</v>
      </c>
      <c r="B108" s="123" t="s">
        <v>3090</v>
      </c>
      <c r="C108" s="123" t="s">
        <v>2885</v>
      </c>
      <c r="D108" s="123" t="s">
        <v>3119</v>
      </c>
      <c r="E108" s="122" t="s">
        <v>3120</v>
      </c>
      <c r="F108" s="123" t="s">
        <v>3121</v>
      </c>
      <c r="G108" s="122" t="s">
        <v>8022</v>
      </c>
      <c r="H108" s="122" t="s">
        <v>7769</v>
      </c>
      <c r="I108" s="13">
        <v>18.765999999999998</v>
      </c>
      <c r="J108" s="13">
        <v>24.867000000000001</v>
      </c>
      <c r="K108" s="13"/>
      <c r="L108" s="122" t="s">
        <v>2226</v>
      </c>
      <c r="M108" s="106"/>
      <c r="N108" s="108"/>
      <c r="O108" s="108"/>
      <c r="P108" s="108"/>
      <c r="Q108" s="108"/>
    </row>
    <row r="109" spans="1:17" ht="24" x14ac:dyDescent="0.55000000000000004">
      <c r="A109" s="122">
        <f>SUBTOTAL(103,$B$4:B109)</f>
        <v>106</v>
      </c>
      <c r="B109" s="123" t="s">
        <v>3090</v>
      </c>
      <c r="C109" s="123" t="s">
        <v>2885</v>
      </c>
      <c r="D109" s="123" t="s">
        <v>3122</v>
      </c>
      <c r="E109" s="122" t="s">
        <v>3123</v>
      </c>
      <c r="F109" s="123" t="s">
        <v>3124</v>
      </c>
      <c r="G109" s="122" t="s">
        <v>3057</v>
      </c>
      <c r="H109" s="122" t="s">
        <v>8023</v>
      </c>
      <c r="I109" s="13">
        <v>12.3119999999999</v>
      </c>
      <c r="J109" s="13">
        <v>24.805999999999901</v>
      </c>
      <c r="K109" s="13"/>
      <c r="L109" s="122" t="s">
        <v>2226</v>
      </c>
      <c r="M109" s="106"/>
      <c r="N109" s="108"/>
      <c r="O109" s="108"/>
      <c r="P109" s="108"/>
      <c r="Q109" s="108"/>
    </row>
    <row r="110" spans="1:17" ht="24" x14ac:dyDescent="0.55000000000000004">
      <c r="A110" s="122">
        <f>SUBTOTAL(103,$B$4:B110)</f>
        <v>107</v>
      </c>
      <c r="B110" s="123" t="s">
        <v>3090</v>
      </c>
      <c r="C110" s="123" t="s">
        <v>2885</v>
      </c>
      <c r="D110" s="123" t="s">
        <v>3122</v>
      </c>
      <c r="E110" s="122" t="s">
        <v>3125</v>
      </c>
      <c r="F110" s="123" t="s">
        <v>3126</v>
      </c>
      <c r="G110" s="122" t="s">
        <v>8023</v>
      </c>
      <c r="H110" s="122" t="s">
        <v>8024</v>
      </c>
      <c r="I110" s="13">
        <v>17.088000000000001</v>
      </c>
      <c r="J110" s="13">
        <v>34.521999999999899</v>
      </c>
      <c r="K110" s="13"/>
      <c r="L110" s="122" t="s">
        <v>2226</v>
      </c>
      <c r="M110" s="106"/>
      <c r="N110" s="108"/>
      <c r="O110" s="108"/>
      <c r="P110" s="108"/>
      <c r="Q110" s="108"/>
    </row>
    <row r="111" spans="1:17" ht="24" x14ac:dyDescent="0.55000000000000004">
      <c r="A111" s="122">
        <f>SUBTOTAL(103,$B$4:B111)</f>
        <v>108</v>
      </c>
      <c r="B111" s="123" t="s">
        <v>3090</v>
      </c>
      <c r="C111" s="123" t="s">
        <v>2885</v>
      </c>
      <c r="D111" s="123" t="s">
        <v>3107</v>
      </c>
      <c r="E111" s="122" t="s">
        <v>3127</v>
      </c>
      <c r="F111" s="123" t="s">
        <v>3128</v>
      </c>
      <c r="G111" s="122" t="s">
        <v>8024</v>
      </c>
      <c r="H111" s="122" t="s">
        <v>8025</v>
      </c>
      <c r="I111" s="13">
        <v>8.1649999999999991</v>
      </c>
      <c r="J111" s="13">
        <v>16.329999999999998</v>
      </c>
      <c r="K111" s="13"/>
      <c r="L111" s="122" t="s">
        <v>2226</v>
      </c>
      <c r="M111" s="106"/>
      <c r="N111" s="108"/>
      <c r="O111" s="108"/>
      <c r="P111" s="108"/>
      <c r="Q111" s="108"/>
    </row>
    <row r="112" spans="1:17" ht="24" x14ac:dyDescent="0.55000000000000004">
      <c r="A112" s="122">
        <f>SUBTOTAL(103,$B$4:B112)</f>
        <v>109</v>
      </c>
      <c r="B112" s="123" t="s">
        <v>3090</v>
      </c>
      <c r="C112" s="123" t="s">
        <v>2885</v>
      </c>
      <c r="D112" s="123" t="s">
        <v>3129</v>
      </c>
      <c r="E112" s="122" t="s">
        <v>3130</v>
      </c>
      <c r="F112" s="123" t="s">
        <v>3131</v>
      </c>
      <c r="G112" s="122" t="s">
        <v>8025</v>
      </c>
      <c r="H112" s="122" t="s">
        <v>8026</v>
      </c>
      <c r="I112" s="13">
        <v>30.815999999999899</v>
      </c>
      <c r="J112" s="13">
        <v>49.901999999999902</v>
      </c>
      <c r="K112" s="13"/>
      <c r="L112" s="122" t="s">
        <v>2226</v>
      </c>
      <c r="M112" s="106"/>
      <c r="N112" s="108"/>
      <c r="O112" s="108"/>
      <c r="P112" s="108"/>
      <c r="Q112" s="108"/>
    </row>
    <row r="113" spans="1:17" ht="24" x14ac:dyDescent="0.55000000000000004">
      <c r="A113" s="122">
        <f>SUBTOTAL(103,$B$4:B113)</f>
        <v>110</v>
      </c>
      <c r="B113" s="123" t="s">
        <v>3090</v>
      </c>
      <c r="C113" s="123" t="s">
        <v>2885</v>
      </c>
      <c r="D113" s="123" t="s">
        <v>3129</v>
      </c>
      <c r="E113" s="122" t="s">
        <v>3132</v>
      </c>
      <c r="F113" s="123" t="s">
        <v>3133</v>
      </c>
      <c r="G113" s="122" t="s">
        <v>8026</v>
      </c>
      <c r="H113" s="122" t="s">
        <v>7771</v>
      </c>
      <c r="I113" s="13">
        <v>8.7840000000000007</v>
      </c>
      <c r="J113" s="13">
        <v>17.568000000000001</v>
      </c>
      <c r="K113" s="13"/>
      <c r="L113" s="122" t="s">
        <v>2226</v>
      </c>
      <c r="M113" s="106"/>
      <c r="N113" s="108"/>
      <c r="O113" s="108"/>
      <c r="P113" s="108"/>
      <c r="Q113" s="108"/>
    </row>
    <row r="114" spans="1:17" ht="24" x14ac:dyDescent="0.55000000000000004">
      <c r="A114" s="122">
        <f>SUBTOTAL(103,$B$4:B114)</f>
        <v>111</v>
      </c>
      <c r="B114" s="123" t="s">
        <v>3090</v>
      </c>
      <c r="C114" s="123" t="s">
        <v>2885</v>
      </c>
      <c r="D114" s="123" t="s">
        <v>3107</v>
      </c>
      <c r="E114" s="122" t="s">
        <v>3134</v>
      </c>
      <c r="F114" s="123" t="s">
        <v>3135</v>
      </c>
      <c r="G114" s="122" t="s">
        <v>5213</v>
      </c>
      <c r="H114" s="122" t="s">
        <v>8027</v>
      </c>
      <c r="I114" s="13">
        <v>15.5589999999999</v>
      </c>
      <c r="J114" s="13">
        <v>31.117999999999899</v>
      </c>
      <c r="K114" s="13"/>
      <c r="L114" s="122" t="s">
        <v>2226</v>
      </c>
      <c r="M114" s="106"/>
      <c r="N114" s="108"/>
      <c r="O114" s="108"/>
      <c r="P114" s="108"/>
      <c r="Q114" s="108"/>
    </row>
    <row r="115" spans="1:17" ht="24" x14ac:dyDescent="0.55000000000000004">
      <c r="A115" s="122">
        <f>SUBTOTAL(103,$B$4:B115)</f>
        <v>112</v>
      </c>
      <c r="B115" s="123" t="s">
        <v>3090</v>
      </c>
      <c r="C115" s="123" t="s">
        <v>2885</v>
      </c>
      <c r="D115" s="123" t="s">
        <v>3119</v>
      </c>
      <c r="E115" s="122" t="s">
        <v>3136</v>
      </c>
      <c r="F115" s="123" t="s">
        <v>3137</v>
      </c>
      <c r="G115" s="122" t="s">
        <v>8028</v>
      </c>
      <c r="H115" s="122" t="s">
        <v>8029</v>
      </c>
      <c r="I115" s="13">
        <v>26.0489999999999</v>
      </c>
      <c r="J115" s="13">
        <v>30.148999999999901</v>
      </c>
      <c r="K115" s="13"/>
      <c r="L115" s="122" t="s">
        <v>2226</v>
      </c>
      <c r="M115" s="106"/>
      <c r="N115" s="108"/>
      <c r="O115" s="108"/>
      <c r="P115" s="108"/>
      <c r="Q115" s="108"/>
    </row>
    <row r="116" spans="1:17" ht="24" x14ac:dyDescent="0.55000000000000004">
      <c r="A116" s="122">
        <f>SUBTOTAL(103,$B$4:B116)</f>
        <v>113</v>
      </c>
      <c r="B116" s="123" t="s">
        <v>3090</v>
      </c>
      <c r="C116" s="123" t="s">
        <v>2885</v>
      </c>
      <c r="D116" s="123" t="s">
        <v>3096</v>
      </c>
      <c r="E116" s="122" t="s">
        <v>3138</v>
      </c>
      <c r="F116" s="123" t="s">
        <v>3139</v>
      </c>
      <c r="G116" s="122" t="s">
        <v>8029</v>
      </c>
      <c r="H116" s="122" t="s">
        <v>8030</v>
      </c>
      <c r="I116" s="13">
        <v>10.9149999999999</v>
      </c>
      <c r="J116" s="13">
        <v>14.503</v>
      </c>
      <c r="K116" s="13"/>
      <c r="L116" s="122" t="s">
        <v>2226</v>
      </c>
      <c r="M116" s="106"/>
      <c r="N116" s="108"/>
      <c r="O116" s="108"/>
      <c r="P116" s="108"/>
      <c r="Q116" s="108"/>
    </row>
    <row r="117" spans="1:17" ht="24" x14ac:dyDescent="0.55000000000000004">
      <c r="A117" s="122">
        <f>SUBTOTAL(103,$B$4:B117)</f>
        <v>114</v>
      </c>
      <c r="B117" s="123" t="s">
        <v>3090</v>
      </c>
      <c r="C117" s="123" t="s">
        <v>2885</v>
      </c>
      <c r="D117" s="123" t="s">
        <v>3096</v>
      </c>
      <c r="E117" s="122" t="s">
        <v>3140</v>
      </c>
      <c r="F117" s="123" t="s">
        <v>3141</v>
      </c>
      <c r="G117" s="122" t="s">
        <v>8031</v>
      </c>
      <c r="H117" s="122" t="s">
        <v>8032</v>
      </c>
      <c r="I117" s="13">
        <v>22.315999999999999</v>
      </c>
      <c r="J117" s="13">
        <v>34.921999999999997</v>
      </c>
      <c r="K117" s="13"/>
      <c r="L117" s="122" t="s">
        <v>2226</v>
      </c>
      <c r="M117" s="106"/>
      <c r="N117" s="108"/>
      <c r="O117" s="108"/>
      <c r="P117" s="108"/>
      <c r="Q117" s="108"/>
    </row>
    <row r="118" spans="1:17" ht="24" x14ac:dyDescent="0.55000000000000004">
      <c r="A118" s="122">
        <f>SUBTOTAL(103,$B$4:B118)</f>
        <v>115</v>
      </c>
      <c r="B118" s="123" t="s">
        <v>3090</v>
      </c>
      <c r="C118" s="123" t="s">
        <v>2885</v>
      </c>
      <c r="D118" s="123" t="s">
        <v>3104</v>
      </c>
      <c r="E118" s="122" t="s">
        <v>3142</v>
      </c>
      <c r="F118" s="123" t="s">
        <v>3143</v>
      </c>
      <c r="G118" s="122" t="s">
        <v>7086</v>
      </c>
      <c r="H118" s="122" t="s">
        <v>8033</v>
      </c>
      <c r="I118" s="13">
        <v>17.402000000000001</v>
      </c>
      <c r="J118" s="13">
        <v>19.338999999999899</v>
      </c>
      <c r="K118" s="13"/>
      <c r="L118" s="122" t="s">
        <v>2226</v>
      </c>
      <c r="M118" s="106"/>
      <c r="N118" s="108"/>
      <c r="O118" s="108"/>
      <c r="P118" s="108"/>
      <c r="Q118" s="108"/>
    </row>
    <row r="119" spans="1:17" ht="24" x14ac:dyDescent="0.55000000000000004">
      <c r="A119" s="122">
        <f>SUBTOTAL(103,$B$4:B119)</f>
        <v>116</v>
      </c>
      <c r="B119" s="123" t="s">
        <v>3090</v>
      </c>
      <c r="C119" s="123" t="s">
        <v>2885</v>
      </c>
      <c r="D119" s="123" t="s">
        <v>3096</v>
      </c>
      <c r="E119" s="122" t="s">
        <v>3144</v>
      </c>
      <c r="F119" s="123" t="s">
        <v>3145</v>
      </c>
      <c r="G119" s="122" t="s">
        <v>5213</v>
      </c>
      <c r="H119" s="122" t="s">
        <v>8034</v>
      </c>
      <c r="I119" s="13">
        <v>8.4749999999999996</v>
      </c>
      <c r="J119" s="13">
        <v>10.675000000000001</v>
      </c>
      <c r="K119" s="13"/>
      <c r="L119" s="122" t="s">
        <v>2226</v>
      </c>
      <c r="M119" s="106"/>
      <c r="N119" s="108"/>
      <c r="O119" s="108"/>
      <c r="P119" s="108"/>
      <c r="Q119" s="108"/>
    </row>
    <row r="120" spans="1:17" ht="24" x14ac:dyDescent="0.55000000000000004">
      <c r="A120" s="122">
        <f>SUBTOTAL(103,$B$4:B120)</f>
        <v>117</v>
      </c>
      <c r="B120" s="123" t="s">
        <v>3090</v>
      </c>
      <c r="C120" s="123" t="s">
        <v>2885</v>
      </c>
      <c r="D120" s="123" t="s">
        <v>3122</v>
      </c>
      <c r="E120" s="122" t="s">
        <v>3146</v>
      </c>
      <c r="F120" s="123" t="s">
        <v>3147</v>
      </c>
      <c r="G120" s="122" t="s">
        <v>8034</v>
      </c>
      <c r="H120" s="122" t="s">
        <v>8035</v>
      </c>
      <c r="I120" s="13">
        <v>35</v>
      </c>
      <c r="J120" s="13">
        <v>44.384999999999998</v>
      </c>
      <c r="K120" s="13"/>
      <c r="L120" s="122" t="s">
        <v>2226</v>
      </c>
      <c r="M120" s="106"/>
      <c r="N120" s="108"/>
      <c r="O120" s="108"/>
      <c r="P120" s="108"/>
      <c r="Q120" s="108"/>
    </row>
    <row r="121" spans="1:17" ht="24" x14ac:dyDescent="0.55000000000000004">
      <c r="A121" s="122">
        <f>SUBTOTAL(103,$B$4:B121)</f>
        <v>118</v>
      </c>
      <c r="B121" s="123" t="s">
        <v>3090</v>
      </c>
      <c r="C121" s="123" t="s">
        <v>2885</v>
      </c>
      <c r="D121" s="123" t="s">
        <v>3122</v>
      </c>
      <c r="E121" s="122" t="s">
        <v>3148</v>
      </c>
      <c r="F121" s="123" t="s">
        <v>3149</v>
      </c>
      <c r="G121" s="122" t="s">
        <v>8036</v>
      </c>
      <c r="H121" s="122" t="s">
        <v>7940</v>
      </c>
      <c r="I121" s="13">
        <v>14.347</v>
      </c>
      <c r="J121" s="13">
        <v>16.004999999999999</v>
      </c>
      <c r="K121" s="13"/>
      <c r="L121" s="122" t="s">
        <v>2226</v>
      </c>
      <c r="M121" s="106"/>
      <c r="N121" s="108"/>
      <c r="O121" s="108"/>
      <c r="P121" s="108"/>
      <c r="Q121" s="108"/>
    </row>
    <row r="122" spans="1:17" ht="24" x14ac:dyDescent="0.55000000000000004">
      <c r="A122" s="122">
        <f>SUBTOTAL(103,$B$4:B122)</f>
        <v>119</v>
      </c>
      <c r="B122" s="123" t="s">
        <v>3090</v>
      </c>
      <c r="C122" s="123" t="s">
        <v>2885</v>
      </c>
      <c r="D122" s="123" t="s">
        <v>3107</v>
      </c>
      <c r="E122" s="122" t="s">
        <v>3150</v>
      </c>
      <c r="F122" s="123" t="s">
        <v>3151</v>
      </c>
      <c r="G122" s="122" t="s">
        <v>8037</v>
      </c>
      <c r="H122" s="122" t="s">
        <v>8038</v>
      </c>
      <c r="I122" s="13">
        <v>35.298000000000002</v>
      </c>
      <c r="J122" s="13">
        <v>58.621000000000002</v>
      </c>
      <c r="K122" s="13"/>
      <c r="L122" s="122" t="s">
        <v>2226</v>
      </c>
      <c r="M122" s="106"/>
      <c r="N122" s="108"/>
      <c r="O122" s="108"/>
      <c r="P122" s="108"/>
      <c r="Q122" s="108"/>
    </row>
    <row r="123" spans="1:17" ht="24" x14ac:dyDescent="0.55000000000000004">
      <c r="A123" s="122">
        <f>SUBTOTAL(103,$B$4:B123)</f>
        <v>120</v>
      </c>
      <c r="B123" s="123" t="s">
        <v>3090</v>
      </c>
      <c r="C123" s="123" t="s">
        <v>2885</v>
      </c>
      <c r="D123" s="123" t="s">
        <v>3112</v>
      </c>
      <c r="E123" s="122" t="s">
        <v>3152</v>
      </c>
      <c r="F123" s="123" t="s">
        <v>3153</v>
      </c>
      <c r="G123" s="122" t="s">
        <v>8038</v>
      </c>
      <c r="H123" s="122" t="s">
        <v>6742</v>
      </c>
      <c r="I123" s="13">
        <v>16.419999999999899</v>
      </c>
      <c r="J123" s="13">
        <v>26.733999999999899</v>
      </c>
      <c r="K123" s="13"/>
      <c r="L123" s="122" t="s">
        <v>2226</v>
      </c>
      <c r="M123" s="106"/>
      <c r="N123" s="108"/>
      <c r="O123" s="108"/>
      <c r="P123" s="108"/>
      <c r="Q123" s="108"/>
    </row>
    <row r="124" spans="1:17" ht="24" x14ac:dyDescent="0.55000000000000004">
      <c r="A124" s="122">
        <f>SUBTOTAL(103,$B$4:B124)</f>
        <v>121</v>
      </c>
      <c r="B124" s="123" t="s">
        <v>3090</v>
      </c>
      <c r="C124" s="123" t="s">
        <v>2885</v>
      </c>
      <c r="D124" s="123" t="s">
        <v>3104</v>
      </c>
      <c r="E124" s="122" t="s">
        <v>3154</v>
      </c>
      <c r="F124" s="123" t="s">
        <v>3155</v>
      </c>
      <c r="G124" s="122" t="s">
        <v>6742</v>
      </c>
      <c r="H124" s="122" t="s">
        <v>8039</v>
      </c>
      <c r="I124" s="13">
        <v>11.695</v>
      </c>
      <c r="J124" s="13">
        <v>19.518999999999899</v>
      </c>
      <c r="K124" s="13"/>
      <c r="L124" s="122" t="s">
        <v>2226</v>
      </c>
      <c r="M124" s="106"/>
      <c r="N124" s="108"/>
      <c r="O124" s="108"/>
      <c r="P124" s="108"/>
      <c r="Q124" s="108"/>
    </row>
    <row r="125" spans="1:17" ht="24" x14ac:dyDescent="0.55000000000000004">
      <c r="A125" s="122">
        <f>SUBTOTAL(103,$B$4:B125)</f>
        <v>122</v>
      </c>
      <c r="B125" s="123" t="s">
        <v>3090</v>
      </c>
      <c r="C125" s="123" t="s">
        <v>2885</v>
      </c>
      <c r="D125" s="123" t="s">
        <v>3104</v>
      </c>
      <c r="E125" s="122" t="s">
        <v>3156</v>
      </c>
      <c r="F125" s="123" t="s">
        <v>3157</v>
      </c>
      <c r="G125" s="122" t="s">
        <v>7788</v>
      </c>
      <c r="H125" s="122" t="s">
        <v>8040</v>
      </c>
      <c r="I125" s="13">
        <v>12.693</v>
      </c>
      <c r="J125" s="13">
        <v>12.693</v>
      </c>
      <c r="K125" s="13"/>
      <c r="L125" s="122" t="s">
        <v>2226</v>
      </c>
      <c r="M125" s="106"/>
      <c r="N125" s="108"/>
      <c r="O125" s="108"/>
      <c r="P125" s="108"/>
      <c r="Q125" s="108"/>
    </row>
    <row r="126" spans="1:17" ht="24" x14ac:dyDescent="0.55000000000000004">
      <c r="A126" s="122">
        <f>SUBTOTAL(103,$B$4:B126)</f>
        <v>123</v>
      </c>
      <c r="B126" s="123" t="s">
        <v>3090</v>
      </c>
      <c r="C126" s="123" t="s">
        <v>2885</v>
      </c>
      <c r="D126" s="123" t="s">
        <v>3099</v>
      </c>
      <c r="E126" s="122" t="s">
        <v>3158</v>
      </c>
      <c r="F126" s="123" t="s">
        <v>3159</v>
      </c>
      <c r="G126" s="122" t="s">
        <v>5213</v>
      </c>
      <c r="H126" s="122" t="s">
        <v>8041</v>
      </c>
      <c r="I126" s="13">
        <v>11.986000000000001</v>
      </c>
      <c r="J126" s="13">
        <v>11.986000000000001</v>
      </c>
      <c r="K126" s="13"/>
      <c r="L126" s="122" t="s">
        <v>2226</v>
      </c>
      <c r="M126" s="106"/>
      <c r="N126" s="108"/>
      <c r="O126" s="108"/>
      <c r="P126" s="108"/>
      <c r="Q126" s="108"/>
    </row>
    <row r="127" spans="1:17" ht="24" x14ac:dyDescent="0.55000000000000004">
      <c r="A127" s="109">
        <f>SUBTOTAL(103,$B$4:B127)</f>
        <v>124</v>
      </c>
      <c r="B127" s="110" t="s">
        <v>3090</v>
      </c>
      <c r="C127" s="110" t="s">
        <v>2885</v>
      </c>
      <c r="D127" s="110" t="s">
        <v>3119</v>
      </c>
      <c r="E127" s="109" t="s">
        <v>3160</v>
      </c>
      <c r="F127" s="110" t="s">
        <v>3161</v>
      </c>
      <c r="G127" s="109" t="s">
        <v>5213</v>
      </c>
      <c r="H127" s="109" t="s">
        <v>8042</v>
      </c>
      <c r="I127" s="111">
        <v>14.699</v>
      </c>
      <c r="J127" s="111">
        <v>14.699</v>
      </c>
      <c r="K127" s="111"/>
      <c r="L127" s="109" t="s">
        <v>2226</v>
      </c>
      <c r="M127" s="106"/>
      <c r="N127" s="108"/>
      <c r="O127" s="108"/>
      <c r="P127" s="108"/>
      <c r="Q127" s="108"/>
    </row>
    <row r="128" spans="1:17" ht="24" x14ac:dyDescent="0.55000000000000004">
      <c r="A128" s="122">
        <f>SUBTOTAL(103,$B$4:B128)</f>
        <v>125</v>
      </c>
      <c r="B128" s="123" t="s">
        <v>3090</v>
      </c>
      <c r="C128" s="123" t="s">
        <v>2885</v>
      </c>
      <c r="D128" s="123" t="s">
        <v>3091</v>
      </c>
      <c r="E128" s="122" t="s">
        <v>3162</v>
      </c>
      <c r="F128" s="123" t="s">
        <v>3163</v>
      </c>
      <c r="G128" s="122" t="s">
        <v>8004</v>
      </c>
      <c r="H128" s="122" t="s">
        <v>8043</v>
      </c>
      <c r="I128" s="13">
        <v>13.286</v>
      </c>
      <c r="J128" s="13">
        <v>13.286</v>
      </c>
      <c r="K128" s="13"/>
      <c r="L128" s="122" t="s">
        <v>2226</v>
      </c>
      <c r="M128" s="106"/>
      <c r="N128" s="108"/>
      <c r="O128" s="108"/>
      <c r="P128" s="108"/>
      <c r="Q128" s="108"/>
    </row>
    <row r="129" spans="1:17" ht="24" x14ac:dyDescent="0.55000000000000004">
      <c r="A129" s="122">
        <f>SUBTOTAL(103,$B$4:B129)</f>
        <v>126</v>
      </c>
      <c r="B129" s="123" t="s">
        <v>3090</v>
      </c>
      <c r="C129" s="123" t="s">
        <v>2885</v>
      </c>
      <c r="D129" s="123" t="s">
        <v>3091</v>
      </c>
      <c r="E129" s="122" t="s">
        <v>3164</v>
      </c>
      <c r="F129" s="123" t="s">
        <v>3165</v>
      </c>
      <c r="G129" s="122" t="s">
        <v>8044</v>
      </c>
      <c r="H129" s="122" t="s">
        <v>8045</v>
      </c>
      <c r="I129" s="13">
        <v>26.667000000000002</v>
      </c>
      <c r="J129" s="13">
        <v>28.789000000000001</v>
      </c>
      <c r="K129" s="13"/>
      <c r="L129" s="122" t="s">
        <v>2226</v>
      </c>
      <c r="M129" s="106"/>
      <c r="N129" s="108"/>
      <c r="O129" s="108"/>
      <c r="P129" s="108"/>
      <c r="Q129" s="108"/>
    </row>
    <row r="130" spans="1:17" ht="24" x14ac:dyDescent="0.55000000000000004">
      <c r="A130" s="122">
        <f>SUBTOTAL(103,$B$4:B130)</f>
        <v>127</v>
      </c>
      <c r="B130" s="123" t="s">
        <v>3090</v>
      </c>
      <c r="C130" s="123" t="s">
        <v>2885</v>
      </c>
      <c r="D130" s="123" t="s">
        <v>3122</v>
      </c>
      <c r="E130" s="122" t="s">
        <v>3166</v>
      </c>
      <c r="F130" s="123" t="s">
        <v>3167</v>
      </c>
      <c r="G130" s="122" t="s">
        <v>8045</v>
      </c>
      <c r="H130" s="122" t="s">
        <v>8046</v>
      </c>
      <c r="I130" s="13">
        <v>25.335000000000001</v>
      </c>
      <c r="J130" s="13">
        <v>29.698999999999899</v>
      </c>
      <c r="K130" s="13"/>
      <c r="L130" s="122" t="s">
        <v>2226</v>
      </c>
      <c r="M130" s="106"/>
      <c r="N130" s="108"/>
      <c r="O130" s="108"/>
      <c r="P130" s="108"/>
      <c r="Q130" s="108"/>
    </row>
    <row r="131" spans="1:17" ht="24" x14ac:dyDescent="0.55000000000000004">
      <c r="A131" s="122">
        <f>SUBTOTAL(103,$B$4:B131)</f>
        <v>128</v>
      </c>
      <c r="B131" s="123" t="s">
        <v>3090</v>
      </c>
      <c r="C131" s="123" t="s">
        <v>2885</v>
      </c>
      <c r="D131" s="123" t="s">
        <v>3099</v>
      </c>
      <c r="E131" s="122" t="s">
        <v>3168</v>
      </c>
      <c r="F131" s="123" t="s">
        <v>3169</v>
      </c>
      <c r="G131" s="122" t="s">
        <v>5213</v>
      </c>
      <c r="H131" s="122" t="s">
        <v>8047</v>
      </c>
      <c r="I131" s="13">
        <v>4.5570000000000004</v>
      </c>
      <c r="J131" s="13">
        <v>4.5570000000000004</v>
      </c>
      <c r="K131" s="13"/>
      <c r="L131" s="122" t="s">
        <v>2226</v>
      </c>
      <c r="M131" s="106"/>
      <c r="N131" s="108"/>
      <c r="O131" s="108"/>
      <c r="P131" s="108"/>
      <c r="Q131" s="108"/>
    </row>
    <row r="132" spans="1:17" ht="24" x14ac:dyDescent="0.55000000000000004">
      <c r="A132" s="122">
        <f>SUBTOTAL(103,$B$4:B132)</f>
        <v>129</v>
      </c>
      <c r="B132" s="123" t="s">
        <v>3090</v>
      </c>
      <c r="C132" s="123" t="s">
        <v>2885</v>
      </c>
      <c r="D132" s="123" t="s">
        <v>3129</v>
      </c>
      <c r="E132" s="122" t="s">
        <v>3170</v>
      </c>
      <c r="F132" s="123" t="s">
        <v>3171</v>
      </c>
      <c r="G132" s="122" t="s">
        <v>8047</v>
      </c>
      <c r="H132" s="122" t="s">
        <v>8048</v>
      </c>
      <c r="I132" s="13">
        <v>37.459000000000003</v>
      </c>
      <c r="J132" s="13">
        <v>37.459000000000003</v>
      </c>
      <c r="K132" s="13"/>
      <c r="L132" s="122" t="s">
        <v>2226</v>
      </c>
      <c r="M132" s="106"/>
      <c r="N132" s="108"/>
      <c r="O132" s="108"/>
      <c r="P132" s="108"/>
      <c r="Q132" s="108"/>
    </row>
    <row r="133" spans="1:17" ht="24" x14ac:dyDescent="0.55000000000000004">
      <c r="A133" s="122">
        <f>SUBTOTAL(103,$B$4:B133)</f>
        <v>130</v>
      </c>
      <c r="B133" s="123" t="s">
        <v>3090</v>
      </c>
      <c r="C133" s="123" t="s">
        <v>2885</v>
      </c>
      <c r="D133" s="123" t="s">
        <v>3129</v>
      </c>
      <c r="E133" s="122" t="s">
        <v>3172</v>
      </c>
      <c r="F133" s="123" t="s">
        <v>3173</v>
      </c>
      <c r="G133" s="122" t="s">
        <v>8048</v>
      </c>
      <c r="H133" s="122" t="s">
        <v>8049</v>
      </c>
      <c r="I133" s="13">
        <v>4.4799999999999898</v>
      </c>
      <c r="J133" s="13">
        <v>8.9599999999999902</v>
      </c>
      <c r="K133" s="13"/>
      <c r="L133" s="122" t="s">
        <v>2226</v>
      </c>
      <c r="M133" s="106"/>
      <c r="N133" s="108"/>
      <c r="O133" s="108"/>
      <c r="P133" s="108"/>
      <c r="Q133" s="108"/>
    </row>
    <row r="134" spans="1:17" ht="24" x14ac:dyDescent="0.55000000000000004">
      <c r="A134" s="122">
        <f>SUBTOTAL(103,$B$4:B134)</f>
        <v>131</v>
      </c>
      <c r="B134" s="123" t="s">
        <v>3090</v>
      </c>
      <c r="C134" s="123" t="s">
        <v>2885</v>
      </c>
      <c r="D134" s="123" t="s">
        <v>3112</v>
      </c>
      <c r="E134" s="122" t="s">
        <v>3174</v>
      </c>
      <c r="F134" s="123" t="s">
        <v>3175</v>
      </c>
      <c r="G134" s="122" t="s">
        <v>7946</v>
      </c>
      <c r="H134" s="122" t="s">
        <v>8050</v>
      </c>
      <c r="I134" s="13">
        <v>3.0509999999999899</v>
      </c>
      <c r="J134" s="13">
        <v>3.2249999999999899</v>
      </c>
      <c r="K134" s="13"/>
      <c r="L134" s="122" t="s">
        <v>2226</v>
      </c>
      <c r="M134" s="106"/>
      <c r="N134" s="108"/>
      <c r="O134" s="108"/>
      <c r="P134" s="108"/>
      <c r="Q134" s="108"/>
    </row>
    <row r="135" spans="1:17" ht="24" x14ac:dyDescent="0.55000000000000004">
      <c r="A135" s="122">
        <f>SUBTOTAL(103,$B$4:B135)</f>
        <v>132</v>
      </c>
      <c r="B135" s="123" t="s">
        <v>3090</v>
      </c>
      <c r="C135" s="123" t="s">
        <v>2885</v>
      </c>
      <c r="D135" s="123" t="s">
        <v>3112</v>
      </c>
      <c r="E135" s="122" t="s">
        <v>3176</v>
      </c>
      <c r="F135" s="123" t="s">
        <v>3177</v>
      </c>
      <c r="G135" s="122" t="s">
        <v>8050</v>
      </c>
      <c r="H135" s="122" t="s">
        <v>8051</v>
      </c>
      <c r="I135" s="13">
        <v>32.178999999999903</v>
      </c>
      <c r="J135" s="13">
        <v>40.052999999999997</v>
      </c>
      <c r="K135" s="13"/>
      <c r="L135" s="122" t="s">
        <v>2226</v>
      </c>
      <c r="M135" s="106"/>
      <c r="N135" s="108"/>
      <c r="O135" s="108"/>
      <c r="P135" s="108"/>
      <c r="Q135" s="108"/>
    </row>
    <row r="136" spans="1:17" ht="24" x14ac:dyDescent="0.55000000000000004">
      <c r="A136" s="122">
        <f>SUBTOTAL(103,$B$4:B136)</f>
        <v>133</v>
      </c>
      <c r="B136" s="123" t="s">
        <v>3090</v>
      </c>
      <c r="C136" s="123" t="s">
        <v>2885</v>
      </c>
      <c r="D136" s="123" t="s">
        <v>3112</v>
      </c>
      <c r="E136" s="122" t="s">
        <v>3178</v>
      </c>
      <c r="F136" s="123" t="s">
        <v>3179</v>
      </c>
      <c r="G136" s="122" t="s">
        <v>7805</v>
      </c>
      <c r="H136" s="122" t="s">
        <v>8052</v>
      </c>
      <c r="I136" s="13">
        <v>23.385000000000002</v>
      </c>
      <c r="J136" s="13">
        <v>24.289000000000001</v>
      </c>
      <c r="K136" s="13"/>
      <c r="L136" s="122" t="s">
        <v>2226</v>
      </c>
      <c r="M136" s="106"/>
      <c r="N136" s="108"/>
      <c r="O136" s="108"/>
      <c r="P136" s="108"/>
      <c r="Q136" s="108"/>
    </row>
    <row r="137" spans="1:17" ht="24" x14ac:dyDescent="0.55000000000000004">
      <c r="A137" s="122">
        <f>SUBTOTAL(103,$B$4:B137)</f>
        <v>134</v>
      </c>
      <c r="B137" s="123" t="s">
        <v>3090</v>
      </c>
      <c r="C137" s="123" t="s">
        <v>2885</v>
      </c>
      <c r="D137" s="123" t="s">
        <v>3091</v>
      </c>
      <c r="E137" s="122" t="s">
        <v>3180</v>
      </c>
      <c r="F137" s="123" t="s">
        <v>3181</v>
      </c>
      <c r="G137" s="122" t="s">
        <v>5213</v>
      </c>
      <c r="H137" s="122" t="s">
        <v>8053</v>
      </c>
      <c r="I137" s="13">
        <v>0.53500000000000003</v>
      </c>
      <c r="J137" s="13">
        <v>0.53500000000000003</v>
      </c>
      <c r="K137" s="13"/>
      <c r="L137" s="122" t="s">
        <v>2226</v>
      </c>
      <c r="M137" s="106"/>
      <c r="N137" s="108"/>
      <c r="O137" s="108"/>
      <c r="P137" s="108"/>
      <c r="Q137" s="108"/>
    </row>
    <row r="138" spans="1:17" ht="24" x14ac:dyDescent="0.55000000000000004">
      <c r="A138" s="109">
        <f>SUBTOTAL(103,$B$4:B138)</f>
        <v>135</v>
      </c>
      <c r="B138" s="110" t="s">
        <v>3090</v>
      </c>
      <c r="C138" s="110" t="s">
        <v>2885</v>
      </c>
      <c r="D138" s="110" t="s">
        <v>3104</v>
      </c>
      <c r="E138" s="109" t="s">
        <v>3182</v>
      </c>
      <c r="F138" s="110" t="s">
        <v>3183</v>
      </c>
      <c r="G138" s="109" t="s">
        <v>5213</v>
      </c>
      <c r="H138" s="109" t="s">
        <v>8054</v>
      </c>
      <c r="I138" s="111">
        <v>10.523999999999999</v>
      </c>
      <c r="J138" s="111">
        <v>10.523999999999999</v>
      </c>
      <c r="K138" s="111"/>
      <c r="L138" s="109" t="s">
        <v>2226</v>
      </c>
      <c r="M138" s="106"/>
      <c r="N138" s="108"/>
      <c r="O138" s="108"/>
      <c r="P138" s="108"/>
      <c r="Q138" s="108"/>
    </row>
    <row r="139" spans="1:17" ht="24" x14ac:dyDescent="0.55000000000000004">
      <c r="A139" s="122">
        <f>SUBTOTAL(103,$B$4:B139)</f>
        <v>136</v>
      </c>
      <c r="B139" s="123" t="s">
        <v>3090</v>
      </c>
      <c r="C139" s="123" t="s">
        <v>2885</v>
      </c>
      <c r="D139" s="123" t="s">
        <v>3104</v>
      </c>
      <c r="E139" s="122" t="s">
        <v>3184</v>
      </c>
      <c r="F139" s="123" t="s">
        <v>3185</v>
      </c>
      <c r="G139" s="122" t="s">
        <v>5213</v>
      </c>
      <c r="H139" s="122" t="s">
        <v>8055</v>
      </c>
      <c r="I139" s="13">
        <v>8.6470000000000002</v>
      </c>
      <c r="J139" s="13">
        <v>8.6470000000000002</v>
      </c>
      <c r="K139" s="13"/>
      <c r="L139" s="122" t="s">
        <v>2226</v>
      </c>
      <c r="M139" s="106"/>
      <c r="N139" s="108"/>
      <c r="O139" s="108"/>
      <c r="P139" s="108"/>
      <c r="Q139" s="108"/>
    </row>
    <row r="140" spans="1:17" ht="24" x14ac:dyDescent="0.55000000000000004">
      <c r="A140" s="109">
        <f>SUBTOTAL(103,$B$4:B140)</f>
        <v>137</v>
      </c>
      <c r="B140" s="110" t="s">
        <v>3090</v>
      </c>
      <c r="C140" s="110" t="s">
        <v>2885</v>
      </c>
      <c r="D140" s="110" t="s">
        <v>3129</v>
      </c>
      <c r="E140" s="109" t="s">
        <v>3186</v>
      </c>
      <c r="F140" s="110" t="s">
        <v>3187</v>
      </c>
      <c r="G140" s="109" t="s">
        <v>8056</v>
      </c>
      <c r="H140" s="109" t="s">
        <v>7187</v>
      </c>
      <c r="I140" s="111">
        <v>19.454000000000001</v>
      </c>
      <c r="J140" s="111">
        <v>35.722000000000001</v>
      </c>
      <c r="K140" s="111"/>
      <c r="L140" s="109" t="s">
        <v>2226</v>
      </c>
      <c r="M140" s="106"/>
      <c r="N140" s="108"/>
      <c r="O140" s="108"/>
      <c r="P140" s="108"/>
      <c r="Q140" s="108"/>
    </row>
    <row r="141" spans="1:17" ht="24" x14ac:dyDescent="0.55000000000000004">
      <c r="A141" s="109">
        <f>SUBTOTAL(103,$B$4:B141)</f>
        <v>138</v>
      </c>
      <c r="B141" s="110" t="s">
        <v>3090</v>
      </c>
      <c r="C141" s="110" t="s">
        <v>2885</v>
      </c>
      <c r="D141" s="110" t="s">
        <v>3099</v>
      </c>
      <c r="E141" s="109" t="s">
        <v>3186</v>
      </c>
      <c r="F141" s="110" t="s">
        <v>3187</v>
      </c>
      <c r="G141" s="109" t="s">
        <v>7187</v>
      </c>
      <c r="H141" s="109" t="s">
        <v>7983</v>
      </c>
      <c r="I141" s="111">
        <v>5</v>
      </c>
      <c r="J141" s="111">
        <v>5</v>
      </c>
      <c r="K141" s="111"/>
      <c r="L141" s="109" t="s">
        <v>2226</v>
      </c>
      <c r="M141" s="106"/>
      <c r="N141" s="108"/>
      <c r="O141" s="108"/>
      <c r="P141" s="108"/>
      <c r="Q141" s="108"/>
    </row>
    <row r="142" spans="1:17" ht="24" x14ac:dyDescent="0.55000000000000004">
      <c r="A142" s="122">
        <f>SUBTOTAL(103,$B$4:B142)</f>
        <v>139</v>
      </c>
      <c r="B142" s="123" t="s">
        <v>3090</v>
      </c>
      <c r="C142" s="123" t="s">
        <v>2885</v>
      </c>
      <c r="D142" s="123" t="s">
        <v>3099</v>
      </c>
      <c r="E142" s="122" t="s">
        <v>3188</v>
      </c>
      <c r="F142" s="123" t="s">
        <v>3189</v>
      </c>
      <c r="G142" s="122" t="s">
        <v>7983</v>
      </c>
      <c r="H142" s="122" t="s">
        <v>8057</v>
      </c>
      <c r="I142" s="13">
        <v>19.3219999999999</v>
      </c>
      <c r="J142" s="13">
        <v>23.241</v>
      </c>
      <c r="K142" s="13"/>
      <c r="L142" s="122" t="s">
        <v>2226</v>
      </c>
      <c r="M142" s="106"/>
      <c r="N142" s="108"/>
      <c r="O142" s="108"/>
      <c r="P142" s="108"/>
      <c r="Q142" s="108"/>
    </row>
    <row r="143" spans="1:17" ht="24" x14ac:dyDescent="0.55000000000000004">
      <c r="A143" s="122">
        <f>SUBTOTAL(103,$B$4:B143)</f>
        <v>140</v>
      </c>
      <c r="B143" s="123" t="s">
        <v>3090</v>
      </c>
      <c r="C143" s="123" t="s">
        <v>2885</v>
      </c>
      <c r="D143" s="123" t="s">
        <v>3099</v>
      </c>
      <c r="E143" s="122" t="s">
        <v>3188</v>
      </c>
      <c r="F143" s="123" t="s">
        <v>3189</v>
      </c>
      <c r="G143" s="122" t="s">
        <v>8058</v>
      </c>
      <c r="H143" s="122" t="s">
        <v>8059</v>
      </c>
      <c r="I143" s="13">
        <v>14.260999999999999</v>
      </c>
      <c r="J143" s="13">
        <v>21.221</v>
      </c>
      <c r="K143" s="13"/>
      <c r="L143" s="122" t="s">
        <v>2226</v>
      </c>
      <c r="M143" s="106"/>
      <c r="N143" s="108"/>
      <c r="O143" s="108"/>
      <c r="P143" s="108"/>
      <c r="Q143" s="108"/>
    </row>
    <row r="144" spans="1:17" ht="24" x14ac:dyDescent="0.55000000000000004">
      <c r="A144" s="122">
        <f>SUBTOTAL(103,$B$4:B144)</f>
        <v>141</v>
      </c>
      <c r="B144" s="123" t="s">
        <v>3090</v>
      </c>
      <c r="C144" s="123" t="s">
        <v>2885</v>
      </c>
      <c r="D144" s="123" t="s">
        <v>3119</v>
      </c>
      <c r="E144" s="122" t="s">
        <v>3190</v>
      </c>
      <c r="F144" s="123" t="s">
        <v>3191</v>
      </c>
      <c r="G144" s="122" t="s">
        <v>8059</v>
      </c>
      <c r="H144" s="122" t="s">
        <v>8060</v>
      </c>
      <c r="I144" s="13">
        <v>10.331</v>
      </c>
      <c r="J144" s="13">
        <v>15.631</v>
      </c>
      <c r="K144" s="13"/>
      <c r="L144" s="122" t="s">
        <v>2226</v>
      </c>
      <c r="M144" s="106"/>
      <c r="N144" s="108"/>
      <c r="O144" s="108"/>
      <c r="P144" s="108"/>
      <c r="Q144" s="108"/>
    </row>
    <row r="145" spans="1:17" ht="24" x14ac:dyDescent="0.55000000000000004">
      <c r="A145" s="122">
        <f>SUBTOTAL(103,$B$4:B145)</f>
        <v>142</v>
      </c>
      <c r="B145" s="123" t="s">
        <v>3090</v>
      </c>
      <c r="C145" s="123" t="s">
        <v>2885</v>
      </c>
      <c r="D145" s="123" t="s">
        <v>3096</v>
      </c>
      <c r="E145" s="122" t="s">
        <v>3192</v>
      </c>
      <c r="F145" s="123" t="s">
        <v>3193</v>
      </c>
      <c r="G145" s="122" t="s">
        <v>5213</v>
      </c>
      <c r="H145" s="122" t="s">
        <v>8061</v>
      </c>
      <c r="I145" s="13">
        <v>5.2069999999999901</v>
      </c>
      <c r="J145" s="13">
        <v>5.2069999999999901</v>
      </c>
      <c r="K145" s="13"/>
      <c r="L145" s="122" t="s">
        <v>2226</v>
      </c>
      <c r="M145" s="106"/>
      <c r="N145" s="108"/>
      <c r="O145" s="108"/>
      <c r="P145" s="108"/>
      <c r="Q145" s="108"/>
    </row>
    <row r="146" spans="1:17" ht="24" x14ac:dyDescent="0.55000000000000004">
      <c r="A146" s="122">
        <f>SUBTOTAL(103,$B$4:B146)</f>
        <v>143</v>
      </c>
      <c r="B146" s="123" t="s">
        <v>3090</v>
      </c>
      <c r="C146" s="123" t="s">
        <v>2885</v>
      </c>
      <c r="D146" s="123" t="s">
        <v>3129</v>
      </c>
      <c r="E146" s="122" t="s">
        <v>3194</v>
      </c>
      <c r="F146" s="123" t="s">
        <v>3195</v>
      </c>
      <c r="G146" s="122" t="s">
        <v>5213</v>
      </c>
      <c r="H146" s="122" t="s">
        <v>8062</v>
      </c>
      <c r="I146" s="13">
        <v>7.649</v>
      </c>
      <c r="J146" s="13">
        <v>15.298</v>
      </c>
      <c r="K146" s="13"/>
      <c r="L146" s="122" t="s">
        <v>2226</v>
      </c>
      <c r="M146" s="106"/>
      <c r="N146" s="108"/>
      <c r="O146" s="108"/>
      <c r="P146" s="108"/>
      <c r="Q146" s="108"/>
    </row>
    <row r="147" spans="1:17" ht="24" x14ac:dyDescent="0.55000000000000004">
      <c r="A147" s="122">
        <f>SUBTOTAL(103,$B$4:B147)</f>
        <v>144</v>
      </c>
      <c r="B147" s="123" t="s">
        <v>3090</v>
      </c>
      <c r="C147" s="123" t="s">
        <v>2885</v>
      </c>
      <c r="D147" s="123" t="s">
        <v>3099</v>
      </c>
      <c r="E147" s="122" t="s">
        <v>3196</v>
      </c>
      <c r="F147" s="123" t="s">
        <v>3197</v>
      </c>
      <c r="G147" s="122" t="s">
        <v>5213</v>
      </c>
      <c r="H147" s="122" t="s">
        <v>7005</v>
      </c>
      <c r="I147" s="13">
        <v>0.27800000000000002</v>
      </c>
      <c r="J147" s="13">
        <v>0.27800000000000002</v>
      </c>
      <c r="K147" s="13"/>
      <c r="L147" s="122" t="s">
        <v>2226</v>
      </c>
      <c r="M147" s="106"/>
      <c r="N147" s="108"/>
      <c r="O147" s="108"/>
      <c r="P147" s="108"/>
      <c r="Q147" s="108"/>
    </row>
    <row r="148" spans="1:17" ht="24" x14ac:dyDescent="0.55000000000000004">
      <c r="A148" s="106">
        <f>SUBTOTAL(103,$B$4:B148)</f>
        <v>145</v>
      </c>
      <c r="B148" s="107" t="s">
        <v>3198</v>
      </c>
      <c r="C148" s="107" t="s">
        <v>2885</v>
      </c>
      <c r="D148" s="107" t="s">
        <v>3200</v>
      </c>
      <c r="E148" s="106" t="s">
        <v>3201</v>
      </c>
      <c r="F148" s="107" t="s">
        <v>3202</v>
      </c>
      <c r="G148" s="106" t="s">
        <v>3203</v>
      </c>
      <c r="H148" s="106" t="s">
        <v>8063</v>
      </c>
      <c r="I148" s="11">
        <v>28.986999999999998</v>
      </c>
      <c r="J148" s="11">
        <v>37.050999999999902</v>
      </c>
      <c r="K148" s="11"/>
      <c r="L148" s="106" t="s">
        <v>3199</v>
      </c>
      <c r="M148" s="106" t="s">
        <v>3203</v>
      </c>
      <c r="N148" s="106" t="s">
        <v>233</v>
      </c>
      <c r="O148" s="108"/>
      <c r="P148" s="106"/>
      <c r="Q148" s="106"/>
    </row>
    <row r="149" spans="1:17" ht="24" x14ac:dyDescent="0.55000000000000004">
      <c r="A149" s="106">
        <f>SUBTOTAL(103,$B$4:B149)</f>
        <v>146</v>
      </c>
      <c r="B149" s="107" t="s">
        <v>3198</v>
      </c>
      <c r="C149" s="107" t="s">
        <v>2885</v>
      </c>
      <c r="D149" s="107" t="s">
        <v>3204</v>
      </c>
      <c r="E149" s="106" t="s">
        <v>3205</v>
      </c>
      <c r="F149" s="107" t="s">
        <v>3206</v>
      </c>
      <c r="G149" s="106" t="s">
        <v>8063</v>
      </c>
      <c r="H149" s="106" t="s">
        <v>3207</v>
      </c>
      <c r="I149" s="11">
        <v>48.787999999999897</v>
      </c>
      <c r="J149" s="11">
        <v>107.91099999999901</v>
      </c>
      <c r="K149" s="11"/>
      <c r="L149" s="106" t="s">
        <v>3199</v>
      </c>
      <c r="M149" s="106" t="s">
        <v>3207</v>
      </c>
      <c r="N149" s="106" t="s">
        <v>233</v>
      </c>
      <c r="O149" s="108"/>
      <c r="P149" s="106"/>
      <c r="Q149" s="106"/>
    </row>
    <row r="150" spans="1:17" ht="24" x14ac:dyDescent="0.55000000000000004">
      <c r="A150" s="109">
        <f>SUBTOTAL(103,$B$4:B150)</f>
        <v>147</v>
      </c>
      <c r="B150" s="110" t="s">
        <v>3198</v>
      </c>
      <c r="C150" s="110" t="s">
        <v>2885</v>
      </c>
      <c r="D150" s="110" t="s">
        <v>3208</v>
      </c>
      <c r="E150" s="109" t="s">
        <v>3209</v>
      </c>
      <c r="F150" s="110" t="s">
        <v>3210</v>
      </c>
      <c r="G150" s="109" t="s">
        <v>8064</v>
      </c>
      <c r="H150" s="109" t="s">
        <v>3212</v>
      </c>
      <c r="I150" s="111">
        <f>127.5-126.416</f>
        <v>1.0840000000000032</v>
      </c>
      <c r="J150" s="111">
        <v>2.7280000000000002</v>
      </c>
      <c r="K150" s="111"/>
      <c r="L150" s="109" t="s">
        <v>3211</v>
      </c>
      <c r="M150" s="109" t="s">
        <v>3212</v>
      </c>
      <c r="N150" s="109" t="s">
        <v>6558</v>
      </c>
      <c r="O150" s="109"/>
      <c r="P150" s="109"/>
      <c r="Q150" s="109"/>
    </row>
    <row r="151" spans="1:17" ht="24" x14ac:dyDescent="0.55000000000000004">
      <c r="A151" s="109">
        <f>SUBTOTAL(103,$B$4:B151)</f>
        <v>148</v>
      </c>
      <c r="B151" s="110" t="s">
        <v>3198</v>
      </c>
      <c r="C151" s="110" t="s">
        <v>2885</v>
      </c>
      <c r="D151" s="110" t="s">
        <v>3208</v>
      </c>
      <c r="E151" s="109" t="s">
        <v>3209</v>
      </c>
      <c r="F151" s="110" t="s">
        <v>3210</v>
      </c>
      <c r="G151" s="109" t="s">
        <v>3212</v>
      </c>
      <c r="H151" s="109" t="s">
        <v>8065</v>
      </c>
      <c r="I151" s="111">
        <f>147.425-127.5</f>
        <v>19.925000000000011</v>
      </c>
      <c r="J151" s="111">
        <v>42.023000000000003</v>
      </c>
      <c r="K151" s="111"/>
      <c r="L151" s="109" t="s">
        <v>3199</v>
      </c>
      <c r="M151" s="109" t="s">
        <v>3212</v>
      </c>
      <c r="N151" s="109"/>
      <c r="O151" s="109"/>
      <c r="P151" s="109"/>
      <c r="Q151" s="109"/>
    </row>
    <row r="152" spans="1:17" ht="24" x14ac:dyDescent="0.55000000000000004">
      <c r="A152" s="106">
        <f>SUBTOTAL(103,$B$4:B152)</f>
        <v>149</v>
      </c>
      <c r="B152" s="107" t="s">
        <v>3198</v>
      </c>
      <c r="C152" s="107" t="s">
        <v>2885</v>
      </c>
      <c r="D152" s="107" t="s">
        <v>3204</v>
      </c>
      <c r="E152" s="106" t="s">
        <v>3213</v>
      </c>
      <c r="F152" s="107" t="s">
        <v>3214</v>
      </c>
      <c r="G152" s="106" t="s">
        <v>8065</v>
      </c>
      <c r="H152" s="106" t="s">
        <v>8066</v>
      </c>
      <c r="I152" s="11">
        <v>18.434999999999999</v>
      </c>
      <c r="J152" s="11">
        <v>44.225000000000001</v>
      </c>
      <c r="K152" s="11"/>
      <c r="L152" s="106" t="s">
        <v>3199</v>
      </c>
      <c r="M152" s="106"/>
      <c r="N152" s="106"/>
      <c r="O152" s="108"/>
      <c r="P152" s="106"/>
      <c r="Q152" s="106"/>
    </row>
    <row r="153" spans="1:17" ht="24" x14ac:dyDescent="0.55000000000000004">
      <c r="A153" s="106">
        <f>SUBTOTAL(103,$B$4:B153)</f>
        <v>150</v>
      </c>
      <c r="B153" s="107" t="s">
        <v>3198</v>
      </c>
      <c r="C153" s="107" t="s">
        <v>2885</v>
      </c>
      <c r="D153" s="107" t="s">
        <v>3215</v>
      </c>
      <c r="E153" s="106" t="s">
        <v>3216</v>
      </c>
      <c r="F153" s="107" t="s">
        <v>3217</v>
      </c>
      <c r="G153" s="106" t="s">
        <v>8066</v>
      </c>
      <c r="H153" s="106" t="s">
        <v>3064</v>
      </c>
      <c r="I153" s="11">
        <v>55.361999999999902</v>
      </c>
      <c r="J153" s="11">
        <v>121.661999999999</v>
      </c>
      <c r="K153" s="11"/>
      <c r="L153" s="106" t="s">
        <v>3199</v>
      </c>
      <c r="M153" s="106" t="s">
        <v>3064</v>
      </c>
      <c r="N153" s="106"/>
      <c r="O153" s="108"/>
      <c r="P153" s="106"/>
      <c r="Q153" s="106"/>
    </row>
    <row r="154" spans="1:17" ht="24" x14ac:dyDescent="0.55000000000000004">
      <c r="A154" s="106">
        <f>SUBTOTAL(103,$B$4:B154)</f>
        <v>151</v>
      </c>
      <c r="B154" s="107" t="s">
        <v>3198</v>
      </c>
      <c r="C154" s="107" t="s">
        <v>2885</v>
      </c>
      <c r="D154" s="107" t="s">
        <v>3200</v>
      </c>
      <c r="E154" s="106" t="s">
        <v>3218</v>
      </c>
      <c r="F154" s="107" t="s">
        <v>3219</v>
      </c>
      <c r="G154" s="106" t="s">
        <v>5213</v>
      </c>
      <c r="H154" s="106" t="s">
        <v>8067</v>
      </c>
      <c r="I154" s="11">
        <v>12.063000000000001</v>
      </c>
      <c r="J154" s="11">
        <v>16.631</v>
      </c>
      <c r="K154" s="11"/>
      <c r="L154" s="106" t="s">
        <v>3199</v>
      </c>
      <c r="M154" s="106"/>
      <c r="N154" s="106"/>
      <c r="O154" s="108"/>
      <c r="P154" s="106"/>
      <c r="Q154" s="106"/>
    </row>
    <row r="155" spans="1:17" ht="24" x14ac:dyDescent="0.55000000000000004">
      <c r="A155" s="106">
        <f>SUBTOTAL(103,$B$4:B155)</f>
        <v>152</v>
      </c>
      <c r="B155" s="107" t="s">
        <v>3198</v>
      </c>
      <c r="C155" s="107" t="s">
        <v>2885</v>
      </c>
      <c r="D155" s="107" t="s">
        <v>3220</v>
      </c>
      <c r="E155" s="106" t="s">
        <v>3221</v>
      </c>
      <c r="F155" s="107" t="s">
        <v>3222</v>
      </c>
      <c r="G155" s="106" t="s">
        <v>8067</v>
      </c>
      <c r="H155" s="106" t="s">
        <v>8068</v>
      </c>
      <c r="I155" s="11">
        <v>12.4749999999999</v>
      </c>
      <c r="J155" s="11">
        <v>14.183</v>
      </c>
      <c r="K155" s="11"/>
      <c r="L155" s="106" t="s">
        <v>3199</v>
      </c>
      <c r="M155" s="106"/>
      <c r="N155" s="106"/>
      <c r="O155" s="108"/>
      <c r="P155" s="106"/>
      <c r="Q155" s="106"/>
    </row>
    <row r="156" spans="1:17" ht="24" x14ac:dyDescent="0.55000000000000004">
      <c r="A156" s="106">
        <f>SUBTOTAL(103,$B$4:B156)</f>
        <v>153</v>
      </c>
      <c r="B156" s="107" t="s">
        <v>3198</v>
      </c>
      <c r="C156" s="107" t="s">
        <v>2885</v>
      </c>
      <c r="D156" s="107" t="s">
        <v>3223</v>
      </c>
      <c r="E156" s="106" t="s">
        <v>3224</v>
      </c>
      <c r="F156" s="107" t="s">
        <v>3225</v>
      </c>
      <c r="G156" s="106" t="s">
        <v>8068</v>
      </c>
      <c r="H156" s="106" t="s">
        <v>3226</v>
      </c>
      <c r="I156" s="11">
        <v>13.6999999999999</v>
      </c>
      <c r="J156" s="11">
        <v>18.100000000000001</v>
      </c>
      <c r="K156" s="11"/>
      <c r="L156" s="106" t="s">
        <v>3199</v>
      </c>
      <c r="M156" s="106" t="s">
        <v>3226</v>
      </c>
      <c r="N156" s="106" t="s">
        <v>233</v>
      </c>
      <c r="O156" s="108"/>
      <c r="P156" s="106"/>
      <c r="Q156" s="106"/>
    </row>
    <row r="157" spans="1:17" ht="24" x14ac:dyDescent="0.55000000000000004">
      <c r="A157" s="106">
        <f>SUBTOTAL(103,$B$4:B157)</f>
        <v>154</v>
      </c>
      <c r="B157" s="107" t="s">
        <v>3198</v>
      </c>
      <c r="C157" s="107" t="s">
        <v>2885</v>
      </c>
      <c r="D157" s="107" t="s">
        <v>3223</v>
      </c>
      <c r="E157" s="106" t="s">
        <v>3227</v>
      </c>
      <c r="F157" s="107" t="s">
        <v>3228</v>
      </c>
      <c r="G157" s="106" t="s">
        <v>5213</v>
      </c>
      <c r="H157" s="106" t="s">
        <v>8069</v>
      </c>
      <c r="I157" s="11">
        <v>6.8309999999999897</v>
      </c>
      <c r="J157" s="11">
        <v>14.1619999999999</v>
      </c>
      <c r="K157" s="11"/>
      <c r="L157" s="106" t="s">
        <v>3199</v>
      </c>
      <c r="M157" s="106"/>
      <c r="N157" s="106"/>
      <c r="O157" s="108"/>
      <c r="P157" s="106"/>
      <c r="Q157" s="106"/>
    </row>
    <row r="158" spans="1:17" ht="24" x14ac:dyDescent="0.55000000000000004">
      <c r="A158" s="109">
        <f>SUBTOTAL(103,$B$4:B158)</f>
        <v>155</v>
      </c>
      <c r="B158" s="110" t="s">
        <v>3198</v>
      </c>
      <c r="C158" s="110" t="s">
        <v>2885</v>
      </c>
      <c r="D158" s="110" t="s">
        <v>3208</v>
      </c>
      <c r="E158" s="109" t="s">
        <v>3229</v>
      </c>
      <c r="F158" s="110" t="s">
        <v>3230</v>
      </c>
      <c r="G158" s="109" t="s">
        <v>8070</v>
      </c>
      <c r="H158" s="109" t="s">
        <v>3232</v>
      </c>
      <c r="I158" s="111">
        <f>27.05-26.793</f>
        <v>0.25700000000000145</v>
      </c>
      <c r="J158" s="111">
        <f>I158*2</f>
        <v>0.5140000000000029</v>
      </c>
      <c r="K158" s="111"/>
      <c r="L158" s="109" t="s">
        <v>3231</v>
      </c>
      <c r="M158" s="109" t="s">
        <v>3232</v>
      </c>
      <c r="N158" s="109" t="s">
        <v>6598</v>
      </c>
      <c r="O158" s="109"/>
      <c r="P158" s="109"/>
      <c r="Q158" s="109"/>
    </row>
    <row r="159" spans="1:17" ht="24" x14ac:dyDescent="0.55000000000000004">
      <c r="A159" s="109">
        <f>SUBTOTAL(103,$B$4:B159)</f>
        <v>156</v>
      </c>
      <c r="B159" s="110" t="s">
        <v>3198</v>
      </c>
      <c r="C159" s="110" t="s">
        <v>2885</v>
      </c>
      <c r="D159" s="110" t="s">
        <v>3208</v>
      </c>
      <c r="E159" s="109" t="s">
        <v>3229</v>
      </c>
      <c r="F159" s="110" t="s">
        <v>3230</v>
      </c>
      <c r="G159" s="109" t="s">
        <v>3232</v>
      </c>
      <c r="H159" s="109" t="s">
        <v>6907</v>
      </c>
      <c r="I159" s="111">
        <f>47.15-27.05</f>
        <v>20.099999999999998</v>
      </c>
      <c r="J159" s="111">
        <v>40.659999999999997</v>
      </c>
      <c r="K159" s="111"/>
      <c r="L159" s="109" t="s">
        <v>3199</v>
      </c>
      <c r="M159" s="109" t="s">
        <v>3233</v>
      </c>
      <c r="N159" s="109"/>
      <c r="O159" s="109"/>
      <c r="P159" s="109"/>
      <c r="Q159" s="109"/>
    </row>
    <row r="160" spans="1:17" ht="24" x14ac:dyDescent="0.55000000000000004">
      <c r="A160" s="109">
        <f>SUBTOTAL(103,$B$4:B160)</f>
        <v>157</v>
      </c>
      <c r="B160" s="110" t="s">
        <v>3198</v>
      </c>
      <c r="C160" s="110" t="s">
        <v>2885</v>
      </c>
      <c r="D160" s="110" t="s">
        <v>3208</v>
      </c>
      <c r="E160" s="109" t="s">
        <v>3229</v>
      </c>
      <c r="F160" s="110" t="s">
        <v>3230</v>
      </c>
      <c r="G160" s="109" t="s">
        <v>6907</v>
      </c>
      <c r="H160" s="109" t="s">
        <v>8071</v>
      </c>
      <c r="I160" s="111">
        <f>49.75-47.15</f>
        <v>2.6000000000000014</v>
      </c>
      <c r="J160" s="111">
        <v>5.2</v>
      </c>
      <c r="K160" s="111"/>
      <c r="L160" s="109" t="s">
        <v>3199</v>
      </c>
      <c r="M160" s="109"/>
      <c r="N160" s="109" t="s">
        <v>3234</v>
      </c>
      <c r="O160" s="109"/>
      <c r="P160" s="109"/>
      <c r="Q160" s="109"/>
    </row>
    <row r="161" spans="1:17" ht="24" x14ac:dyDescent="0.55000000000000004">
      <c r="A161" s="109">
        <f>SUBTOTAL(103,$B$4:B161)</f>
        <v>158</v>
      </c>
      <c r="B161" s="110" t="s">
        <v>3198</v>
      </c>
      <c r="C161" s="110" t="s">
        <v>2885</v>
      </c>
      <c r="D161" s="110" t="s">
        <v>3208</v>
      </c>
      <c r="E161" s="109" t="s">
        <v>3229</v>
      </c>
      <c r="F161" s="110" t="s">
        <v>3230</v>
      </c>
      <c r="G161" s="109" t="s">
        <v>8071</v>
      </c>
      <c r="H161" s="109" t="s">
        <v>3235</v>
      </c>
      <c r="I161" s="111">
        <f>69.5-49.75</f>
        <v>19.75</v>
      </c>
      <c r="J161" s="111">
        <v>39.9</v>
      </c>
      <c r="K161" s="111"/>
      <c r="L161" s="109" t="s">
        <v>3199</v>
      </c>
      <c r="M161" s="109" t="s">
        <v>3235</v>
      </c>
      <c r="N161" s="109"/>
      <c r="O161" s="109"/>
      <c r="P161" s="109"/>
      <c r="Q161" s="109"/>
    </row>
    <row r="162" spans="1:17" ht="24" x14ac:dyDescent="0.55000000000000004">
      <c r="A162" s="109">
        <f>SUBTOTAL(103,$B$4:B162)</f>
        <v>159</v>
      </c>
      <c r="B162" s="110" t="s">
        <v>3198</v>
      </c>
      <c r="C162" s="110" t="s">
        <v>2885</v>
      </c>
      <c r="D162" s="110" t="s">
        <v>3208</v>
      </c>
      <c r="E162" s="109" t="s">
        <v>3229</v>
      </c>
      <c r="F162" s="110" t="s">
        <v>3230</v>
      </c>
      <c r="G162" s="109" t="s">
        <v>3235</v>
      </c>
      <c r="H162" s="109" t="s">
        <v>8132</v>
      </c>
      <c r="I162" s="111">
        <v>3.2189999999999999</v>
      </c>
      <c r="J162" s="111">
        <v>6.702</v>
      </c>
      <c r="K162" s="111"/>
      <c r="L162" s="109" t="s">
        <v>3211</v>
      </c>
      <c r="M162" s="109" t="s">
        <v>3237</v>
      </c>
      <c r="N162" s="109" t="s">
        <v>6558</v>
      </c>
      <c r="O162" s="109"/>
      <c r="P162" s="109"/>
      <c r="Q162" s="109"/>
    </row>
    <row r="163" spans="1:17" ht="24" x14ac:dyDescent="0.55000000000000004">
      <c r="A163" s="106">
        <f>SUBTOTAL(103,$B$4:B163)</f>
        <v>160</v>
      </c>
      <c r="B163" s="107" t="s">
        <v>3198</v>
      </c>
      <c r="C163" s="107" t="s">
        <v>2885</v>
      </c>
      <c r="D163" s="107" t="s">
        <v>3223</v>
      </c>
      <c r="E163" s="106" t="s">
        <v>3238</v>
      </c>
      <c r="F163" s="107" t="s">
        <v>3239</v>
      </c>
      <c r="G163" s="106" t="s">
        <v>5213</v>
      </c>
      <c r="H163" s="106" t="s">
        <v>8072</v>
      </c>
      <c r="I163" s="11">
        <v>13.55</v>
      </c>
      <c r="J163" s="11">
        <v>14.649999999999901</v>
      </c>
      <c r="K163" s="11"/>
      <c r="L163" s="106" t="s">
        <v>3199</v>
      </c>
      <c r="M163" s="106"/>
      <c r="N163" s="106"/>
      <c r="O163" s="108"/>
      <c r="P163" s="106"/>
      <c r="Q163" s="106"/>
    </row>
    <row r="164" spans="1:17" ht="24" x14ac:dyDescent="0.55000000000000004">
      <c r="A164" s="106">
        <f>SUBTOTAL(103,$B$4:B164)</f>
        <v>161</v>
      </c>
      <c r="B164" s="107" t="s">
        <v>3198</v>
      </c>
      <c r="C164" s="107" t="s">
        <v>2885</v>
      </c>
      <c r="D164" s="107" t="s">
        <v>3220</v>
      </c>
      <c r="E164" s="106" t="s">
        <v>3240</v>
      </c>
      <c r="F164" s="107" t="s">
        <v>3241</v>
      </c>
      <c r="G164" s="106" t="s">
        <v>6260</v>
      </c>
      <c r="H164" s="106" t="s">
        <v>8073</v>
      </c>
      <c r="I164" s="11">
        <v>3.7450000000000001</v>
      </c>
      <c r="J164" s="11">
        <v>3.7450000000000001</v>
      </c>
      <c r="K164" s="11"/>
      <c r="L164" s="106" t="s">
        <v>3199</v>
      </c>
      <c r="M164" s="106"/>
      <c r="N164" s="106"/>
      <c r="O164" s="108"/>
      <c r="P164" s="106"/>
      <c r="Q164" s="106"/>
    </row>
    <row r="165" spans="1:17" ht="24" x14ac:dyDescent="0.55000000000000004">
      <c r="A165" s="106">
        <f>SUBTOTAL(103,$B$4:B165)</f>
        <v>162</v>
      </c>
      <c r="B165" s="107" t="s">
        <v>3198</v>
      </c>
      <c r="C165" s="107" t="s">
        <v>2885</v>
      </c>
      <c r="D165" s="107" t="s">
        <v>3220</v>
      </c>
      <c r="E165" s="106" t="s">
        <v>3240</v>
      </c>
      <c r="F165" s="107" t="s">
        <v>3241</v>
      </c>
      <c r="G165" s="106" t="s">
        <v>8074</v>
      </c>
      <c r="H165" s="106" t="s">
        <v>3242</v>
      </c>
      <c r="I165" s="11">
        <v>17.53</v>
      </c>
      <c r="J165" s="11">
        <v>18.2259999999999</v>
      </c>
      <c r="K165" s="11"/>
      <c r="L165" s="106" t="s">
        <v>3199</v>
      </c>
      <c r="M165" s="106" t="s">
        <v>3242</v>
      </c>
      <c r="N165" s="106" t="s">
        <v>233</v>
      </c>
      <c r="O165" s="108"/>
      <c r="P165" s="106"/>
      <c r="Q165" s="106"/>
    </row>
    <row r="166" spans="1:17" ht="24" x14ac:dyDescent="0.55000000000000004">
      <c r="A166" s="106">
        <f>SUBTOTAL(103,$B$4:B166)</f>
        <v>163</v>
      </c>
      <c r="B166" s="107" t="s">
        <v>3198</v>
      </c>
      <c r="C166" s="107" t="s">
        <v>2885</v>
      </c>
      <c r="D166" s="107" t="s">
        <v>3200</v>
      </c>
      <c r="E166" s="106" t="s">
        <v>3243</v>
      </c>
      <c r="F166" s="107" t="s">
        <v>3244</v>
      </c>
      <c r="G166" s="106" t="s">
        <v>5213</v>
      </c>
      <c r="H166" s="106" t="s">
        <v>8075</v>
      </c>
      <c r="I166" s="11">
        <v>11.6</v>
      </c>
      <c r="J166" s="11">
        <v>11.688000000000001</v>
      </c>
      <c r="K166" s="11"/>
      <c r="L166" s="106" t="s">
        <v>3199</v>
      </c>
      <c r="M166" s="106"/>
      <c r="N166" s="106"/>
      <c r="O166" s="108"/>
      <c r="P166" s="106"/>
      <c r="Q166" s="106"/>
    </row>
    <row r="167" spans="1:17" ht="24" x14ac:dyDescent="0.55000000000000004">
      <c r="A167" s="106">
        <f>SUBTOTAL(103,$B$4:B167)</f>
        <v>164</v>
      </c>
      <c r="B167" s="107" t="s">
        <v>3198</v>
      </c>
      <c r="C167" s="107" t="s">
        <v>2885</v>
      </c>
      <c r="D167" s="107" t="s">
        <v>3223</v>
      </c>
      <c r="E167" s="106" t="s">
        <v>3245</v>
      </c>
      <c r="F167" s="107" t="s">
        <v>3246</v>
      </c>
      <c r="G167" s="106" t="s">
        <v>5213</v>
      </c>
      <c r="H167" s="106" t="s">
        <v>8076</v>
      </c>
      <c r="I167" s="11">
        <v>12.6619999999999</v>
      </c>
      <c r="J167" s="11">
        <v>16.286000000000001</v>
      </c>
      <c r="K167" s="11"/>
      <c r="L167" s="106" t="s">
        <v>3199</v>
      </c>
      <c r="M167" s="106"/>
      <c r="N167" s="106"/>
      <c r="O167" s="108"/>
      <c r="P167" s="106"/>
      <c r="Q167" s="106"/>
    </row>
    <row r="168" spans="1:17" ht="24" x14ac:dyDescent="0.55000000000000004">
      <c r="A168" s="106">
        <f>SUBTOTAL(103,$B$4:B168)</f>
        <v>165</v>
      </c>
      <c r="B168" s="107" t="s">
        <v>3198</v>
      </c>
      <c r="C168" s="107" t="s">
        <v>2885</v>
      </c>
      <c r="D168" s="107" t="s">
        <v>3223</v>
      </c>
      <c r="E168" s="106" t="s">
        <v>3245</v>
      </c>
      <c r="F168" s="107" t="s">
        <v>3246</v>
      </c>
      <c r="G168" s="106" t="s">
        <v>8077</v>
      </c>
      <c r="H168" s="106" t="s">
        <v>8078</v>
      </c>
      <c r="I168" s="11">
        <v>10.99</v>
      </c>
      <c r="J168" s="11">
        <v>10.99</v>
      </c>
      <c r="K168" s="11"/>
      <c r="L168" s="106" t="s">
        <v>3199</v>
      </c>
      <c r="M168" s="106"/>
      <c r="N168" s="106"/>
      <c r="O168" s="108"/>
      <c r="P168" s="106"/>
      <c r="Q168" s="106"/>
    </row>
    <row r="169" spans="1:17" ht="24" x14ac:dyDescent="0.55000000000000004">
      <c r="A169" s="106">
        <f>SUBTOTAL(103,$B$4:B169)</f>
        <v>166</v>
      </c>
      <c r="B169" s="107" t="s">
        <v>3198</v>
      </c>
      <c r="C169" s="107" t="s">
        <v>2885</v>
      </c>
      <c r="D169" s="107" t="s">
        <v>3223</v>
      </c>
      <c r="E169" s="106" t="s">
        <v>3247</v>
      </c>
      <c r="F169" s="107" t="s">
        <v>3248</v>
      </c>
      <c r="G169" s="106" t="s">
        <v>8079</v>
      </c>
      <c r="H169" s="106" t="s">
        <v>8080</v>
      </c>
      <c r="I169" s="11">
        <v>17.463000000000001</v>
      </c>
      <c r="J169" s="11">
        <v>17.834</v>
      </c>
      <c r="K169" s="11"/>
      <c r="L169" s="106" t="s">
        <v>3199</v>
      </c>
      <c r="M169" s="106"/>
      <c r="N169" s="106"/>
      <c r="O169" s="108"/>
      <c r="P169" s="106"/>
      <c r="Q169" s="106"/>
    </row>
    <row r="170" spans="1:17" ht="24" x14ac:dyDescent="0.55000000000000004">
      <c r="A170" s="106">
        <f>SUBTOTAL(103,$B$4:B170)</f>
        <v>167</v>
      </c>
      <c r="B170" s="107" t="s">
        <v>3198</v>
      </c>
      <c r="C170" s="107" t="s">
        <v>2885</v>
      </c>
      <c r="D170" s="107" t="s">
        <v>3208</v>
      </c>
      <c r="E170" s="106" t="s">
        <v>3249</v>
      </c>
      <c r="F170" s="107" t="s">
        <v>3250</v>
      </c>
      <c r="G170" s="106" t="s">
        <v>8081</v>
      </c>
      <c r="H170" s="106" t="s">
        <v>8082</v>
      </c>
      <c r="I170" s="11">
        <v>12.038</v>
      </c>
      <c r="J170" s="11">
        <v>21.334</v>
      </c>
      <c r="K170" s="11"/>
      <c r="L170" s="106" t="s">
        <v>3199</v>
      </c>
      <c r="M170" s="106"/>
      <c r="N170" s="106"/>
      <c r="O170" s="108"/>
      <c r="P170" s="106"/>
      <c r="Q170" s="106"/>
    </row>
    <row r="171" spans="1:17" ht="24" x14ac:dyDescent="0.55000000000000004">
      <c r="A171" s="106">
        <f>SUBTOTAL(103,$B$4:B171)</f>
        <v>168</v>
      </c>
      <c r="B171" s="107" t="s">
        <v>3198</v>
      </c>
      <c r="C171" s="107" t="s">
        <v>2885</v>
      </c>
      <c r="D171" s="107" t="s">
        <v>3208</v>
      </c>
      <c r="E171" s="106" t="s">
        <v>3249</v>
      </c>
      <c r="F171" s="107" t="s">
        <v>3250</v>
      </c>
      <c r="G171" s="106" t="s">
        <v>8082</v>
      </c>
      <c r="H171" s="106" t="s">
        <v>8083</v>
      </c>
      <c r="I171" s="11">
        <v>11.7799999999999</v>
      </c>
      <c r="J171" s="11">
        <v>12.23</v>
      </c>
      <c r="K171" s="11"/>
      <c r="L171" s="106" t="s">
        <v>3199</v>
      </c>
      <c r="M171" s="106"/>
      <c r="N171" s="106"/>
      <c r="O171" s="108"/>
      <c r="P171" s="106"/>
      <c r="Q171" s="106"/>
    </row>
    <row r="172" spans="1:17" ht="24" x14ac:dyDescent="0.55000000000000004">
      <c r="A172" s="106">
        <f>SUBTOTAL(103,$B$4:B172)</f>
        <v>169</v>
      </c>
      <c r="B172" s="107" t="s">
        <v>3198</v>
      </c>
      <c r="C172" s="107" t="s">
        <v>2885</v>
      </c>
      <c r="D172" s="107" t="s">
        <v>3208</v>
      </c>
      <c r="E172" s="106" t="s">
        <v>3249</v>
      </c>
      <c r="F172" s="107" t="s">
        <v>3250</v>
      </c>
      <c r="G172" s="106" t="s">
        <v>8084</v>
      </c>
      <c r="H172" s="106" t="s">
        <v>8085</v>
      </c>
      <c r="I172" s="11">
        <v>2.2349999999999901</v>
      </c>
      <c r="J172" s="11">
        <v>2.2349999999999901</v>
      </c>
      <c r="K172" s="11"/>
      <c r="L172" s="106" t="s">
        <v>3199</v>
      </c>
      <c r="M172" s="106"/>
      <c r="N172" s="106"/>
      <c r="O172" s="108"/>
      <c r="P172" s="106"/>
      <c r="Q172" s="106"/>
    </row>
    <row r="173" spans="1:17" ht="24" x14ac:dyDescent="0.55000000000000004">
      <c r="A173" s="106">
        <f>SUBTOTAL(103,$B$4:B173)</f>
        <v>170</v>
      </c>
      <c r="B173" s="107" t="s">
        <v>3198</v>
      </c>
      <c r="C173" s="107" t="s">
        <v>2885</v>
      </c>
      <c r="D173" s="107" t="s">
        <v>3208</v>
      </c>
      <c r="E173" s="106" t="s">
        <v>3251</v>
      </c>
      <c r="F173" s="107" t="s">
        <v>3252</v>
      </c>
      <c r="G173" s="106" t="s">
        <v>5213</v>
      </c>
      <c r="H173" s="106" t="s">
        <v>8086</v>
      </c>
      <c r="I173" s="11">
        <v>1.244</v>
      </c>
      <c r="J173" s="11">
        <v>2.319</v>
      </c>
      <c r="K173" s="11"/>
      <c r="L173" s="106" t="s">
        <v>3199</v>
      </c>
      <c r="M173" s="106"/>
      <c r="N173" s="106"/>
      <c r="O173" s="108"/>
      <c r="P173" s="106"/>
      <c r="Q173" s="106"/>
    </row>
    <row r="174" spans="1:17" ht="24" x14ac:dyDescent="0.55000000000000004">
      <c r="A174" s="106">
        <f>SUBTOTAL(103,$B$4:B174)</f>
        <v>171</v>
      </c>
      <c r="B174" s="107" t="s">
        <v>3198</v>
      </c>
      <c r="C174" s="107" t="s">
        <v>2885</v>
      </c>
      <c r="D174" s="107" t="s">
        <v>3215</v>
      </c>
      <c r="E174" s="106" t="s">
        <v>3253</v>
      </c>
      <c r="F174" s="107" t="s">
        <v>3254</v>
      </c>
      <c r="G174" s="106" t="s">
        <v>5213</v>
      </c>
      <c r="H174" s="106" t="s">
        <v>8087</v>
      </c>
      <c r="I174" s="11">
        <v>17.460999999999899</v>
      </c>
      <c r="J174" s="11">
        <v>21.7929999999999</v>
      </c>
      <c r="K174" s="11"/>
      <c r="L174" s="106" t="s">
        <v>3199</v>
      </c>
      <c r="M174" s="106"/>
      <c r="N174" s="106"/>
      <c r="O174" s="108"/>
      <c r="P174" s="106"/>
      <c r="Q174" s="106"/>
    </row>
    <row r="175" spans="1:17" ht="24" x14ac:dyDescent="0.55000000000000004">
      <c r="A175" s="106">
        <f>SUBTOTAL(103,$B$4:B175)</f>
        <v>172</v>
      </c>
      <c r="B175" s="107" t="s">
        <v>3198</v>
      </c>
      <c r="C175" s="107" t="s">
        <v>2885</v>
      </c>
      <c r="D175" s="107" t="s">
        <v>3220</v>
      </c>
      <c r="E175" s="106" t="s">
        <v>3255</v>
      </c>
      <c r="F175" s="107" t="s">
        <v>3256</v>
      </c>
      <c r="G175" s="106" t="s">
        <v>5213</v>
      </c>
      <c r="H175" s="106" t="s">
        <v>7971</v>
      </c>
      <c r="I175" s="11">
        <v>1.7</v>
      </c>
      <c r="J175" s="11">
        <v>1.7</v>
      </c>
      <c r="K175" s="11"/>
      <c r="L175" s="106" t="s">
        <v>3199</v>
      </c>
      <c r="M175" s="106"/>
      <c r="N175" s="106"/>
      <c r="O175" s="108"/>
      <c r="P175" s="106"/>
      <c r="Q175" s="106"/>
    </row>
    <row r="176" spans="1:17" ht="24" x14ac:dyDescent="0.55000000000000004">
      <c r="A176" s="106">
        <f>SUBTOTAL(103,$B$4:B176)</f>
        <v>173</v>
      </c>
      <c r="B176" s="107" t="s">
        <v>3198</v>
      </c>
      <c r="C176" s="107" t="s">
        <v>2885</v>
      </c>
      <c r="D176" s="107" t="s">
        <v>3200</v>
      </c>
      <c r="E176" s="106" t="s">
        <v>3257</v>
      </c>
      <c r="F176" s="107" t="s">
        <v>3258</v>
      </c>
      <c r="G176" s="106" t="s">
        <v>8088</v>
      </c>
      <c r="H176" s="106" t="s">
        <v>8089</v>
      </c>
      <c r="I176" s="11">
        <v>14.3669999999999</v>
      </c>
      <c r="J176" s="11">
        <v>16.1039999999999</v>
      </c>
      <c r="K176" s="11"/>
      <c r="L176" s="106" t="s">
        <v>3199</v>
      </c>
      <c r="M176" s="106"/>
      <c r="N176" s="106"/>
      <c r="O176" s="108"/>
      <c r="P176" s="106"/>
      <c r="Q176" s="106"/>
    </row>
    <row r="177" spans="1:17" ht="24" x14ac:dyDescent="0.55000000000000004">
      <c r="A177" s="109">
        <f>SUBTOTAL(103,$B$4:B177)</f>
        <v>174</v>
      </c>
      <c r="B177" s="110" t="s">
        <v>3198</v>
      </c>
      <c r="C177" s="110" t="s">
        <v>2885</v>
      </c>
      <c r="D177" s="110" t="s">
        <v>3220</v>
      </c>
      <c r="E177" s="109" t="s">
        <v>3259</v>
      </c>
      <c r="F177" s="110" t="s">
        <v>3260</v>
      </c>
      <c r="G177" s="109" t="s">
        <v>8090</v>
      </c>
      <c r="H177" s="109" t="s">
        <v>3261</v>
      </c>
      <c r="I177" s="111">
        <f>26.042-25.734</f>
        <v>0.30799999999999983</v>
      </c>
      <c r="J177" s="111">
        <v>0.308</v>
      </c>
      <c r="K177" s="111"/>
      <c r="L177" s="109" t="s">
        <v>3211</v>
      </c>
      <c r="M177" s="109" t="s">
        <v>3261</v>
      </c>
      <c r="N177" s="109" t="s">
        <v>6596</v>
      </c>
      <c r="O177" s="109"/>
      <c r="P177" s="109"/>
      <c r="Q177" s="109"/>
    </row>
    <row r="178" spans="1:17" ht="24" x14ac:dyDescent="0.55000000000000004">
      <c r="A178" s="109">
        <f>SUBTOTAL(103,$B$4:B178)</f>
        <v>175</v>
      </c>
      <c r="B178" s="110" t="s">
        <v>3198</v>
      </c>
      <c r="C178" s="110" t="s">
        <v>2885</v>
      </c>
      <c r="D178" s="110" t="s">
        <v>3220</v>
      </c>
      <c r="E178" s="109" t="s">
        <v>3259</v>
      </c>
      <c r="F178" s="110" t="s">
        <v>3260</v>
      </c>
      <c r="G178" s="109" t="s">
        <v>3261</v>
      </c>
      <c r="H178" s="109" t="s">
        <v>8091</v>
      </c>
      <c r="I178" s="111">
        <f>63.951-26.042</f>
        <v>37.908999999999999</v>
      </c>
      <c r="J178" s="111">
        <v>37.908999999999999</v>
      </c>
      <c r="K178" s="111"/>
      <c r="L178" s="109" t="s">
        <v>3199</v>
      </c>
      <c r="M178" s="109" t="s">
        <v>3261</v>
      </c>
      <c r="N178" s="109" t="s">
        <v>233</v>
      </c>
      <c r="O178" s="109"/>
      <c r="P178" s="109"/>
      <c r="Q178" s="109"/>
    </row>
    <row r="179" spans="1:17" ht="24" x14ac:dyDescent="0.55000000000000004">
      <c r="A179" s="106">
        <f>SUBTOTAL(103,$B$4:B179)</f>
        <v>176</v>
      </c>
      <c r="B179" s="107" t="s">
        <v>3198</v>
      </c>
      <c r="C179" s="107" t="s">
        <v>2885</v>
      </c>
      <c r="D179" s="107" t="s">
        <v>3220</v>
      </c>
      <c r="E179" s="106" t="s">
        <v>3262</v>
      </c>
      <c r="F179" s="107" t="s">
        <v>3263</v>
      </c>
      <c r="G179" s="106" t="s">
        <v>5213</v>
      </c>
      <c r="H179" s="106" t="s">
        <v>8092</v>
      </c>
      <c r="I179" s="11">
        <v>1.899</v>
      </c>
      <c r="J179" s="11">
        <v>2.359</v>
      </c>
      <c r="K179" s="11"/>
      <c r="L179" s="106" t="s">
        <v>3199</v>
      </c>
      <c r="M179" s="106"/>
      <c r="N179" s="106"/>
      <c r="O179" s="108"/>
      <c r="P179" s="106"/>
      <c r="Q179" s="106"/>
    </row>
    <row r="180" spans="1:17" ht="24" x14ac:dyDescent="0.55000000000000004">
      <c r="A180" s="106">
        <f>SUBTOTAL(103,$B$4:B180)</f>
        <v>177</v>
      </c>
      <c r="B180" s="107" t="s">
        <v>3198</v>
      </c>
      <c r="C180" s="107" t="s">
        <v>2885</v>
      </c>
      <c r="D180" s="107" t="s">
        <v>3220</v>
      </c>
      <c r="E180" s="106" t="s">
        <v>3264</v>
      </c>
      <c r="F180" s="107" t="s">
        <v>3265</v>
      </c>
      <c r="G180" s="106" t="s">
        <v>5213</v>
      </c>
      <c r="H180" s="106" t="s">
        <v>8093</v>
      </c>
      <c r="I180" s="11">
        <v>0.104</v>
      </c>
      <c r="J180" s="11">
        <v>0.104</v>
      </c>
      <c r="K180" s="11"/>
      <c r="L180" s="106" t="s">
        <v>3199</v>
      </c>
      <c r="M180" s="106"/>
      <c r="N180" s="106"/>
      <c r="O180" s="108"/>
      <c r="P180" s="106"/>
      <c r="Q180" s="106"/>
    </row>
    <row r="181" spans="1:17" ht="24" x14ac:dyDescent="0.55000000000000004">
      <c r="A181" s="106">
        <f>SUBTOTAL(103,$B$4:B181)</f>
        <v>178</v>
      </c>
      <c r="B181" s="107" t="s">
        <v>3198</v>
      </c>
      <c r="C181" s="107" t="s">
        <v>2885</v>
      </c>
      <c r="D181" s="107" t="s">
        <v>3204</v>
      </c>
      <c r="E181" s="106" t="s">
        <v>3266</v>
      </c>
      <c r="F181" s="107" t="s">
        <v>3267</v>
      </c>
      <c r="G181" s="106" t="s">
        <v>5213</v>
      </c>
      <c r="H181" s="106" t="s">
        <v>8094</v>
      </c>
      <c r="I181" s="11">
        <v>6.1219999999999901</v>
      </c>
      <c r="J181" s="11">
        <v>6.492</v>
      </c>
      <c r="K181" s="11"/>
      <c r="L181" s="106" t="s">
        <v>3199</v>
      </c>
      <c r="M181" s="106"/>
      <c r="N181" s="106"/>
      <c r="O181" s="108"/>
      <c r="P181" s="106"/>
      <c r="Q181" s="106"/>
    </row>
    <row r="182" spans="1:17" ht="24" x14ac:dyDescent="0.55000000000000004">
      <c r="A182" s="106">
        <f>SUBTOTAL(103,$B$4:B182)</f>
        <v>179</v>
      </c>
      <c r="B182" s="107" t="s">
        <v>3268</v>
      </c>
      <c r="C182" s="107" t="s">
        <v>2885</v>
      </c>
      <c r="D182" s="107" t="s">
        <v>3269</v>
      </c>
      <c r="E182" s="106" t="s">
        <v>3270</v>
      </c>
      <c r="F182" s="107" t="s">
        <v>3271</v>
      </c>
      <c r="G182" s="106" t="s">
        <v>3207</v>
      </c>
      <c r="H182" s="106" t="s">
        <v>8095</v>
      </c>
      <c r="I182" s="11">
        <v>54.515999999999998</v>
      </c>
      <c r="J182" s="11">
        <v>118.809</v>
      </c>
      <c r="K182" s="11"/>
      <c r="L182" s="106" t="s">
        <v>3231</v>
      </c>
      <c r="M182" s="106"/>
      <c r="N182" s="108"/>
      <c r="O182" s="108"/>
      <c r="P182" s="108"/>
      <c r="Q182" s="108"/>
    </row>
    <row r="183" spans="1:17" ht="24" x14ac:dyDescent="0.55000000000000004">
      <c r="A183" s="106">
        <f>SUBTOTAL(103,$B$4:B183)</f>
        <v>180</v>
      </c>
      <c r="B183" s="107" t="s">
        <v>3268</v>
      </c>
      <c r="C183" s="107" t="s">
        <v>2885</v>
      </c>
      <c r="D183" s="107" t="s">
        <v>3272</v>
      </c>
      <c r="E183" s="106" t="s">
        <v>3273</v>
      </c>
      <c r="F183" s="107" t="s">
        <v>3274</v>
      </c>
      <c r="G183" s="106" t="s">
        <v>8095</v>
      </c>
      <c r="H183" s="106" t="s">
        <v>8096</v>
      </c>
      <c r="I183" s="11">
        <v>24.504999999999999</v>
      </c>
      <c r="J183" s="11">
        <v>54.01</v>
      </c>
      <c r="K183" s="11"/>
      <c r="L183" s="106" t="s">
        <v>3231</v>
      </c>
      <c r="M183" s="106"/>
      <c r="N183" s="108"/>
      <c r="O183" s="108"/>
      <c r="P183" s="108"/>
      <c r="Q183" s="108"/>
    </row>
    <row r="184" spans="1:17" ht="24" x14ac:dyDescent="0.55000000000000004">
      <c r="A184" s="106">
        <f>SUBTOTAL(103,$B$4:B184)</f>
        <v>181</v>
      </c>
      <c r="B184" s="107" t="s">
        <v>3268</v>
      </c>
      <c r="C184" s="107" t="s">
        <v>2885</v>
      </c>
      <c r="D184" s="107" t="s">
        <v>3275</v>
      </c>
      <c r="E184" s="106" t="s">
        <v>3276</v>
      </c>
      <c r="F184" s="107" t="s">
        <v>3277</v>
      </c>
      <c r="G184" s="106" t="s">
        <v>8097</v>
      </c>
      <c r="H184" s="106" t="s">
        <v>8098</v>
      </c>
      <c r="I184" s="11">
        <v>58.2869999999999</v>
      </c>
      <c r="J184" s="11">
        <v>72.417000000000002</v>
      </c>
      <c r="K184" s="11"/>
      <c r="L184" s="106" t="s">
        <v>3231</v>
      </c>
      <c r="M184" s="106"/>
      <c r="N184" s="108"/>
      <c r="O184" s="108"/>
      <c r="P184" s="108"/>
      <c r="Q184" s="108"/>
    </row>
    <row r="185" spans="1:17" ht="24" x14ac:dyDescent="0.55000000000000004">
      <c r="A185" s="106">
        <f>SUBTOTAL(103,$B$4:B185)</f>
        <v>182</v>
      </c>
      <c r="B185" s="107" t="s">
        <v>3268</v>
      </c>
      <c r="C185" s="107" t="s">
        <v>2885</v>
      </c>
      <c r="D185" s="107" t="s">
        <v>3278</v>
      </c>
      <c r="E185" s="106" t="s">
        <v>3279</v>
      </c>
      <c r="F185" s="107" t="s">
        <v>3280</v>
      </c>
      <c r="G185" s="106" t="s">
        <v>5213</v>
      </c>
      <c r="H185" s="106" t="s">
        <v>8099</v>
      </c>
      <c r="I185" s="11">
        <v>45.869999999999898</v>
      </c>
      <c r="J185" s="11">
        <v>51.738</v>
      </c>
      <c r="K185" s="11"/>
      <c r="L185" s="106" t="s">
        <v>3231</v>
      </c>
      <c r="M185" s="106"/>
      <c r="N185" s="108"/>
      <c r="O185" s="108"/>
      <c r="P185" s="108"/>
      <c r="Q185" s="108"/>
    </row>
    <row r="186" spans="1:17" ht="24" x14ac:dyDescent="0.55000000000000004">
      <c r="A186" s="106">
        <f>SUBTOTAL(103,$B$4:B186)</f>
        <v>183</v>
      </c>
      <c r="B186" s="107" t="s">
        <v>3268</v>
      </c>
      <c r="C186" s="107" t="s">
        <v>2885</v>
      </c>
      <c r="D186" s="107" t="s">
        <v>3281</v>
      </c>
      <c r="E186" s="106" t="s">
        <v>3282</v>
      </c>
      <c r="F186" s="107" t="s">
        <v>3283</v>
      </c>
      <c r="G186" s="106" t="s">
        <v>8099</v>
      </c>
      <c r="H186" s="106" t="s">
        <v>8028</v>
      </c>
      <c r="I186" s="11">
        <v>34.191000000000003</v>
      </c>
      <c r="J186" s="11">
        <v>34.503999999999898</v>
      </c>
      <c r="K186" s="11"/>
      <c r="L186" s="106" t="s">
        <v>3231</v>
      </c>
      <c r="M186" s="106"/>
      <c r="N186" s="108"/>
      <c r="O186" s="108"/>
      <c r="P186" s="108"/>
      <c r="Q186" s="108"/>
    </row>
    <row r="187" spans="1:17" ht="24" x14ac:dyDescent="0.55000000000000004">
      <c r="A187" s="106">
        <f>SUBTOTAL(103,$B$4:B187)</f>
        <v>184</v>
      </c>
      <c r="B187" s="107" t="s">
        <v>3268</v>
      </c>
      <c r="C187" s="107" t="s">
        <v>2885</v>
      </c>
      <c r="D187" s="107" t="s">
        <v>3269</v>
      </c>
      <c r="E187" s="106" t="s">
        <v>3284</v>
      </c>
      <c r="F187" s="107" t="s">
        <v>3285</v>
      </c>
      <c r="G187" s="106" t="s">
        <v>5213</v>
      </c>
      <c r="H187" s="106" t="s">
        <v>8100</v>
      </c>
      <c r="I187" s="11">
        <v>10.3959999999999</v>
      </c>
      <c r="J187" s="11">
        <v>21.094999999999899</v>
      </c>
      <c r="K187" s="11"/>
      <c r="L187" s="106" t="s">
        <v>3231</v>
      </c>
      <c r="M187" s="106"/>
      <c r="N187" s="108"/>
      <c r="O187" s="108"/>
      <c r="P187" s="108"/>
      <c r="Q187" s="108"/>
    </row>
    <row r="188" spans="1:17" ht="24" x14ac:dyDescent="0.55000000000000004">
      <c r="A188" s="106">
        <f>SUBTOTAL(103,$B$4:B188)</f>
        <v>185</v>
      </c>
      <c r="B188" s="107" t="s">
        <v>3268</v>
      </c>
      <c r="C188" s="107" t="s">
        <v>2885</v>
      </c>
      <c r="D188" s="107" t="s">
        <v>3275</v>
      </c>
      <c r="E188" s="106" t="s">
        <v>3286</v>
      </c>
      <c r="F188" s="107" t="s">
        <v>3287</v>
      </c>
      <c r="G188" s="106" t="s">
        <v>8100</v>
      </c>
      <c r="H188" s="106" t="s">
        <v>8070</v>
      </c>
      <c r="I188" s="11">
        <v>16.396999999999899</v>
      </c>
      <c r="J188" s="11">
        <v>33.768000000000001</v>
      </c>
      <c r="K188" s="11"/>
      <c r="L188" s="106" t="s">
        <v>3231</v>
      </c>
      <c r="M188" s="106"/>
      <c r="N188" s="108"/>
      <c r="O188" s="108"/>
      <c r="P188" s="108"/>
      <c r="Q188" s="108"/>
    </row>
    <row r="189" spans="1:17" ht="24" x14ac:dyDescent="0.55000000000000004">
      <c r="A189" s="106">
        <f>SUBTOTAL(103,$B$4:B189)</f>
        <v>186</v>
      </c>
      <c r="B189" s="107" t="s">
        <v>3268</v>
      </c>
      <c r="C189" s="107" t="s">
        <v>2885</v>
      </c>
      <c r="D189" s="107" t="s">
        <v>3278</v>
      </c>
      <c r="E189" s="106" t="s">
        <v>3288</v>
      </c>
      <c r="F189" s="107" t="s">
        <v>3289</v>
      </c>
      <c r="G189" s="106" t="s">
        <v>5213</v>
      </c>
      <c r="H189" s="106" t="s">
        <v>8101</v>
      </c>
      <c r="I189" s="11">
        <v>5.3710000000000004</v>
      </c>
      <c r="J189" s="11">
        <v>6.3419999999999996</v>
      </c>
      <c r="K189" s="11"/>
      <c r="L189" s="106" t="s">
        <v>3231</v>
      </c>
      <c r="M189" s="106"/>
      <c r="N189" s="108"/>
      <c r="O189" s="108"/>
      <c r="P189" s="108"/>
      <c r="Q189" s="108"/>
    </row>
    <row r="190" spans="1:17" ht="24" x14ac:dyDescent="0.55000000000000004">
      <c r="A190" s="106">
        <f>SUBTOTAL(103,$B$4:B190)</f>
        <v>187</v>
      </c>
      <c r="B190" s="107" t="s">
        <v>3268</v>
      </c>
      <c r="C190" s="107" t="s">
        <v>2885</v>
      </c>
      <c r="D190" s="107" t="s">
        <v>3272</v>
      </c>
      <c r="E190" s="106" t="s">
        <v>3290</v>
      </c>
      <c r="F190" s="107" t="s">
        <v>3291</v>
      </c>
      <c r="G190" s="106" t="s">
        <v>8102</v>
      </c>
      <c r="H190" s="106" t="s">
        <v>8103</v>
      </c>
      <c r="I190" s="11">
        <v>31.436</v>
      </c>
      <c r="J190" s="11">
        <v>31.436</v>
      </c>
      <c r="K190" s="11"/>
      <c r="L190" s="106" t="s">
        <v>3231</v>
      </c>
      <c r="M190" s="106"/>
      <c r="N190" s="108"/>
      <c r="O190" s="108"/>
      <c r="P190" s="108"/>
      <c r="Q190" s="108"/>
    </row>
    <row r="191" spans="1:17" ht="24" x14ac:dyDescent="0.55000000000000004">
      <c r="A191" s="106">
        <f>SUBTOTAL(103,$B$4:B191)</f>
        <v>188</v>
      </c>
      <c r="B191" s="107" t="s">
        <v>3268</v>
      </c>
      <c r="C191" s="107" t="s">
        <v>2885</v>
      </c>
      <c r="D191" s="107" t="s">
        <v>3275</v>
      </c>
      <c r="E191" s="106" t="s">
        <v>3292</v>
      </c>
      <c r="F191" s="107" t="s">
        <v>3293</v>
      </c>
      <c r="G191" s="106" t="s">
        <v>8104</v>
      </c>
      <c r="H191" s="106" t="s">
        <v>8105</v>
      </c>
      <c r="I191" s="11">
        <v>14.06</v>
      </c>
      <c r="J191" s="11">
        <v>14.06</v>
      </c>
      <c r="K191" s="11"/>
      <c r="L191" s="106" t="s">
        <v>3231</v>
      </c>
      <c r="M191" s="106"/>
      <c r="N191" s="108"/>
      <c r="O191" s="108"/>
      <c r="P191" s="108"/>
      <c r="Q191" s="108"/>
    </row>
    <row r="192" spans="1:17" ht="24" x14ac:dyDescent="0.55000000000000004">
      <c r="A192" s="106">
        <f>SUBTOTAL(103,$B$4:B192)</f>
        <v>189</v>
      </c>
      <c r="B192" s="107" t="s">
        <v>3268</v>
      </c>
      <c r="C192" s="107" t="s">
        <v>2885</v>
      </c>
      <c r="D192" s="107" t="s">
        <v>3294</v>
      </c>
      <c r="E192" s="106" t="s">
        <v>3295</v>
      </c>
      <c r="F192" s="107" t="s">
        <v>3296</v>
      </c>
      <c r="G192" s="106" t="s">
        <v>8105</v>
      </c>
      <c r="H192" s="106" t="s">
        <v>8106</v>
      </c>
      <c r="I192" s="11">
        <v>41.728000000000002</v>
      </c>
      <c r="J192" s="11">
        <v>42.228000000000002</v>
      </c>
      <c r="K192" s="11"/>
      <c r="L192" s="106" t="s">
        <v>3231</v>
      </c>
      <c r="M192" s="106"/>
      <c r="N192" s="108"/>
      <c r="O192" s="108"/>
      <c r="P192" s="108"/>
      <c r="Q192" s="108"/>
    </row>
    <row r="193" spans="1:17" ht="24" x14ac:dyDescent="0.55000000000000004">
      <c r="A193" s="106">
        <f>SUBTOTAL(103,$B$4:B193)</f>
        <v>190</v>
      </c>
      <c r="B193" s="107" t="s">
        <v>3268</v>
      </c>
      <c r="C193" s="107" t="s">
        <v>2885</v>
      </c>
      <c r="D193" s="107" t="s">
        <v>3278</v>
      </c>
      <c r="E193" s="106" t="s">
        <v>3297</v>
      </c>
      <c r="F193" s="107" t="s">
        <v>3298</v>
      </c>
      <c r="G193" s="106" t="s">
        <v>5213</v>
      </c>
      <c r="H193" s="106" t="s">
        <v>8107</v>
      </c>
      <c r="I193" s="11">
        <v>18.861999999999899</v>
      </c>
      <c r="J193" s="11">
        <v>19.2699999999999</v>
      </c>
      <c r="K193" s="11"/>
      <c r="L193" s="106" t="s">
        <v>3231</v>
      </c>
      <c r="M193" s="106"/>
      <c r="N193" s="108"/>
      <c r="O193" s="108"/>
      <c r="P193" s="108"/>
      <c r="Q193" s="108"/>
    </row>
    <row r="194" spans="1:17" ht="24" x14ac:dyDescent="0.55000000000000004">
      <c r="A194" s="106">
        <f>SUBTOTAL(103,$B$4:B194)</f>
        <v>191</v>
      </c>
      <c r="B194" s="107" t="s">
        <v>3268</v>
      </c>
      <c r="C194" s="107" t="s">
        <v>2885</v>
      </c>
      <c r="D194" s="107" t="s">
        <v>3281</v>
      </c>
      <c r="E194" s="106" t="s">
        <v>3299</v>
      </c>
      <c r="F194" s="107" t="s">
        <v>3300</v>
      </c>
      <c r="G194" s="106" t="s">
        <v>5213</v>
      </c>
      <c r="H194" s="106" t="s">
        <v>8108</v>
      </c>
      <c r="I194" s="11">
        <v>7.3949999999999898</v>
      </c>
      <c r="J194" s="11">
        <v>7.3949999999999898</v>
      </c>
      <c r="K194" s="11"/>
      <c r="L194" s="106" t="s">
        <v>3231</v>
      </c>
      <c r="M194" s="106"/>
      <c r="N194" s="108"/>
      <c r="O194" s="108"/>
      <c r="P194" s="108"/>
      <c r="Q194" s="108"/>
    </row>
    <row r="195" spans="1:17" ht="24" x14ac:dyDescent="0.55000000000000004">
      <c r="A195" s="106">
        <f>SUBTOTAL(103,$B$4:B195)</f>
        <v>192</v>
      </c>
      <c r="B195" s="107" t="s">
        <v>3268</v>
      </c>
      <c r="C195" s="107" t="s">
        <v>2885</v>
      </c>
      <c r="D195" s="107" t="s">
        <v>3272</v>
      </c>
      <c r="E195" s="106" t="s">
        <v>3301</v>
      </c>
      <c r="F195" s="107" t="s">
        <v>3302</v>
      </c>
      <c r="G195" s="106" t="s">
        <v>5213</v>
      </c>
      <c r="H195" s="106" t="s">
        <v>8109</v>
      </c>
      <c r="I195" s="11">
        <v>26.678000000000001</v>
      </c>
      <c r="J195" s="11">
        <v>26.678000000000001</v>
      </c>
      <c r="K195" s="11"/>
      <c r="L195" s="106" t="s">
        <v>3231</v>
      </c>
      <c r="M195" s="106"/>
      <c r="N195" s="108"/>
      <c r="O195" s="108"/>
      <c r="P195" s="108"/>
      <c r="Q195" s="108"/>
    </row>
    <row r="196" spans="1:17" ht="24" x14ac:dyDescent="0.55000000000000004">
      <c r="A196" s="106">
        <f>SUBTOTAL(103,$B$4:B196)</f>
        <v>193</v>
      </c>
      <c r="B196" s="107" t="s">
        <v>3268</v>
      </c>
      <c r="C196" s="107" t="s">
        <v>2885</v>
      </c>
      <c r="D196" s="107" t="s">
        <v>3272</v>
      </c>
      <c r="E196" s="106" t="s">
        <v>3303</v>
      </c>
      <c r="F196" s="107" t="s">
        <v>3304</v>
      </c>
      <c r="G196" s="106" t="s">
        <v>5213</v>
      </c>
      <c r="H196" s="106" t="s">
        <v>8110</v>
      </c>
      <c r="I196" s="11">
        <v>0.65500000000000003</v>
      </c>
      <c r="J196" s="11">
        <v>0.65500000000000003</v>
      </c>
      <c r="K196" s="11"/>
      <c r="L196" s="106" t="s">
        <v>3231</v>
      </c>
      <c r="M196" s="106"/>
      <c r="N196" s="108"/>
      <c r="O196" s="108"/>
      <c r="P196" s="108"/>
      <c r="Q196" s="108"/>
    </row>
    <row r="197" spans="1:17" ht="24" x14ac:dyDescent="0.55000000000000004">
      <c r="A197" s="106">
        <f>SUBTOTAL(103,$B$4:B197)</f>
        <v>194</v>
      </c>
      <c r="B197" s="107" t="s">
        <v>3268</v>
      </c>
      <c r="C197" s="107" t="s">
        <v>2885</v>
      </c>
      <c r="D197" s="107" t="s">
        <v>3294</v>
      </c>
      <c r="E197" s="106" t="s">
        <v>3305</v>
      </c>
      <c r="F197" s="107" t="s">
        <v>3306</v>
      </c>
      <c r="G197" s="106" t="s">
        <v>5213</v>
      </c>
      <c r="H197" s="106" t="s">
        <v>8111</v>
      </c>
      <c r="I197" s="11">
        <v>15.528</v>
      </c>
      <c r="J197" s="11">
        <v>15.528</v>
      </c>
      <c r="K197" s="11"/>
      <c r="L197" s="106" t="s">
        <v>3231</v>
      </c>
      <c r="M197" s="106"/>
      <c r="N197" s="108"/>
      <c r="O197" s="108"/>
      <c r="P197" s="108"/>
      <c r="Q197" s="108"/>
    </row>
    <row r="198" spans="1:17" ht="24" x14ac:dyDescent="0.55000000000000004">
      <c r="A198" s="106">
        <f>SUBTOTAL(103,$B$4:B198)</f>
        <v>195</v>
      </c>
      <c r="B198" s="107" t="s">
        <v>3268</v>
      </c>
      <c r="C198" s="107" t="s">
        <v>2885</v>
      </c>
      <c r="D198" s="107" t="s">
        <v>3294</v>
      </c>
      <c r="E198" s="106" t="s">
        <v>3307</v>
      </c>
      <c r="F198" s="107" t="s">
        <v>3308</v>
      </c>
      <c r="G198" s="106" t="s">
        <v>8112</v>
      </c>
      <c r="H198" s="106" t="s">
        <v>8113</v>
      </c>
      <c r="I198" s="11">
        <v>50.099999999999902</v>
      </c>
      <c r="J198" s="11">
        <v>50.599999999999902</v>
      </c>
      <c r="K198" s="11"/>
      <c r="L198" s="106" t="s">
        <v>3231</v>
      </c>
      <c r="M198" s="106"/>
      <c r="N198" s="108"/>
      <c r="O198" s="108"/>
      <c r="P198" s="108"/>
      <c r="Q198" s="108"/>
    </row>
    <row r="199" spans="1:17" ht="24" x14ac:dyDescent="0.55000000000000004">
      <c r="A199" s="106">
        <f>SUBTOTAL(103,$B$4:B199)</f>
        <v>196</v>
      </c>
      <c r="B199" s="107" t="s">
        <v>3268</v>
      </c>
      <c r="C199" s="107" t="s">
        <v>2885</v>
      </c>
      <c r="D199" s="107" t="s">
        <v>3309</v>
      </c>
      <c r="E199" s="106" t="s">
        <v>3310</v>
      </c>
      <c r="F199" s="107" t="s">
        <v>3311</v>
      </c>
      <c r="G199" s="106" t="s">
        <v>8114</v>
      </c>
      <c r="H199" s="106" t="s">
        <v>8115</v>
      </c>
      <c r="I199" s="11">
        <v>54.268999999999899</v>
      </c>
      <c r="J199" s="11">
        <v>57.698999999999899</v>
      </c>
      <c r="K199" s="11"/>
      <c r="L199" s="106" t="s">
        <v>3231</v>
      </c>
      <c r="M199" s="106"/>
      <c r="N199" s="108"/>
      <c r="O199" s="108"/>
      <c r="P199" s="108"/>
      <c r="Q199" s="108"/>
    </row>
    <row r="200" spans="1:17" ht="24" x14ac:dyDescent="0.55000000000000004">
      <c r="A200" s="106">
        <f>SUBTOTAL(103,$B$4:B200)</f>
        <v>197</v>
      </c>
      <c r="B200" s="107" t="s">
        <v>3268</v>
      </c>
      <c r="C200" s="107" t="s">
        <v>2885</v>
      </c>
      <c r="D200" s="107" t="s">
        <v>3278</v>
      </c>
      <c r="E200" s="106" t="s">
        <v>3312</v>
      </c>
      <c r="F200" s="107" t="s">
        <v>3313</v>
      </c>
      <c r="G200" s="106" t="s">
        <v>8115</v>
      </c>
      <c r="H200" s="106" t="s">
        <v>8116</v>
      </c>
      <c r="I200" s="11">
        <v>10.8409999999999</v>
      </c>
      <c r="J200" s="11">
        <v>11.3409999999999</v>
      </c>
      <c r="K200" s="11"/>
      <c r="L200" s="106" t="s">
        <v>3231</v>
      </c>
      <c r="M200" s="106"/>
      <c r="N200" s="108"/>
      <c r="O200" s="108"/>
      <c r="P200" s="108"/>
      <c r="Q200" s="108"/>
    </row>
    <row r="201" spans="1:17" ht="24" x14ac:dyDescent="0.55000000000000004">
      <c r="A201" s="106">
        <f>SUBTOTAL(103,$B$4:B201)</f>
        <v>198</v>
      </c>
      <c r="B201" s="107" t="s">
        <v>3268</v>
      </c>
      <c r="C201" s="107" t="s">
        <v>2885</v>
      </c>
      <c r="D201" s="107" t="s">
        <v>3272</v>
      </c>
      <c r="E201" s="106" t="s">
        <v>3314</v>
      </c>
      <c r="F201" s="107" t="s">
        <v>3315</v>
      </c>
      <c r="G201" s="106" t="s">
        <v>5213</v>
      </c>
      <c r="H201" s="106" t="s">
        <v>953</v>
      </c>
      <c r="I201" s="11">
        <v>14</v>
      </c>
      <c r="J201" s="11">
        <v>16.175000000000001</v>
      </c>
      <c r="K201" s="11"/>
      <c r="L201" s="106" t="s">
        <v>3231</v>
      </c>
      <c r="M201" s="106"/>
      <c r="N201" s="108"/>
      <c r="O201" s="108"/>
      <c r="P201" s="108"/>
      <c r="Q201" s="108"/>
    </row>
    <row r="202" spans="1:17" ht="24" x14ac:dyDescent="0.55000000000000004">
      <c r="A202" s="106">
        <f>SUBTOTAL(103,$B$4:B202)</f>
        <v>199</v>
      </c>
      <c r="B202" s="107" t="s">
        <v>3268</v>
      </c>
      <c r="C202" s="107" t="s">
        <v>2885</v>
      </c>
      <c r="D202" s="107" t="s">
        <v>3281</v>
      </c>
      <c r="E202" s="106" t="s">
        <v>3316</v>
      </c>
      <c r="F202" s="107" t="s">
        <v>3317</v>
      </c>
      <c r="G202" s="106" t="s">
        <v>953</v>
      </c>
      <c r="H202" s="106" t="s">
        <v>8117</v>
      </c>
      <c r="I202" s="11">
        <v>76.352999999999895</v>
      </c>
      <c r="J202" s="11">
        <v>76.352999999999895</v>
      </c>
      <c r="K202" s="11"/>
      <c r="L202" s="106" t="s">
        <v>3231</v>
      </c>
      <c r="M202" s="106"/>
      <c r="N202" s="108"/>
      <c r="O202" s="108"/>
      <c r="P202" s="108"/>
      <c r="Q202" s="108"/>
    </row>
    <row r="203" spans="1:17" ht="24" x14ac:dyDescent="0.55000000000000004">
      <c r="A203" s="106">
        <f>SUBTOTAL(103,$B$4:B203)</f>
        <v>200</v>
      </c>
      <c r="B203" s="107" t="s">
        <v>3268</v>
      </c>
      <c r="C203" s="107" t="s">
        <v>2885</v>
      </c>
      <c r="D203" s="107" t="s">
        <v>3309</v>
      </c>
      <c r="E203" s="106" t="s">
        <v>3318</v>
      </c>
      <c r="F203" s="107" t="s">
        <v>3319</v>
      </c>
      <c r="G203" s="106" t="s">
        <v>8118</v>
      </c>
      <c r="H203" s="106" t="s">
        <v>8119</v>
      </c>
      <c r="I203" s="11">
        <v>61.753999999999998</v>
      </c>
      <c r="J203" s="11">
        <v>61.753999999999998</v>
      </c>
      <c r="K203" s="11"/>
      <c r="L203" s="106" t="s">
        <v>3231</v>
      </c>
      <c r="M203" s="106"/>
      <c r="N203" s="108"/>
      <c r="O203" s="108"/>
      <c r="P203" s="108"/>
      <c r="Q203" s="108"/>
    </row>
    <row r="204" spans="1:17" ht="24" x14ac:dyDescent="0.55000000000000004">
      <c r="A204" s="106">
        <f>SUBTOTAL(103,$B$4:B204)</f>
        <v>201</v>
      </c>
      <c r="B204" s="107" t="s">
        <v>3268</v>
      </c>
      <c r="C204" s="107" t="s">
        <v>2885</v>
      </c>
      <c r="D204" s="107" t="s">
        <v>3294</v>
      </c>
      <c r="E204" s="106" t="s">
        <v>3320</v>
      </c>
      <c r="F204" s="107" t="s">
        <v>3321</v>
      </c>
      <c r="G204" s="106" t="s">
        <v>5213</v>
      </c>
      <c r="H204" s="106" t="s">
        <v>8120</v>
      </c>
      <c r="I204" s="11">
        <v>27.1999999999999</v>
      </c>
      <c r="J204" s="11">
        <v>27.1999999999999</v>
      </c>
      <c r="K204" s="11"/>
      <c r="L204" s="106" t="s">
        <v>3231</v>
      </c>
      <c r="M204" s="106"/>
      <c r="N204" s="108"/>
      <c r="O204" s="108"/>
      <c r="P204" s="108"/>
      <c r="Q204" s="108"/>
    </row>
    <row r="205" spans="1:17" ht="24" x14ac:dyDescent="0.55000000000000004">
      <c r="A205" s="106">
        <f>SUBTOTAL(103,$B$4:B205)</f>
        <v>202</v>
      </c>
      <c r="B205" s="107" t="s">
        <v>3268</v>
      </c>
      <c r="C205" s="107" t="s">
        <v>2885</v>
      </c>
      <c r="D205" s="107" t="s">
        <v>3278</v>
      </c>
      <c r="E205" s="106" t="s">
        <v>3322</v>
      </c>
      <c r="F205" s="107" t="s">
        <v>3323</v>
      </c>
      <c r="G205" s="106" t="s">
        <v>5213</v>
      </c>
      <c r="H205" s="106" t="s">
        <v>8121</v>
      </c>
      <c r="I205" s="11">
        <v>8</v>
      </c>
      <c r="J205" s="11">
        <v>8.31299999999999</v>
      </c>
      <c r="K205" s="11"/>
      <c r="L205" s="106" t="s">
        <v>3231</v>
      </c>
      <c r="M205" s="106"/>
      <c r="N205" s="108"/>
      <c r="O205" s="108"/>
      <c r="P205" s="108"/>
      <c r="Q205" s="108"/>
    </row>
    <row r="206" spans="1:17" ht="24" x14ac:dyDescent="0.55000000000000004">
      <c r="A206" s="106">
        <f>SUBTOTAL(103,$B$4:B206)</f>
        <v>203</v>
      </c>
      <c r="B206" s="107" t="s">
        <v>3268</v>
      </c>
      <c r="C206" s="107" t="s">
        <v>2885</v>
      </c>
      <c r="D206" s="107" t="s">
        <v>3281</v>
      </c>
      <c r="E206" s="106" t="s">
        <v>3324</v>
      </c>
      <c r="F206" s="107" t="s">
        <v>3325</v>
      </c>
      <c r="G206" s="106" t="s">
        <v>8121</v>
      </c>
      <c r="H206" s="106" t="s">
        <v>8122</v>
      </c>
      <c r="I206" s="11">
        <v>11.941000000000001</v>
      </c>
      <c r="J206" s="11">
        <v>11.941000000000001</v>
      </c>
      <c r="K206" s="11"/>
      <c r="L206" s="106" t="s">
        <v>3231</v>
      </c>
      <c r="M206" s="106"/>
      <c r="N206" s="108"/>
      <c r="O206" s="108"/>
      <c r="P206" s="108"/>
      <c r="Q206" s="108"/>
    </row>
    <row r="207" spans="1:17" ht="24" x14ac:dyDescent="0.55000000000000004">
      <c r="A207" s="106">
        <f>SUBTOTAL(103,$B$4:B207)</f>
        <v>204</v>
      </c>
      <c r="B207" s="107" t="s">
        <v>3268</v>
      </c>
      <c r="C207" s="107" t="s">
        <v>2885</v>
      </c>
      <c r="D207" s="107" t="s">
        <v>3272</v>
      </c>
      <c r="E207" s="106" t="s">
        <v>3326</v>
      </c>
      <c r="F207" s="107" t="s">
        <v>3327</v>
      </c>
      <c r="G207" s="106" t="s">
        <v>5213</v>
      </c>
      <c r="H207" s="106" t="s">
        <v>8123</v>
      </c>
      <c r="I207" s="11">
        <v>14.768000000000001</v>
      </c>
      <c r="J207" s="11">
        <v>14.768000000000001</v>
      </c>
      <c r="K207" s="11"/>
      <c r="L207" s="106" t="s">
        <v>3231</v>
      </c>
      <c r="M207" s="106"/>
      <c r="N207" s="108"/>
      <c r="O207" s="108"/>
      <c r="P207" s="108"/>
      <c r="Q207" s="108"/>
    </row>
    <row r="208" spans="1:17" ht="24" x14ac:dyDescent="0.55000000000000004">
      <c r="A208" s="106">
        <f>SUBTOTAL(103,$B$4:B208)</f>
        <v>205</v>
      </c>
      <c r="B208" s="107" t="s">
        <v>3268</v>
      </c>
      <c r="C208" s="107" t="s">
        <v>2885</v>
      </c>
      <c r="D208" s="107" t="s">
        <v>3272</v>
      </c>
      <c r="E208" s="106" t="s">
        <v>3328</v>
      </c>
      <c r="F208" s="107" t="s">
        <v>3329</v>
      </c>
      <c r="G208" s="106" t="s">
        <v>5213</v>
      </c>
      <c r="H208" s="106" t="s">
        <v>8124</v>
      </c>
      <c r="I208" s="11">
        <v>5.3359999999999896</v>
      </c>
      <c r="J208" s="11">
        <v>5.3359999999999896</v>
      </c>
      <c r="K208" s="11"/>
      <c r="L208" s="106" t="s">
        <v>3231</v>
      </c>
      <c r="M208" s="106"/>
      <c r="N208" s="108"/>
      <c r="O208" s="108"/>
      <c r="P208" s="108"/>
      <c r="Q208" s="108"/>
    </row>
    <row r="209" spans="1:17" ht="24" x14ac:dyDescent="0.55000000000000004">
      <c r="A209" s="106">
        <f>SUBTOTAL(103,$B$4:B209)</f>
        <v>206</v>
      </c>
      <c r="B209" s="107" t="s">
        <v>3268</v>
      </c>
      <c r="C209" s="107" t="s">
        <v>2885</v>
      </c>
      <c r="D209" s="107" t="s">
        <v>3272</v>
      </c>
      <c r="E209" s="106" t="s">
        <v>3330</v>
      </c>
      <c r="F209" s="107" t="s">
        <v>3331</v>
      </c>
      <c r="G209" s="106" t="s">
        <v>5213</v>
      </c>
      <c r="H209" s="106" t="s">
        <v>3465</v>
      </c>
      <c r="I209" s="11">
        <v>0.34</v>
      </c>
      <c r="J209" s="11">
        <v>0.34</v>
      </c>
      <c r="K209" s="11"/>
      <c r="L209" s="106" t="s">
        <v>3231</v>
      </c>
      <c r="M209" s="106"/>
      <c r="N209" s="108"/>
      <c r="O209" s="108"/>
      <c r="P209" s="108"/>
      <c r="Q209" s="108"/>
    </row>
    <row r="210" spans="1:17" ht="24" x14ac:dyDescent="0.55000000000000004">
      <c r="A210" s="106">
        <f>SUBTOTAL(103,$B$4:B210)</f>
        <v>207</v>
      </c>
      <c r="B210" s="107" t="s">
        <v>3268</v>
      </c>
      <c r="C210" s="107" t="s">
        <v>2885</v>
      </c>
      <c r="D210" s="107" t="s">
        <v>3269</v>
      </c>
      <c r="E210" s="106" t="s">
        <v>3332</v>
      </c>
      <c r="F210" s="107" t="s">
        <v>3333</v>
      </c>
      <c r="G210" s="106" t="s">
        <v>5213</v>
      </c>
      <c r="H210" s="106" t="s">
        <v>6992</v>
      </c>
      <c r="I210" s="11">
        <v>6.0499999999999901</v>
      </c>
      <c r="J210" s="11">
        <v>6.0499999999999901</v>
      </c>
      <c r="K210" s="11"/>
      <c r="L210" s="106" t="s">
        <v>3231</v>
      </c>
      <c r="M210" s="106"/>
      <c r="N210" s="108"/>
      <c r="O210" s="108"/>
      <c r="P210" s="108"/>
      <c r="Q210" s="108"/>
    </row>
    <row r="211" spans="1:17" ht="24" x14ac:dyDescent="0.55000000000000004">
      <c r="A211" s="106">
        <f>SUBTOTAL(103,$B$4:B211)</f>
        <v>208</v>
      </c>
      <c r="B211" s="107" t="s">
        <v>3268</v>
      </c>
      <c r="C211" s="107" t="s">
        <v>2885</v>
      </c>
      <c r="D211" s="107" t="s">
        <v>3272</v>
      </c>
      <c r="E211" s="106" t="s">
        <v>3334</v>
      </c>
      <c r="F211" s="107" t="s">
        <v>3335</v>
      </c>
      <c r="G211" s="106" t="s">
        <v>5213</v>
      </c>
      <c r="H211" s="106" t="s">
        <v>8125</v>
      </c>
      <c r="I211" s="11">
        <v>0.42499999999999899</v>
      </c>
      <c r="J211" s="11">
        <v>0.42499999999999899</v>
      </c>
      <c r="K211" s="11"/>
      <c r="L211" s="106" t="s">
        <v>3231</v>
      </c>
      <c r="M211" s="106"/>
      <c r="N211" s="108"/>
      <c r="O211" s="108"/>
      <c r="P211" s="108"/>
      <c r="Q211" s="108"/>
    </row>
    <row r="212" spans="1:17" ht="24" x14ac:dyDescent="0.55000000000000004">
      <c r="A212" s="106"/>
      <c r="B212" s="114" t="s">
        <v>6636</v>
      </c>
      <c r="C212" s="115"/>
      <c r="D212" s="115"/>
      <c r="E212" s="115"/>
      <c r="F212" s="115"/>
      <c r="G212" s="115"/>
      <c r="H212" s="115"/>
      <c r="I212" s="125">
        <f>SUBTOTAL(109,I4:I211)</f>
        <v>3814.432999999995</v>
      </c>
      <c r="J212" s="125">
        <f>SUBTOTAL(109,J4:J211)</f>
        <v>6045.2909999999956</v>
      </c>
      <c r="K212" s="125"/>
      <c r="L212" s="106"/>
      <c r="M212" s="106"/>
      <c r="N212" s="108"/>
      <c r="O212" s="108"/>
      <c r="P212" s="108"/>
      <c r="Q212" s="108"/>
    </row>
    <row r="213" spans="1:17" s="133" customFormat="1" ht="24" x14ac:dyDescent="0.55000000000000004">
      <c r="A213" s="109"/>
      <c r="B213" s="110" t="s">
        <v>2201</v>
      </c>
      <c r="C213" s="110" t="s">
        <v>1963</v>
      </c>
      <c r="D213" s="110" t="s">
        <v>2202</v>
      </c>
      <c r="E213" s="109" t="s">
        <v>2203</v>
      </c>
      <c r="F213" s="110" t="s">
        <v>2204</v>
      </c>
      <c r="G213" s="109" t="s">
        <v>7594</v>
      </c>
      <c r="H213" s="109" t="s">
        <v>2206</v>
      </c>
      <c r="I213" s="111">
        <v>0.10899999999998045</v>
      </c>
      <c r="J213" s="111">
        <v>0.21799999999996089</v>
      </c>
      <c r="K213" s="111"/>
      <c r="L213" s="109" t="s">
        <v>2205</v>
      </c>
      <c r="M213" s="109" t="s">
        <v>2206</v>
      </c>
      <c r="N213" s="109" t="s">
        <v>6469</v>
      </c>
      <c r="O213" s="109"/>
      <c r="P213" s="109"/>
      <c r="Q213" s="109"/>
    </row>
    <row r="214" spans="1:17" s="133" customFormat="1" ht="24" x14ac:dyDescent="0.55000000000000004">
      <c r="A214" s="109"/>
      <c r="B214" s="110" t="s">
        <v>2201</v>
      </c>
      <c r="C214" s="110" t="s">
        <v>1963</v>
      </c>
      <c r="D214" s="110" t="s">
        <v>2202</v>
      </c>
      <c r="E214" s="109" t="s">
        <v>2237</v>
      </c>
      <c r="F214" s="110" t="s">
        <v>2238</v>
      </c>
      <c r="G214" s="109" t="s">
        <v>7609</v>
      </c>
      <c r="H214" s="109" t="s">
        <v>7610</v>
      </c>
      <c r="I214" s="111">
        <v>0.20200000000000173</v>
      </c>
      <c r="J214" s="111">
        <v>0.20200000000000173</v>
      </c>
      <c r="K214" s="111"/>
      <c r="L214" s="109" t="s">
        <v>2205</v>
      </c>
      <c r="M214" s="109" t="s">
        <v>6472</v>
      </c>
      <c r="N214" s="109" t="s">
        <v>6470</v>
      </c>
      <c r="O214" s="109"/>
      <c r="P214" s="109"/>
      <c r="Q214" s="109"/>
    </row>
    <row r="215" spans="1:17" s="133" customFormat="1" ht="24" x14ac:dyDescent="0.55000000000000004">
      <c r="A215" s="109"/>
      <c r="B215" s="110" t="s">
        <v>3724</v>
      </c>
      <c r="C215" s="110" t="s">
        <v>3337</v>
      </c>
      <c r="D215" s="121" t="s">
        <v>3748</v>
      </c>
      <c r="E215" s="121" t="s">
        <v>3756</v>
      </c>
      <c r="F215" s="121" t="s">
        <v>3757</v>
      </c>
      <c r="G215" s="109" t="s">
        <v>8126</v>
      </c>
      <c r="H215" s="109" t="s">
        <v>1449</v>
      </c>
      <c r="I215" s="161">
        <v>6.3380000000000001</v>
      </c>
      <c r="J215" s="111">
        <v>6.3380000000000001</v>
      </c>
      <c r="K215" s="111"/>
      <c r="L215" s="109" t="s">
        <v>2205</v>
      </c>
      <c r="M215" s="131" t="s">
        <v>1449</v>
      </c>
      <c r="N215" s="109" t="s">
        <v>6634</v>
      </c>
      <c r="O215" s="121"/>
      <c r="P215" s="109"/>
      <c r="Q215" s="109"/>
    </row>
    <row r="216" spans="1:17" s="133" customFormat="1" ht="24" x14ac:dyDescent="0.55000000000000004">
      <c r="A216" s="109"/>
      <c r="B216" s="110" t="s">
        <v>3724</v>
      </c>
      <c r="C216" s="110" t="s">
        <v>3337</v>
      </c>
      <c r="D216" s="121" t="s">
        <v>3748</v>
      </c>
      <c r="E216" s="121" t="s">
        <v>3770</v>
      </c>
      <c r="F216" s="121" t="s">
        <v>3771</v>
      </c>
      <c r="G216" s="109" t="s">
        <v>8127</v>
      </c>
      <c r="H216" s="109" t="s">
        <v>8128</v>
      </c>
      <c r="I216" s="161">
        <v>3.988</v>
      </c>
      <c r="J216" s="111">
        <v>3.988</v>
      </c>
      <c r="K216" s="111"/>
      <c r="L216" s="109" t="s">
        <v>2205</v>
      </c>
      <c r="M216" s="131"/>
      <c r="N216" s="109" t="s">
        <v>6634</v>
      </c>
      <c r="O216" s="121"/>
      <c r="P216" s="109"/>
      <c r="Q216" s="109"/>
    </row>
    <row r="217" spans="1:17" s="133" customFormat="1" ht="24" x14ac:dyDescent="0.55000000000000004">
      <c r="A217" s="109"/>
      <c r="B217" s="110" t="s">
        <v>3724</v>
      </c>
      <c r="C217" s="110" t="s">
        <v>3337</v>
      </c>
      <c r="D217" s="121" t="s">
        <v>3748</v>
      </c>
      <c r="E217" s="121" t="s">
        <v>3773</v>
      </c>
      <c r="F217" s="121" t="s">
        <v>3774</v>
      </c>
      <c r="G217" s="109" t="s">
        <v>3775</v>
      </c>
      <c r="H217" s="109" t="s">
        <v>8129</v>
      </c>
      <c r="I217" s="161">
        <v>0.37800000000000011</v>
      </c>
      <c r="J217" s="111">
        <v>0.37800000000000011</v>
      </c>
      <c r="K217" s="111"/>
      <c r="L217" s="109" t="s">
        <v>2205</v>
      </c>
      <c r="M217" s="131" t="s">
        <v>3775</v>
      </c>
      <c r="N217" s="109" t="s">
        <v>6635</v>
      </c>
      <c r="O217" s="121"/>
      <c r="P217" s="109"/>
      <c r="Q217" s="109"/>
    </row>
    <row r="218" spans="1:17" s="133" customFormat="1" ht="24" x14ac:dyDescent="0.55000000000000004">
      <c r="A218" s="109"/>
      <c r="B218" s="110" t="s">
        <v>2201</v>
      </c>
      <c r="C218" s="110" t="s">
        <v>1963</v>
      </c>
      <c r="D218" s="110" t="s">
        <v>2223</v>
      </c>
      <c r="E218" s="109" t="s">
        <v>2224</v>
      </c>
      <c r="F218" s="110" t="s">
        <v>2225</v>
      </c>
      <c r="G218" s="109" t="s">
        <v>5213</v>
      </c>
      <c r="H218" s="109" t="s">
        <v>7086</v>
      </c>
      <c r="I218" s="111">
        <v>1.3999999999999899</v>
      </c>
      <c r="J218" s="111">
        <v>1.3999999999999899</v>
      </c>
      <c r="K218" s="111"/>
      <c r="L218" s="109" t="s">
        <v>2226</v>
      </c>
      <c r="M218" s="109"/>
      <c r="N218" s="109" t="s">
        <v>6474</v>
      </c>
      <c r="O218" s="121"/>
      <c r="P218" s="109"/>
      <c r="Q218" s="109"/>
    </row>
    <row r="219" spans="1:17" ht="24" x14ac:dyDescent="0.55000000000000004">
      <c r="A219" s="106"/>
      <c r="B219" s="107"/>
      <c r="C219" s="107"/>
      <c r="D219" s="107"/>
      <c r="E219" s="106"/>
      <c r="F219" s="107"/>
      <c r="G219" s="106"/>
      <c r="H219" s="106"/>
      <c r="I219" s="11"/>
      <c r="J219" s="11"/>
      <c r="K219" s="11"/>
      <c r="L219" s="106"/>
      <c r="M219" s="108"/>
      <c r="N219" s="108"/>
      <c r="O219" s="108"/>
      <c r="P219" s="108"/>
      <c r="Q219" s="108"/>
    </row>
    <row r="220" spans="1:17" ht="24" x14ac:dyDescent="0.55000000000000004">
      <c r="A220" s="106"/>
      <c r="B220" s="114" t="s">
        <v>6637</v>
      </c>
      <c r="C220" s="115"/>
      <c r="D220" s="115"/>
      <c r="E220" s="115"/>
      <c r="F220" s="115"/>
      <c r="G220" s="115"/>
      <c r="H220" s="115"/>
      <c r="I220" s="125">
        <f>I212+I213+I214+I215+I216+I217+I218-I177-I162-I150-I12-I11</f>
        <v>3819.7229999999954</v>
      </c>
      <c r="J220" s="125">
        <f>J212+J213+J214+J215+J216+J217+J218-J177-J162-J150-J12-J11</f>
        <v>6043.3629999999939</v>
      </c>
      <c r="K220" s="125"/>
      <c r="L220" s="106"/>
      <c r="M220" s="108"/>
      <c r="N220" s="108"/>
      <c r="O220" s="108"/>
      <c r="P220" s="108"/>
      <c r="Q220" s="108"/>
    </row>
  </sheetData>
  <autoFilter ref="A3:R3" xr:uid="{AA5FD6B5-22E1-4BF5-A189-051A920CF42D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27"/>
  <sheetViews>
    <sheetView topLeftCell="D1" zoomScale="80" zoomScaleNormal="80" workbookViewId="0">
      <pane ySplit="3" topLeftCell="A4" activePane="bottomLeft" state="frozen"/>
      <selection pane="bottomLeft" activeCell="Q1" sqref="Q1"/>
    </sheetView>
  </sheetViews>
  <sheetFormatPr defaultRowHeight="14.25" x14ac:dyDescent="0.2"/>
  <cols>
    <col min="1" max="1" width="7.375" bestFit="1" customWidth="1"/>
    <col min="2" max="2" width="20.625" bestFit="1" customWidth="1"/>
    <col min="3" max="3" width="27.25" bestFit="1" customWidth="1"/>
    <col min="4" max="4" width="29.25" bestFit="1" customWidth="1"/>
    <col min="5" max="5" width="13.125" bestFit="1" customWidth="1"/>
    <col min="6" max="6" width="45.25" bestFit="1" customWidth="1"/>
    <col min="7" max="8" width="12.75" bestFit="1" customWidth="1"/>
    <col min="9" max="9" width="10.125" bestFit="1" customWidth="1"/>
    <col min="10" max="10" width="20.25" customWidth="1"/>
    <col min="11" max="11" width="15.625" bestFit="1" customWidth="1"/>
    <col min="12" max="12" width="9.5" bestFit="1" customWidth="1"/>
    <col min="13" max="13" width="18.625" bestFit="1" customWidth="1"/>
    <col min="14" max="14" width="31.875" bestFit="1" customWidth="1"/>
    <col min="15" max="15" width="24.5" bestFit="1" customWidth="1"/>
    <col min="16" max="16" width="15.625" bestFit="1" customWidth="1"/>
    <col min="17" max="17" width="15.5" bestFit="1" customWidth="1"/>
  </cols>
  <sheetData>
    <row r="1" spans="1:17" ht="30.75" x14ac:dyDescent="0.7">
      <c r="Q1" s="199" t="s">
        <v>8130</v>
      </c>
    </row>
    <row r="2" spans="1:17" ht="24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 t="s">
        <v>6645</v>
      </c>
      <c r="P2" s="36"/>
      <c r="Q2" s="1" t="s">
        <v>6829</v>
      </c>
    </row>
    <row r="3" spans="1:17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7" t="s">
        <v>6647</v>
      </c>
      <c r="P3" s="37" t="s">
        <v>6646</v>
      </c>
      <c r="Q3" s="33"/>
    </row>
    <row r="4" spans="1:17" s="105" customFormat="1" ht="24" x14ac:dyDescent="0.55000000000000004">
      <c r="A4" s="109">
        <f>SUBTOTAL(103,$B$4:B4)</f>
        <v>1</v>
      </c>
      <c r="B4" s="110" t="s">
        <v>3336</v>
      </c>
      <c r="C4" s="110" t="s">
        <v>3337</v>
      </c>
      <c r="D4" s="110" t="s">
        <v>3338</v>
      </c>
      <c r="E4" s="109" t="s">
        <v>3339</v>
      </c>
      <c r="F4" s="110" t="s">
        <v>3340</v>
      </c>
      <c r="G4" s="109" t="s">
        <v>8133</v>
      </c>
      <c r="H4" s="109" t="s">
        <v>3342</v>
      </c>
      <c r="I4" s="111">
        <v>6.8449999999999998</v>
      </c>
      <c r="J4" s="111">
        <v>19.64</v>
      </c>
      <c r="K4" s="111"/>
      <c r="L4" s="109" t="s">
        <v>3341</v>
      </c>
      <c r="M4" s="109" t="s">
        <v>3342</v>
      </c>
      <c r="N4" s="109" t="s">
        <v>6590</v>
      </c>
      <c r="O4" s="109"/>
      <c r="P4" s="109"/>
      <c r="Q4" s="109"/>
    </row>
    <row r="5" spans="1:17" s="105" customFormat="1" ht="24" x14ac:dyDescent="0.55000000000000004">
      <c r="A5" s="109">
        <f>SUBTOTAL(103,$B$4:B5)</f>
        <v>2</v>
      </c>
      <c r="B5" s="110" t="s">
        <v>3336</v>
      </c>
      <c r="C5" s="110" t="s">
        <v>3337</v>
      </c>
      <c r="D5" s="110" t="s">
        <v>3338</v>
      </c>
      <c r="E5" s="109" t="s">
        <v>3339</v>
      </c>
      <c r="F5" s="110" t="s">
        <v>3340</v>
      </c>
      <c r="G5" s="109" t="s">
        <v>3342</v>
      </c>
      <c r="H5" s="109" t="s">
        <v>8134</v>
      </c>
      <c r="I5" s="111">
        <v>2.9550000000000001</v>
      </c>
      <c r="J5" s="111">
        <v>5.91</v>
      </c>
      <c r="K5" s="111"/>
      <c r="L5" s="109" t="s">
        <v>3343</v>
      </c>
      <c r="M5" s="109" t="s">
        <v>3342</v>
      </c>
      <c r="N5" s="109" t="s">
        <v>6599</v>
      </c>
      <c r="O5" s="109"/>
      <c r="P5" s="109"/>
      <c r="Q5" s="109"/>
    </row>
    <row r="6" spans="1:17" s="105" customFormat="1" ht="24" x14ac:dyDescent="0.55000000000000004">
      <c r="A6" s="106">
        <f>SUBTOTAL(103,$B$4:B6)</f>
        <v>3</v>
      </c>
      <c r="B6" s="107" t="s">
        <v>3336</v>
      </c>
      <c r="C6" s="107" t="s">
        <v>3337</v>
      </c>
      <c r="D6" s="107" t="s">
        <v>3344</v>
      </c>
      <c r="E6" s="106" t="s">
        <v>3345</v>
      </c>
      <c r="F6" s="107" t="s">
        <v>3346</v>
      </c>
      <c r="G6" s="106" t="s">
        <v>8134</v>
      </c>
      <c r="H6" s="106" t="s">
        <v>8135</v>
      </c>
      <c r="I6" s="11">
        <v>12.363</v>
      </c>
      <c r="J6" s="11">
        <v>35.066000000000003</v>
      </c>
      <c r="K6" s="11"/>
      <c r="L6" s="106" t="s">
        <v>3343</v>
      </c>
      <c r="M6" s="108"/>
      <c r="N6" s="108"/>
      <c r="O6" s="108"/>
      <c r="P6" s="108"/>
      <c r="Q6" s="108"/>
    </row>
    <row r="7" spans="1:17" s="105" customFormat="1" ht="24" x14ac:dyDescent="0.55000000000000004">
      <c r="A7" s="106">
        <f>SUBTOTAL(103,$B$4:B7)</f>
        <v>4</v>
      </c>
      <c r="B7" s="107" t="s">
        <v>3336</v>
      </c>
      <c r="C7" s="107" t="s">
        <v>3337</v>
      </c>
      <c r="D7" s="107" t="s">
        <v>3347</v>
      </c>
      <c r="E7" s="106" t="s">
        <v>3348</v>
      </c>
      <c r="F7" s="107" t="s">
        <v>3349</v>
      </c>
      <c r="G7" s="106" t="s">
        <v>8135</v>
      </c>
      <c r="H7" s="106" t="s">
        <v>8136</v>
      </c>
      <c r="I7" s="11">
        <v>28.861999999999998</v>
      </c>
      <c r="J7" s="11">
        <v>62.155999999999999</v>
      </c>
      <c r="K7" s="11"/>
      <c r="L7" s="106" t="s">
        <v>3343</v>
      </c>
      <c r="M7" s="108"/>
      <c r="N7" s="108"/>
      <c r="O7" s="108"/>
      <c r="P7" s="108"/>
      <c r="Q7" s="108"/>
    </row>
    <row r="8" spans="1:17" s="105" customFormat="1" ht="24" x14ac:dyDescent="0.55000000000000004">
      <c r="A8" s="106">
        <f>SUBTOTAL(103,$B$4:B8)</f>
        <v>5</v>
      </c>
      <c r="B8" s="107" t="s">
        <v>3336</v>
      </c>
      <c r="C8" s="107" t="s">
        <v>3337</v>
      </c>
      <c r="D8" s="107" t="s">
        <v>3350</v>
      </c>
      <c r="E8" s="106" t="s">
        <v>3351</v>
      </c>
      <c r="F8" s="107" t="s">
        <v>3352</v>
      </c>
      <c r="G8" s="106" t="s">
        <v>8136</v>
      </c>
      <c r="H8" s="106" t="s">
        <v>8137</v>
      </c>
      <c r="I8" s="11">
        <v>18.431000000000001</v>
      </c>
      <c r="J8" s="11">
        <v>26.654</v>
      </c>
      <c r="K8" s="11"/>
      <c r="L8" s="106" t="s">
        <v>3343</v>
      </c>
      <c r="M8" s="108"/>
      <c r="N8" s="108"/>
      <c r="O8" s="108"/>
      <c r="P8" s="108"/>
      <c r="Q8" s="108"/>
    </row>
    <row r="9" spans="1:17" s="105" customFormat="1" ht="24" x14ac:dyDescent="0.55000000000000004">
      <c r="A9" s="106">
        <f>SUBTOTAL(103,$B$4:B9)</f>
        <v>6</v>
      </c>
      <c r="B9" s="107" t="s">
        <v>3336</v>
      </c>
      <c r="C9" s="107" t="s">
        <v>3337</v>
      </c>
      <c r="D9" s="107" t="s">
        <v>3353</v>
      </c>
      <c r="E9" s="106" t="s">
        <v>3354</v>
      </c>
      <c r="F9" s="107" t="s">
        <v>3355</v>
      </c>
      <c r="G9" s="106" t="s">
        <v>8137</v>
      </c>
      <c r="H9" s="106" t="s">
        <v>3356</v>
      </c>
      <c r="I9" s="11">
        <v>11.4979999999999</v>
      </c>
      <c r="J9" s="11">
        <v>17.643999999999899</v>
      </c>
      <c r="K9" s="11"/>
      <c r="L9" s="106" t="s">
        <v>3343</v>
      </c>
      <c r="M9" s="109" t="s">
        <v>3356</v>
      </c>
      <c r="N9" s="109" t="s">
        <v>233</v>
      </c>
      <c r="O9" s="108"/>
      <c r="P9" s="109"/>
      <c r="Q9" s="109"/>
    </row>
    <row r="10" spans="1:17" s="105" customFormat="1" ht="24" x14ac:dyDescent="0.55000000000000004">
      <c r="A10" s="109">
        <f>SUBTOTAL(103,$B$4:B10)</f>
        <v>7</v>
      </c>
      <c r="B10" s="110" t="s">
        <v>3336</v>
      </c>
      <c r="C10" s="110" t="s">
        <v>3337</v>
      </c>
      <c r="D10" s="110" t="s">
        <v>3357</v>
      </c>
      <c r="E10" s="109" t="s">
        <v>3358</v>
      </c>
      <c r="F10" s="110" t="s">
        <v>3359</v>
      </c>
      <c r="G10" s="109" t="s">
        <v>8138</v>
      </c>
      <c r="H10" s="109" t="s">
        <v>3360</v>
      </c>
      <c r="I10" s="111">
        <v>10.792999999999999</v>
      </c>
      <c r="J10" s="111">
        <v>21.986000000000001</v>
      </c>
      <c r="K10" s="111"/>
      <c r="L10" s="109" t="s">
        <v>3341</v>
      </c>
      <c r="M10" s="109" t="s">
        <v>3360</v>
      </c>
      <c r="N10" s="109" t="s">
        <v>6590</v>
      </c>
      <c r="O10" s="109"/>
      <c r="P10" s="109"/>
      <c r="Q10" s="109"/>
    </row>
    <row r="11" spans="1:17" s="105" customFormat="1" ht="24" x14ac:dyDescent="0.55000000000000004">
      <c r="A11" s="109">
        <f>SUBTOTAL(103,$B$4:B11)</f>
        <v>8</v>
      </c>
      <c r="B11" s="110" t="s">
        <v>3336</v>
      </c>
      <c r="C11" s="110" t="s">
        <v>3337</v>
      </c>
      <c r="D11" s="110" t="s">
        <v>3357</v>
      </c>
      <c r="E11" s="109" t="s">
        <v>3358</v>
      </c>
      <c r="F11" s="110" t="s">
        <v>3359</v>
      </c>
      <c r="G11" s="109" t="s">
        <v>3360</v>
      </c>
      <c r="H11" s="109" t="s">
        <v>7748</v>
      </c>
      <c r="I11" s="111">
        <v>14.85</v>
      </c>
      <c r="J11" s="111">
        <v>31.425999999999998</v>
      </c>
      <c r="K11" s="111"/>
      <c r="L11" s="109" t="s">
        <v>3343</v>
      </c>
      <c r="M11" s="109" t="s">
        <v>3360</v>
      </c>
      <c r="N11" s="109" t="s">
        <v>6600</v>
      </c>
      <c r="O11" s="109"/>
      <c r="P11" s="109"/>
      <c r="Q11" s="109"/>
    </row>
    <row r="12" spans="1:17" s="105" customFormat="1" ht="24" x14ac:dyDescent="0.55000000000000004">
      <c r="A12" s="106">
        <f>SUBTOTAL(103,$B$4:B12)</f>
        <v>9</v>
      </c>
      <c r="B12" s="107" t="s">
        <v>3336</v>
      </c>
      <c r="C12" s="107" t="s">
        <v>3337</v>
      </c>
      <c r="D12" s="107" t="s">
        <v>3347</v>
      </c>
      <c r="E12" s="106" t="s">
        <v>3361</v>
      </c>
      <c r="F12" s="107" t="s">
        <v>3362</v>
      </c>
      <c r="G12" s="106" t="s">
        <v>5213</v>
      </c>
      <c r="H12" s="106" t="s">
        <v>8139</v>
      </c>
      <c r="I12" s="11">
        <v>9.8000000000000007</v>
      </c>
      <c r="J12" s="11">
        <v>22.841999999999999</v>
      </c>
      <c r="K12" s="11"/>
      <c r="L12" s="106" t="s">
        <v>3343</v>
      </c>
      <c r="M12" s="108"/>
      <c r="N12" s="108"/>
      <c r="O12" s="108"/>
      <c r="P12" s="108"/>
      <c r="Q12" s="108"/>
    </row>
    <row r="13" spans="1:17" s="105" customFormat="1" ht="24" x14ac:dyDescent="0.55000000000000004">
      <c r="A13" s="106">
        <f>SUBTOTAL(103,$B$4:B13)</f>
        <v>10</v>
      </c>
      <c r="B13" s="107" t="s">
        <v>3336</v>
      </c>
      <c r="C13" s="107" t="s">
        <v>3337</v>
      </c>
      <c r="D13" s="107" t="s">
        <v>3350</v>
      </c>
      <c r="E13" s="106" t="s">
        <v>3363</v>
      </c>
      <c r="F13" s="107" t="s">
        <v>3364</v>
      </c>
      <c r="G13" s="106" t="s">
        <v>8139</v>
      </c>
      <c r="H13" s="106" t="s">
        <v>8140</v>
      </c>
      <c r="I13" s="11">
        <v>9.40899999999999</v>
      </c>
      <c r="J13" s="11">
        <v>18.817999999999898</v>
      </c>
      <c r="K13" s="11"/>
      <c r="L13" s="106" t="s">
        <v>3343</v>
      </c>
      <c r="M13" s="108"/>
      <c r="N13" s="108"/>
      <c r="O13" s="108"/>
      <c r="P13" s="108"/>
      <c r="Q13" s="108"/>
    </row>
    <row r="14" spans="1:17" s="105" customFormat="1" ht="23.25" customHeight="1" x14ac:dyDescent="0.55000000000000004">
      <c r="A14" s="106">
        <f>SUBTOTAL(103,$B$4:B14)</f>
        <v>11</v>
      </c>
      <c r="B14" s="107" t="s">
        <v>3336</v>
      </c>
      <c r="C14" s="107" t="s">
        <v>3337</v>
      </c>
      <c r="D14" s="107" t="s">
        <v>3350</v>
      </c>
      <c r="E14" s="106" t="s">
        <v>3363</v>
      </c>
      <c r="F14" s="107" t="s">
        <v>3364</v>
      </c>
      <c r="G14" s="106" t="s">
        <v>8141</v>
      </c>
      <c r="H14" s="106" t="s">
        <v>8142</v>
      </c>
      <c r="I14" s="11">
        <v>28.545000000000002</v>
      </c>
      <c r="J14" s="11">
        <v>54.363999999999997</v>
      </c>
      <c r="K14" s="11"/>
      <c r="L14" s="106" t="s">
        <v>3343</v>
      </c>
      <c r="M14" s="108"/>
      <c r="N14" s="108"/>
      <c r="O14" s="108"/>
      <c r="P14" s="108"/>
      <c r="Q14" s="108"/>
    </row>
    <row r="15" spans="1:17" s="105" customFormat="1" ht="24" x14ac:dyDescent="0.55000000000000004">
      <c r="A15" s="106">
        <f>SUBTOTAL(103,$B$4:B15)</f>
        <v>12</v>
      </c>
      <c r="B15" s="107" t="s">
        <v>3336</v>
      </c>
      <c r="C15" s="107" t="s">
        <v>3337</v>
      </c>
      <c r="D15" s="107" t="s">
        <v>3344</v>
      </c>
      <c r="E15" s="106" t="s">
        <v>3365</v>
      </c>
      <c r="F15" s="107" t="s">
        <v>3366</v>
      </c>
      <c r="G15" s="106" t="s">
        <v>8143</v>
      </c>
      <c r="H15" s="106" t="s">
        <v>8144</v>
      </c>
      <c r="I15" s="11">
        <v>6.6529999999999996</v>
      </c>
      <c r="J15" s="11">
        <v>13.305999999999999</v>
      </c>
      <c r="K15" s="11"/>
      <c r="L15" s="106" t="s">
        <v>3343</v>
      </c>
      <c r="M15" s="108"/>
      <c r="N15" s="108"/>
      <c r="O15" s="108"/>
      <c r="P15" s="108"/>
      <c r="Q15" s="108"/>
    </row>
    <row r="16" spans="1:17" s="105" customFormat="1" ht="24" x14ac:dyDescent="0.55000000000000004">
      <c r="A16" s="106">
        <f>SUBTOTAL(103,$B$4:B16)</f>
        <v>13</v>
      </c>
      <c r="B16" s="107" t="s">
        <v>3336</v>
      </c>
      <c r="C16" s="107" t="s">
        <v>3337</v>
      </c>
      <c r="D16" s="107" t="s">
        <v>3344</v>
      </c>
      <c r="E16" s="106" t="s">
        <v>3367</v>
      </c>
      <c r="F16" s="107" t="s">
        <v>3368</v>
      </c>
      <c r="G16" s="106" t="s">
        <v>5213</v>
      </c>
      <c r="H16" s="106" t="s">
        <v>8145</v>
      </c>
      <c r="I16" s="11">
        <v>19.309999999999899</v>
      </c>
      <c r="J16" s="11">
        <v>26.9269999999999</v>
      </c>
      <c r="K16" s="11"/>
      <c r="L16" s="106" t="s">
        <v>3343</v>
      </c>
      <c r="M16" s="108"/>
      <c r="N16" s="108"/>
      <c r="O16" s="108"/>
      <c r="P16" s="108"/>
      <c r="Q16" s="108"/>
    </row>
    <row r="17" spans="1:17" s="105" customFormat="1" ht="24" x14ac:dyDescent="0.55000000000000004">
      <c r="A17" s="106">
        <f>SUBTOTAL(103,$B$4:B17)</f>
        <v>14</v>
      </c>
      <c r="B17" s="107" t="s">
        <v>3336</v>
      </c>
      <c r="C17" s="107" t="s">
        <v>3337</v>
      </c>
      <c r="D17" s="107" t="s">
        <v>3357</v>
      </c>
      <c r="E17" s="106" t="s">
        <v>3369</v>
      </c>
      <c r="F17" s="107" t="s">
        <v>3370</v>
      </c>
      <c r="G17" s="106" t="s">
        <v>6790</v>
      </c>
      <c r="H17" s="106" t="s">
        <v>8146</v>
      </c>
      <c r="I17" s="11">
        <v>17.759999999999899</v>
      </c>
      <c r="J17" s="11">
        <v>17.759999999999899</v>
      </c>
      <c r="K17" s="11"/>
      <c r="L17" s="106" t="s">
        <v>3341</v>
      </c>
      <c r="M17" s="108"/>
      <c r="N17" s="109" t="s">
        <v>6590</v>
      </c>
      <c r="O17" s="108"/>
      <c r="P17" s="109"/>
      <c r="Q17" s="109"/>
    </row>
    <row r="18" spans="1:17" s="105" customFormat="1" ht="24" x14ac:dyDescent="0.55000000000000004">
      <c r="A18" s="106">
        <f>SUBTOTAL(103,$B$4:B18)</f>
        <v>15</v>
      </c>
      <c r="B18" s="107" t="s">
        <v>3336</v>
      </c>
      <c r="C18" s="107" t="s">
        <v>3337</v>
      </c>
      <c r="D18" s="107" t="s">
        <v>3347</v>
      </c>
      <c r="E18" s="106" t="s">
        <v>3371</v>
      </c>
      <c r="F18" s="107" t="s">
        <v>3372</v>
      </c>
      <c r="G18" s="106" t="s">
        <v>5213</v>
      </c>
      <c r="H18" s="106" t="s">
        <v>6967</v>
      </c>
      <c r="I18" s="11">
        <v>0.5</v>
      </c>
      <c r="J18" s="11">
        <v>1</v>
      </c>
      <c r="K18" s="11"/>
      <c r="L18" s="106" t="s">
        <v>3343</v>
      </c>
      <c r="M18" s="108"/>
      <c r="N18" s="108"/>
      <c r="O18" s="108"/>
      <c r="P18" s="108"/>
      <c r="Q18" s="108"/>
    </row>
    <row r="19" spans="1:17" s="105" customFormat="1" ht="24" x14ac:dyDescent="0.55000000000000004">
      <c r="A19" s="106">
        <f>SUBTOTAL(103,$B$4:B19)</f>
        <v>16</v>
      </c>
      <c r="B19" s="107" t="s">
        <v>3336</v>
      </c>
      <c r="C19" s="107" t="s">
        <v>3337</v>
      </c>
      <c r="D19" s="107" t="s">
        <v>3353</v>
      </c>
      <c r="E19" s="106" t="s">
        <v>3373</v>
      </c>
      <c r="F19" s="107" t="s">
        <v>3374</v>
      </c>
      <c r="G19" s="106" t="s">
        <v>6967</v>
      </c>
      <c r="H19" s="106" t="s">
        <v>8147</v>
      </c>
      <c r="I19" s="11">
        <v>46.357999999999997</v>
      </c>
      <c r="J19" s="11">
        <v>47.2</v>
      </c>
      <c r="K19" s="11"/>
      <c r="L19" s="106" t="s">
        <v>3343</v>
      </c>
      <c r="M19" s="108"/>
      <c r="N19" s="108"/>
      <c r="O19" s="108"/>
      <c r="P19" s="108"/>
      <c r="Q19" s="108"/>
    </row>
    <row r="20" spans="1:17" s="105" customFormat="1" ht="24" x14ac:dyDescent="0.55000000000000004">
      <c r="A20" s="106">
        <f>SUBTOTAL(103,$B$4:B20)</f>
        <v>17</v>
      </c>
      <c r="B20" s="107" t="s">
        <v>3336</v>
      </c>
      <c r="C20" s="107" t="s">
        <v>3337</v>
      </c>
      <c r="D20" s="107" t="s">
        <v>3350</v>
      </c>
      <c r="E20" s="106" t="s">
        <v>3375</v>
      </c>
      <c r="F20" s="107" t="s">
        <v>3376</v>
      </c>
      <c r="G20" s="106" t="s">
        <v>8148</v>
      </c>
      <c r="H20" s="106" t="s">
        <v>8149</v>
      </c>
      <c r="I20" s="11">
        <v>0.501</v>
      </c>
      <c r="J20" s="11">
        <v>0.63500000000000001</v>
      </c>
      <c r="K20" s="11"/>
      <c r="L20" s="106" t="s">
        <v>3343</v>
      </c>
      <c r="M20" s="108"/>
      <c r="N20" s="108"/>
      <c r="O20" s="108"/>
      <c r="P20" s="108"/>
      <c r="Q20" s="108"/>
    </row>
    <row r="21" spans="1:17" s="105" customFormat="1" ht="24" x14ac:dyDescent="0.55000000000000004">
      <c r="A21" s="106">
        <f>SUBTOTAL(103,$B$4:B21)</f>
        <v>18</v>
      </c>
      <c r="B21" s="107" t="s">
        <v>3336</v>
      </c>
      <c r="C21" s="107" t="s">
        <v>3337</v>
      </c>
      <c r="D21" s="107" t="s">
        <v>3350</v>
      </c>
      <c r="E21" s="106" t="s">
        <v>3377</v>
      </c>
      <c r="F21" s="107" t="s">
        <v>3378</v>
      </c>
      <c r="G21" s="106" t="s">
        <v>8150</v>
      </c>
      <c r="H21" s="106" t="s">
        <v>8151</v>
      </c>
      <c r="I21" s="11">
        <v>19.649999999999899</v>
      </c>
      <c r="J21" s="11">
        <v>19.649999999999899</v>
      </c>
      <c r="K21" s="11"/>
      <c r="L21" s="106" t="s">
        <v>3343</v>
      </c>
      <c r="M21" s="108"/>
      <c r="N21" s="108"/>
      <c r="O21" s="108"/>
      <c r="P21" s="108"/>
      <c r="Q21" s="108"/>
    </row>
    <row r="22" spans="1:17" s="105" customFormat="1" ht="24" x14ac:dyDescent="0.55000000000000004">
      <c r="A22" s="106">
        <f>SUBTOTAL(103,$B$4:B22)</f>
        <v>19</v>
      </c>
      <c r="B22" s="107" t="s">
        <v>3336</v>
      </c>
      <c r="C22" s="107" t="s">
        <v>3337</v>
      </c>
      <c r="D22" s="107" t="s">
        <v>3344</v>
      </c>
      <c r="E22" s="106" t="s">
        <v>3379</v>
      </c>
      <c r="F22" s="107" t="s">
        <v>3380</v>
      </c>
      <c r="G22" s="106" t="s">
        <v>5213</v>
      </c>
      <c r="H22" s="106" t="s">
        <v>6667</v>
      </c>
      <c r="I22" s="11">
        <v>6</v>
      </c>
      <c r="J22" s="11">
        <v>11.859</v>
      </c>
      <c r="K22" s="11"/>
      <c r="L22" s="106" t="s">
        <v>3343</v>
      </c>
      <c r="M22" s="108"/>
      <c r="N22" s="108"/>
      <c r="O22" s="108"/>
      <c r="P22" s="108"/>
      <c r="Q22" s="108"/>
    </row>
    <row r="23" spans="1:17" s="105" customFormat="1" ht="24" x14ac:dyDescent="0.55000000000000004">
      <c r="A23" s="106">
        <f>SUBTOTAL(103,$B$4:B23)</f>
        <v>20</v>
      </c>
      <c r="B23" s="107" t="s">
        <v>3336</v>
      </c>
      <c r="C23" s="107" t="s">
        <v>3337</v>
      </c>
      <c r="D23" s="107" t="s">
        <v>3338</v>
      </c>
      <c r="E23" s="106" t="s">
        <v>3381</v>
      </c>
      <c r="F23" s="107" t="s">
        <v>3382</v>
      </c>
      <c r="G23" s="106" t="s">
        <v>5213</v>
      </c>
      <c r="H23" s="106" t="s">
        <v>8152</v>
      </c>
      <c r="I23" s="11">
        <v>27.8</v>
      </c>
      <c r="J23" s="11">
        <v>48.988999999999997</v>
      </c>
      <c r="K23" s="11"/>
      <c r="L23" s="106" t="s">
        <v>3343</v>
      </c>
      <c r="M23" s="108"/>
      <c r="N23" s="108"/>
      <c r="O23" s="108"/>
      <c r="P23" s="108"/>
      <c r="Q23" s="108"/>
    </row>
    <row r="24" spans="1:17" s="105" customFormat="1" ht="24" x14ac:dyDescent="0.55000000000000004">
      <c r="A24" s="109">
        <f>SUBTOTAL(103,$B$4:B24)</f>
        <v>21</v>
      </c>
      <c r="B24" s="110" t="s">
        <v>3336</v>
      </c>
      <c r="C24" s="110" t="s">
        <v>3337</v>
      </c>
      <c r="D24" s="110" t="s">
        <v>3357</v>
      </c>
      <c r="E24" s="109" t="s">
        <v>3383</v>
      </c>
      <c r="F24" s="110" t="s">
        <v>3384</v>
      </c>
      <c r="G24" s="109" t="s">
        <v>8152</v>
      </c>
      <c r="H24" s="109" t="s">
        <v>3385</v>
      </c>
      <c r="I24" s="111">
        <v>22.57</v>
      </c>
      <c r="J24" s="111">
        <v>41.218000000000004</v>
      </c>
      <c r="K24" s="111"/>
      <c r="L24" s="109" t="s">
        <v>3343</v>
      </c>
      <c r="M24" s="109" t="s">
        <v>3385</v>
      </c>
      <c r="N24" s="109" t="s">
        <v>233</v>
      </c>
      <c r="O24" s="109"/>
      <c r="P24" s="109"/>
      <c r="Q24" s="109"/>
    </row>
    <row r="25" spans="1:17" s="105" customFormat="1" ht="24" x14ac:dyDescent="0.55000000000000004">
      <c r="A25" s="109">
        <f>SUBTOTAL(103,$B$4:B25)</f>
        <v>22</v>
      </c>
      <c r="B25" s="110" t="s">
        <v>3336</v>
      </c>
      <c r="C25" s="110" t="s">
        <v>3337</v>
      </c>
      <c r="D25" s="110" t="s">
        <v>3357</v>
      </c>
      <c r="E25" s="109" t="s">
        <v>3383</v>
      </c>
      <c r="F25" s="110" t="s">
        <v>3384</v>
      </c>
      <c r="G25" s="109" t="s">
        <v>3385</v>
      </c>
      <c r="H25" s="109" t="s">
        <v>8153</v>
      </c>
      <c r="I25" s="111">
        <v>2.7690000000000001</v>
      </c>
      <c r="J25" s="111">
        <v>2.7690000000000001</v>
      </c>
      <c r="K25" s="111"/>
      <c r="L25" s="109" t="s">
        <v>3341</v>
      </c>
      <c r="M25" s="109" t="s">
        <v>3385</v>
      </c>
      <c r="N25" s="109" t="s">
        <v>6591</v>
      </c>
      <c r="O25" s="109"/>
      <c r="P25" s="109"/>
      <c r="Q25" s="109"/>
    </row>
    <row r="26" spans="1:17" s="105" customFormat="1" ht="24" x14ac:dyDescent="0.55000000000000004">
      <c r="A26" s="106">
        <f>SUBTOTAL(103,$B$4:B26)</f>
        <v>23</v>
      </c>
      <c r="B26" s="107" t="s">
        <v>3336</v>
      </c>
      <c r="C26" s="107" t="s">
        <v>3337</v>
      </c>
      <c r="D26" s="107" t="s">
        <v>3347</v>
      </c>
      <c r="E26" s="106" t="s">
        <v>3386</v>
      </c>
      <c r="F26" s="107" t="s">
        <v>3387</v>
      </c>
      <c r="G26" s="106" t="s">
        <v>5213</v>
      </c>
      <c r="H26" s="106" t="s">
        <v>8154</v>
      </c>
      <c r="I26" s="11">
        <v>2.0499999999999901</v>
      </c>
      <c r="J26" s="11">
        <v>3.7370000000000001</v>
      </c>
      <c r="K26" s="11"/>
      <c r="L26" s="106" t="s">
        <v>3343</v>
      </c>
      <c r="M26" s="106"/>
      <c r="N26" s="106"/>
      <c r="O26" s="108"/>
      <c r="P26" s="106"/>
      <c r="Q26" s="106"/>
    </row>
    <row r="27" spans="1:17" s="105" customFormat="1" ht="24" x14ac:dyDescent="0.55000000000000004">
      <c r="A27" s="106">
        <f>SUBTOTAL(103,$B$4:B27)</f>
        <v>24</v>
      </c>
      <c r="B27" s="107" t="s">
        <v>3336</v>
      </c>
      <c r="C27" s="107" t="s">
        <v>3337</v>
      </c>
      <c r="D27" s="107" t="s">
        <v>3347</v>
      </c>
      <c r="E27" s="106" t="s">
        <v>3388</v>
      </c>
      <c r="F27" s="107" t="s">
        <v>3389</v>
      </c>
      <c r="G27" s="106" t="s">
        <v>5213</v>
      </c>
      <c r="H27" s="106" t="s">
        <v>8155</v>
      </c>
      <c r="I27" s="11">
        <v>5.4020000000000001</v>
      </c>
      <c r="J27" s="11">
        <v>5.4020000000000001</v>
      </c>
      <c r="K27" s="11"/>
      <c r="L27" s="106" t="s">
        <v>3343</v>
      </c>
      <c r="M27" s="106"/>
      <c r="N27" s="106"/>
      <c r="O27" s="108"/>
      <c r="P27" s="106"/>
      <c r="Q27" s="106"/>
    </row>
    <row r="28" spans="1:17" s="105" customFormat="1" ht="24" x14ac:dyDescent="0.55000000000000004">
      <c r="A28" s="106">
        <f>SUBTOTAL(103,$B$4:B28)</f>
        <v>25</v>
      </c>
      <c r="B28" s="107" t="s">
        <v>3336</v>
      </c>
      <c r="C28" s="107" t="s">
        <v>3337</v>
      </c>
      <c r="D28" s="107" t="s">
        <v>3347</v>
      </c>
      <c r="E28" s="106" t="s">
        <v>3388</v>
      </c>
      <c r="F28" s="107" t="s">
        <v>3389</v>
      </c>
      <c r="G28" s="106" t="s">
        <v>8155</v>
      </c>
      <c r="H28" s="106" t="s">
        <v>8156</v>
      </c>
      <c r="I28" s="11">
        <v>8.718</v>
      </c>
      <c r="J28" s="11">
        <v>8.718</v>
      </c>
      <c r="K28" s="11"/>
      <c r="L28" s="106" t="s">
        <v>3343</v>
      </c>
      <c r="M28" s="106"/>
      <c r="N28" s="106"/>
      <c r="O28" s="108"/>
      <c r="P28" s="106"/>
      <c r="Q28" s="106"/>
    </row>
    <row r="29" spans="1:17" s="105" customFormat="1" ht="24" x14ac:dyDescent="0.55000000000000004">
      <c r="A29" s="109">
        <f>SUBTOTAL(103,$B$4:B29)</f>
        <v>26</v>
      </c>
      <c r="B29" s="110" t="s">
        <v>3336</v>
      </c>
      <c r="C29" s="110" t="s">
        <v>3337</v>
      </c>
      <c r="D29" s="110" t="s">
        <v>3347</v>
      </c>
      <c r="E29" s="109" t="s">
        <v>3390</v>
      </c>
      <c r="F29" s="110" t="s">
        <v>3391</v>
      </c>
      <c r="G29" s="109" t="s">
        <v>8157</v>
      </c>
      <c r="H29" s="109" t="s">
        <v>3393</v>
      </c>
      <c r="I29" s="111">
        <v>0.5</v>
      </c>
      <c r="J29" s="111">
        <v>0.5</v>
      </c>
      <c r="K29" s="111"/>
      <c r="L29" s="109" t="s">
        <v>3392</v>
      </c>
      <c r="M29" s="109" t="s">
        <v>3393</v>
      </c>
      <c r="N29" s="109" t="s">
        <v>6601</v>
      </c>
      <c r="O29" s="109"/>
      <c r="P29" s="109"/>
      <c r="Q29" s="109"/>
    </row>
    <row r="30" spans="1:17" s="105" customFormat="1" ht="24" x14ac:dyDescent="0.55000000000000004">
      <c r="A30" s="109">
        <f>SUBTOTAL(103,$B$4:B30)</f>
        <v>27</v>
      </c>
      <c r="B30" s="110" t="s">
        <v>3336</v>
      </c>
      <c r="C30" s="110" t="s">
        <v>3337</v>
      </c>
      <c r="D30" s="110" t="s">
        <v>3347</v>
      </c>
      <c r="E30" s="109" t="s">
        <v>3390</v>
      </c>
      <c r="F30" s="110" t="s">
        <v>3391</v>
      </c>
      <c r="G30" s="109" t="s">
        <v>3393</v>
      </c>
      <c r="H30" s="109" t="s">
        <v>8158</v>
      </c>
      <c r="I30" s="111">
        <v>32.799999999999898</v>
      </c>
      <c r="J30" s="111">
        <v>32.799999999999898</v>
      </c>
      <c r="K30" s="111"/>
      <c r="L30" s="109" t="s">
        <v>3343</v>
      </c>
      <c r="M30" s="109" t="s">
        <v>3393</v>
      </c>
      <c r="N30" s="109" t="s">
        <v>6602</v>
      </c>
      <c r="O30" s="109"/>
      <c r="P30" s="109"/>
      <c r="Q30" s="109"/>
    </row>
    <row r="31" spans="1:17" s="105" customFormat="1" ht="24" x14ac:dyDescent="0.55000000000000004">
      <c r="A31" s="106">
        <f>SUBTOTAL(103,$B$4:B31)</f>
        <v>28</v>
      </c>
      <c r="B31" s="107" t="s">
        <v>3336</v>
      </c>
      <c r="C31" s="107" t="s">
        <v>3337</v>
      </c>
      <c r="D31" s="107" t="s">
        <v>3344</v>
      </c>
      <c r="E31" s="106" t="s">
        <v>3394</v>
      </c>
      <c r="F31" s="107" t="s">
        <v>3395</v>
      </c>
      <c r="G31" s="106" t="s">
        <v>8158</v>
      </c>
      <c r="H31" s="106" t="s">
        <v>3396</v>
      </c>
      <c r="I31" s="11">
        <v>29.7</v>
      </c>
      <c r="J31" s="11">
        <v>30.013999999999999</v>
      </c>
      <c r="K31" s="11"/>
      <c r="L31" s="106" t="s">
        <v>3343</v>
      </c>
      <c r="M31" s="109" t="s">
        <v>3396</v>
      </c>
      <c r="N31" s="106"/>
      <c r="O31" s="108"/>
      <c r="P31" s="106"/>
      <c r="Q31" s="106"/>
    </row>
    <row r="32" spans="1:17" s="105" customFormat="1" ht="24" x14ac:dyDescent="0.55000000000000004">
      <c r="A32" s="106">
        <f>SUBTOTAL(103,$B$4:B32)</f>
        <v>29</v>
      </c>
      <c r="B32" s="107" t="s">
        <v>3336</v>
      </c>
      <c r="C32" s="107" t="s">
        <v>3337</v>
      </c>
      <c r="D32" s="107" t="s">
        <v>3338</v>
      </c>
      <c r="E32" s="106" t="s">
        <v>3397</v>
      </c>
      <c r="F32" s="107" t="s">
        <v>3398</v>
      </c>
      <c r="G32" s="106" t="s">
        <v>5213</v>
      </c>
      <c r="H32" s="106" t="s">
        <v>7201</v>
      </c>
      <c r="I32" s="11">
        <v>7</v>
      </c>
      <c r="J32" s="11">
        <v>7.7249999999999899</v>
      </c>
      <c r="K32" s="11"/>
      <c r="L32" s="106" t="s">
        <v>3341</v>
      </c>
      <c r="M32" s="106"/>
      <c r="N32" s="109" t="s">
        <v>6590</v>
      </c>
      <c r="O32" s="108"/>
      <c r="P32" s="109"/>
      <c r="Q32" s="109"/>
    </row>
    <row r="33" spans="1:17" s="105" customFormat="1" ht="24" x14ac:dyDescent="0.55000000000000004">
      <c r="A33" s="106">
        <f>SUBTOTAL(103,$B$4:B33)</f>
        <v>30</v>
      </c>
      <c r="B33" s="107" t="s">
        <v>3336</v>
      </c>
      <c r="C33" s="107" t="s">
        <v>3337</v>
      </c>
      <c r="D33" s="107" t="s">
        <v>3350</v>
      </c>
      <c r="E33" s="106" t="s">
        <v>3399</v>
      </c>
      <c r="F33" s="107" t="s">
        <v>3400</v>
      </c>
      <c r="G33" s="106" t="s">
        <v>5213</v>
      </c>
      <c r="H33" s="106" t="s">
        <v>8159</v>
      </c>
      <c r="I33" s="11">
        <v>15.685</v>
      </c>
      <c r="J33" s="11">
        <v>20.622</v>
      </c>
      <c r="K33" s="11"/>
      <c r="L33" s="106" t="s">
        <v>3343</v>
      </c>
      <c r="M33" s="106"/>
      <c r="N33" s="106"/>
      <c r="O33" s="108"/>
      <c r="P33" s="106"/>
      <c r="Q33" s="106"/>
    </row>
    <row r="34" spans="1:17" s="105" customFormat="1" ht="24" x14ac:dyDescent="0.55000000000000004">
      <c r="A34" s="106">
        <f>SUBTOTAL(103,$B$4:B34)</f>
        <v>31</v>
      </c>
      <c r="B34" s="107" t="s">
        <v>3336</v>
      </c>
      <c r="C34" s="107" t="s">
        <v>3337</v>
      </c>
      <c r="D34" s="107" t="s">
        <v>3353</v>
      </c>
      <c r="E34" s="106" t="s">
        <v>3401</v>
      </c>
      <c r="F34" s="107" t="s">
        <v>3402</v>
      </c>
      <c r="G34" s="106" t="s">
        <v>8159</v>
      </c>
      <c r="H34" s="106" t="s">
        <v>8160</v>
      </c>
      <c r="I34" s="11">
        <v>15.419</v>
      </c>
      <c r="J34" s="11">
        <v>18.018999999999899</v>
      </c>
      <c r="K34" s="11"/>
      <c r="L34" s="106" t="s">
        <v>3343</v>
      </c>
      <c r="M34" s="106"/>
      <c r="N34" s="106"/>
      <c r="O34" s="108"/>
      <c r="P34" s="106"/>
      <c r="Q34" s="106"/>
    </row>
    <row r="35" spans="1:17" s="105" customFormat="1" ht="24" x14ac:dyDescent="0.55000000000000004">
      <c r="A35" s="106">
        <f>SUBTOTAL(103,$B$4:B35)</f>
        <v>32</v>
      </c>
      <c r="B35" s="107" t="s">
        <v>3336</v>
      </c>
      <c r="C35" s="107" t="s">
        <v>3337</v>
      </c>
      <c r="D35" s="110" t="s">
        <v>3338</v>
      </c>
      <c r="E35" s="106" t="s">
        <v>3403</v>
      </c>
      <c r="F35" s="107" t="s">
        <v>3404</v>
      </c>
      <c r="G35" s="106" t="s">
        <v>5213</v>
      </c>
      <c r="H35" s="106" t="s">
        <v>8161</v>
      </c>
      <c r="I35" s="11">
        <v>18.462</v>
      </c>
      <c r="J35" s="11">
        <v>20.898999999999901</v>
      </c>
      <c r="K35" s="11"/>
      <c r="L35" s="106" t="s">
        <v>3343</v>
      </c>
      <c r="M35" s="106"/>
      <c r="N35" s="106"/>
      <c r="O35" s="108"/>
      <c r="P35" s="106"/>
      <c r="Q35" s="106"/>
    </row>
    <row r="36" spans="1:17" s="105" customFormat="1" ht="24" x14ac:dyDescent="0.55000000000000004">
      <c r="A36" s="106">
        <f>SUBTOTAL(103,$B$4:B36)</f>
        <v>33</v>
      </c>
      <c r="B36" s="107" t="s">
        <v>3336</v>
      </c>
      <c r="C36" s="107" t="s">
        <v>3337</v>
      </c>
      <c r="D36" s="107" t="s">
        <v>3357</v>
      </c>
      <c r="E36" s="106" t="s">
        <v>3405</v>
      </c>
      <c r="F36" s="107" t="s">
        <v>3406</v>
      </c>
      <c r="G36" s="106" t="s">
        <v>8161</v>
      </c>
      <c r="H36" s="106" t="s">
        <v>8162</v>
      </c>
      <c r="I36" s="11">
        <v>15.705</v>
      </c>
      <c r="J36" s="11">
        <v>15.817</v>
      </c>
      <c r="K36" s="11"/>
      <c r="L36" s="106" t="s">
        <v>3343</v>
      </c>
      <c r="M36" s="106"/>
      <c r="N36" s="106"/>
      <c r="O36" s="108"/>
      <c r="P36" s="106"/>
      <c r="Q36" s="106"/>
    </row>
    <row r="37" spans="1:17" s="105" customFormat="1" ht="24" x14ac:dyDescent="0.55000000000000004">
      <c r="A37" s="109">
        <f>SUBTOTAL(103,$B$4:B37)</f>
        <v>34</v>
      </c>
      <c r="B37" s="110" t="s">
        <v>3336</v>
      </c>
      <c r="C37" s="110" t="s">
        <v>3337</v>
      </c>
      <c r="D37" s="110" t="s">
        <v>3338</v>
      </c>
      <c r="E37" s="109" t="s">
        <v>3407</v>
      </c>
      <c r="F37" s="110" t="s">
        <v>3408</v>
      </c>
      <c r="G37" s="109" t="s">
        <v>5213</v>
      </c>
      <c r="H37" s="109" t="s">
        <v>3409</v>
      </c>
      <c r="I37" s="111">
        <f>7.55-0</f>
        <v>7.55</v>
      </c>
      <c r="J37" s="111">
        <f>I37*1</f>
        <v>7.55</v>
      </c>
      <c r="K37" s="111"/>
      <c r="L37" s="109" t="s">
        <v>3341</v>
      </c>
      <c r="M37" s="109" t="s">
        <v>3409</v>
      </c>
      <c r="N37" s="109" t="s">
        <v>6590</v>
      </c>
      <c r="O37" s="109"/>
      <c r="P37" s="109"/>
      <c r="Q37" s="109"/>
    </row>
    <row r="38" spans="1:17" s="105" customFormat="1" ht="24" x14ac:dyDescent="0.55000000000000004">
      <c r="A38" s="109">
        <f>SUBTOTAL(103,$B$4:B38)</f>
        <v>35</v>
      </c>
      <c r="B38" s="110" t="s">
        <v>3336</v>
      </c>
      <c r="C38" s="110" t="s">
        <v>3337</v>
      </c>
      <c r="D38" s="110" t="s">
        <v>3338</v>
      </c>
      <c r="E38" s="109" t="s">
        <v>3407</v>
      </c>
      <c r="F38" s="110" t="s">
        <v>3408</v>
      </c>
      <c r="G38" s="109" t="s">
        <v>3409</v>
      </c>
      <c r="H38" s="109" t="s">
        <v>3410</v>
      </c>
      <c r="I38" s="111">
        <f>22.868-7.55</f>
        <v>15.317999999999998</v>
      </c>
      <c r="J38" s="111">
        <f>29.102-J37-J39</f>
        <v>15.417999999999999</v>
      </c>
      <c r="K38" s="111"/>
      <c r="L38" s="109" t="s">
        <v>3343</v>
      </c>
      <c r="M38" s="109" t="s">
        <v>3410</v>
      </c>
      <c r="N38" s="109" t="s">
        <v>6603</v>
      </c>
      <c r="O38" s="109"/>
      <c r="P38" s="109"/>
      <c r="Q38" s="109"/>
    </row>
    <row r="39" spans="1:17" s="105" customFormat="1" ht="24" x14ac:dyDescent="0.55000000000000004">
      <c r="A39" s="109">
        <f>SUBTOTAL(103,$B$4:B39)</f>
        <v>36</v>
      </c>
      <c r="B39" s="110" t="s">
        <v>3336</v>
      </c>
      <c r="C39" s="110" t="s">
        <v>3337</v>
      </c>
      <c r="D39" s="110" t="s">
        <v>3338</v>
      </c>
      <c r="E39" s="109" t="s">
        <v>3407</v>
      </c>
      <c r="F39" s="110" t="s">
        <v>3408</v>
      </c>
      <c r="G39" s="109" t="s">
        <v>3410</v>
      </c>
      <c r="H39" s="109" t="s">
        <v>8163</v>
      </c>
      <c r="I39" s="111">
        <f>29.002-22.868</f>
        <v>6.1340000000000003</v>
      </c>
      <c r="J39" s="111">
        <f>I39*1</f>
        <v>6.1340000000000003</v>
      </c>
      <c r="K39" s="111"/>
      <c r="L39" s="109" t="s">
        <v>3341</v>
      </c>
      <c r="M39" s="109"/>
      <c r="N39" s="109" t="s">
        <v>6590</v>
      </c>
      <c r="O39" s="109"/>
      <c r="P39" s="109"/>
      <c r="Q39" s="109"/>
    </row>
    <row r="40" spans="1:17" s="105" customFormat="1" ht="24" x14ac:dyDescent="0.55000000000000004">
      <c r="A40" s="106">
        <f>SUBTOTAL(103,$B$4:B40)</f>
        <v>37</v>
      </c>
      <c r="B40" s="107" t="s">
        <v>3336</v>
      </c>
      <c r="C40" s="107" t="s">
        <v>3337</v>
      </c>
      <c r="D40" s="107" t="s">
        <v>3353</v>
      </c>
      <c r="E40" s="106" t="s">
        <v>3411</v>
      </c>
      <c r="F40" s="107" t="s">
        <v>3412</v>
      </c>
      <c r="G40" s="106" t="s">
        <v>5213</v>
      </c>
      <c r="H40" s="106" t="s">
        <v>8164</v>
      </c>
      <c r="I40" s="11">
        <v>18.841000000000001</v>
      </c>
      <c r="J40" s="11">
        <v>18.841000000000001</v>
      </c>
      <c r="K40" s="11"/>
      <c r="L40" s="106" t="s">
        <v>3343</v>
      </c>
      <c r="M40" s="106"/>
      <c r="N40" s="106"/>
      <c r="O40" s="108"/>
      <c r="P40" s="106"/>
      <c r="Q40" s="106"/>
    </row>
    <row r="41" spans="1:17" s="105" customFormat="1" ht="24" x14ac:dyDescent="0.55000000000000004">
      <c r="A41" s="106">
        <f>SUBTOTAL(103,$B$4:B41)</f>
        <v>38</v>
      </c>
      <c r="B41" s="107" t="s">
        <v>3336</v>
      </c>
      <c r="C41" s="107" t="s">
        <v>3337</v>
      </c>
      <c r="D41" s="107" t="s">
        <v>3347</v>
      </c>
      <c r="E41" s="106" t="s">
        <v>3413</v>
      </c>
      <c r="F41" s="107" t="s">
        <v>3414</v>
      </c>
      <c r="G41" s="106" t="s">
        <v>5213</v>
      </c>
      <c r="H41" s="106" t="s">
        <v>6967</v>
      </c>
      <c r="I41" s="11">
        <v>0.5</v>
      </c>
      <c r="J41" s="11">
        <v>0.5</v>
      </c>
      <c r="K41" s="11"/>
      <c r="L41" s="106" t="s">
        <v>3343</v>
      </c>
      <c r="M41" s="106"/>
      <c r="N41" s="106"/>
      <c r="O41" s="108"/>
      <c r="P41" s="106"/>
      <c r="Q41" s="106"/>
    </row>
    <row r="42" spans="1:17" s="105" customFormat="1" ht="24" x14ac:dyDescent="0.55000000000000004">
      <c r="A42" s="106">
        <f>SUBTOTAL(103,$B$4:B42)</f>
        <v>39</v>
      </c>
      <c r="B42" s="107" t="s">
        <v>3336</v>
      </c>
      <c r="C42" s="107" t="s">
        <v>3337</v>
      </c>
      <c r="D42" s="107" t="s">
        <v>3353</v>
      </c>
      <c r="E42" s="106" t="s">
        <v>3415</v>
      </c>
      <c r="F42" s="107" t="s">
        <v>3416</v>
      </c>
      <c r="G42" s="106" t="s">
        <v>6967</v>
      </c>
      <c r="H42" s="106" t="s">
        <v>8165</v>
      </c>
      <c r="I42" s="11">
        <v>16.459</v>
      </c>
      <c r="J42" s="11">
        <v>17.148999999999901</v>
      </c>
      <c r="K42" s="11"/>
      <c r="L42" s="106" t="s">
        <v>3343</v>
      </c>
      <c r="M42" s="106"/>
      <c r="N42" s="106"/>
      <c r="O42" s="108"/>
      <c r="P42" s="106"/>
      <c r="Q42" s="106"/>
    </row>
    <row r="43" spans="1:17" s="105" customFormat="1" ht="24" x14ac:dyDescent="0.55000000000000004">
      <c r="A43" s="106">
        <f>SUBTOTAL(103,$B$4:B43)</f>
        <v>40</v>
      </c>
      <c r="B43" s="107" t="s">
        <v>3336</v>
      </c>
      <c r="C43" s="107" t="s">
        <v>3337</v>
      </c>
      <c r="D43" s="107" t="s">
        <v>3344</v>
      </c>
      <c r="E43" s="106" t="s">
        <v>3417</v>
      </c>
      <c r="F43" s="107" t="s">
        <v>3418</v>
      </c>
      <c r="G43" s="106" t="s">
        <v>7747</v>
      </c>
      <c r="H43" s="106" t="s">
        <v>8166</v>
      </c>
      <c r="I43" s="11">
        <v>4.25</v>
      </c>
      <c r="J43" s="11">
        <v>9.1180000000000003</v>
      </c>
      <c r="K43" s="11"/>
      <c r="L43" s="106" t="s">
        <v>3343</v>
      </c>
      <c r="M43" s="106"/>
      <c r="N43" s="106"/>
      <c r="O43" s="108"/>
      <c r="P43" s="106"/>
      <c r="Q43" s="106"/>
    </row>
    <row r="44" spans="1:17" s="105" customFormat="1" ht="24" x14ac:dyDescent="0.55000000000000004">
      <c r="A44" s="106">
        <f>SUBTOTAL(103,$B$4:B44)</f>
        <v>41</v>
      </c>
      <c r="B44" s="107" t="s">
        <v>3336</v>
      </c>
      <c r="C44" s="107" t="s">
        <v>3337</v>
      </c>
      <c r="D44" s="107" t="s">
        <v>3344</v>
      </c>
      <c r="E44" s="106" t="s">
        <v>3419</v>
      </c>
      <c r="F44" s="107" t="s">
        <v>3420</v>
      </c>
      <c r="G44" s="106" t="s">
        <v>5213</v>
      </c>
      <c r="H44" s="106" t="s">
        <v>7284</v>
      </c>
      <c r="I44" s="11">
        <v>0.115</v>
      </c>
      <c r="J44" s="11">
        <v>0.23</v>
      </c>
      <c r="K44" s="11"/>
      <c r="L44" s="106" t="s">
        <v>3343</v>
      </c>
      <c r="M44" s="106"/>
      <c r="N44" s="106"/>
      <c r="O44" s="108"/>
      <c r="P44" s="106"/>
      <c r="Q44" s="106"/>
    </row>
    <row r="45" spans="1:17" s="105" customFormat="1" ht="24" x14ac:dyDescent="0.55000000000000004">
      <c r="A45" s="106">
        <f>SUBTOTAL(103,$B$4:B45)</f>
        <v>42</v>
      </c>
      <c r="B45" s="107" t="s">
        <v>3336</v>
      </c>
      <c r="C45" s="107" t="s">
        <v>3337</v>
      </c>
      <c r="D45" s="107" t="s">
        <v>3357</v>
      </c>
      <c r="E45" s="106" t="s">
        <v>3421</v>
      </c>
      <c r="F45" s="107" t="s">
        <v>3422</v>
      </c>
      <c r="G45" s="106" t="s">
        <v>5213</v>
      </c>
      <c r="H45" s="106" t="s">
        <v>8167</v>
      </c>
      <c r="I45" s="11">
        <v>3.9849999999999901</v>
      </c>
      <c r="J45" s="11">
        <v>3.9849999999999901</v>
      </c>
      <c r="K45" s="11"/>
      <c r="L45" s="106" t="s">
        <v>3343</v>
      </c>
      <c r="M45" s="106"/>
      <c r="N45" s="106"/>
      <c r="O45" s="108"/>
      <c r="P45" s="106"/>
      <c r="Q45" s="106"/>
    </row>
    <row r="46" spans="1:17" s="105" customFormat="1" ht="24" x14ac:dyDescent="0.55000000000000004">
      <c r="A46" s="106">
        <f>SUBTOTAL(103,$B$4:B46)</f>
        <v>43</v>
      </c>
      <c r="B46" s="107" t="s">
        <v>3336</v>
      </c>
      <c r="C46" s="107" t="s">
        <v>3337</v>
      </c>
      <c r="D46" s="107" t="s">
        <v>3353</v>
      </c>
      <c r="E46" s="106" t="s">
        <v>3423</v>
      </c>
      <c r="F46" s="107" t="s">
        <v>3424</v>
      </c>
      <c r="G46" s="106" t="s">
        <v>5213</v>
      </c>
      <c r="H46" s="106" t="s">
        <v>8168</v>
      </c>
      <c r="I46" s="11">
        <v>0.61099999999999899</v>
      </c>
      <c r="J46" s="11">
        <v>0.61099999999999899</v>
      </c>
      <c r="K46" s="11"/>
      <c r="L46" s="106" t="s">
        <v>3343</v>
      </c>
      <c r="M46" s="106"/>
      <c r="N46" s="106"/>
      <c r="O46" s="108"/>
      <c r="P46" s="106"/>
      <c r="Q46" s="106"/>
    </row>
    <row r="47" spans="1:17" s="105" customFormat="1" ht="24" x14ac:dyDescent="0.55000000000000004">
      <c r="A47" s="106">
        <f>SUBTOTAL(103,$B$4:B47)</f>
        <v>44</v>
      </c>
      <c r="B47" s="107" t="s">
        <v>3425</v>
      </c>
      <c r="C47" s="107" t="s">
        <v>3337</v>
      </c>
      <c r="D47" s="107" t="s">
        <v>3427</v>
      </c>
      <c r="E47" s="106" t="s">
        <v>3428</v>
      </c>
      <c r="F47" s="107" t="s">
        <v>3429</v>
      </c>
      <c r="G47" s="106" t="s">
        <v>8169</v>
      </c>
      <c r="H47" s="106" t="s">
        <v>3430</v>
      </c>
      <c r="I47" s="11">
        <v>6.32</v>
      </c>
      <c r="J47" s="11">
        <v>6.32</v>
      </c>
      <c r="K47" s="11"/>
      <c r="L47" s="106" t="s">
        <v>3426</v>
      </c>
      <c r="M47" s="109" t="s">
        <v>3430</v>
      </c>
      <c r="N47" s="106"/>
      <c r="O47" s="108"/>
      <c r="P47" s="106"/>
      <c r="Q47" s="106"/>
    </row>
    <row r="48" spans="1:17" s="105" customFormat="1" ht="24" x14ac:dyDescent="0.55000000000000004">
      <c r="A48" s="106">
        <f>SUBTOTAL(103,$B$4:B48)</f>
        <v>45</v>
      </c>
      <c r="B48" s="107" t="s">
        <v>3425</v>
      </c>
      <c r="C48" s="107" t="s">
        <v>3337</v>
      </c>
      <c r="D48" s="107" t="s">
        <v>3427</v>
      </c>
      <c r="E48" s="106" t="s">
        <v>3428</v>
      </c>
      <c r="F48" s="107" t="s">
        <v>3429</v>
      </c>
      <c r="G48" s="106" t="s">
        <v>3430</v>
      </c>
      <c r="H48" s="106" t="s">
        <v>8170</v>
      </c>
      <c r="I48" s="11">
        <v>7.5170000000000003</v>
      </c>
      <c r="J48" s="11">
        <v>7.5170000000000003</v>
      </c>
      <c r="K48" s="11"/>
      <c r="L48" s="106" t="s">
        <v>3392</v>
      </c>
      <c r="M48" s="109" t="s">
        <v>3430</v>
      </c>
      <c r="N48" s="106" t="s">
        <v>6601</v>
      </c>
      <c r="O48" s="108"/>
      <c r="P48" s="106"/>
      <c r="Q48" s="106"/>
    </row>
    <row r="49" spans="1:17" s="105" customFormat="1" ht="24" x14ac:dyDescent="0.55000000000000004">
      <c r="A49" s="106">
        <f>SUBTOTAL(103,$B$4:B49)</f>
        <v>46</v>
      </c>
      <c r="B49" s="107" t="s">
        <v>3425</v>
      </c>
      <c r="C49" s="107" t="s">
        <v>3337</v>
      </c>
      <c r="D49" s="107" t="s">
        <v>3431</v>
      </c>
      <c r="E49" s="106" t="s">
        <v>3432</v>
      </c>
      <c r="F49" s="107" t="s">
        <v>3433</v>
      </c>
      <c r="G49" s="106" t="s">
        <v>8171</v>
      </c>
      <c r="H49" s="106" t="s">
        <v>8172</v>
      </c>
      <c r="I49" s="11">
        <v>17.099999999999898</v>
      </c>
      <c r="J49" s="11">
        <v>76.872999999999905</v>
      </c>
      <c r="K49" s="11"/>
      <c r="L49" s="106" t="s">
        <v>3426</v>
      </c>
      <c r="M49" s="106"/>
      <c r="N49" s="106"/>
      <c r="O49" s="108"/>
      <c r="P49" s="106"/>
      <c r="Q49" s="106"/>
    </row>
    <row r="50" spans="1:17" s="105" customFormat="1" ht="24" x14ac:dyDescent="0.55000000000000004">
      <c r="A50" s="109">
        <f>SUBTOTAL(103,$B$4:B50)</f>
        <v>47</v>
      </c>
      <c r="B50" s="110" t="s">
        <v>3425</v>
      </c>
      <c r="C50" s="110" t="s">
        <v>3337</v>
      </c>
      <c r="D50" s="110" t="s">
        <v>3434</v>
      </c>
      <c r="E50" s="109" t="s">
        <v>3435</v>
      </c>
      <c r="F50" s="110" t="s">
        <v>3436</v>
      </c>
      <c r="G50" s="109" t="s">
        <v>8172</v>
      </c>
      <c r="H50" s="109" t="s">
        <v>3437</v>
      </c>
      <c r="I50" s="111">
        <v>1.01</v>
      </c>
      <c r="J50" s="111">
        <v>4.04</v>
      </c>
      <c r="K50" s="111"/>
      <c r="L50" s="109" t="s">
        <v>3426</v>
      </c>
      <c r="M50" s="109" t="s">
        <v>3437</v>
      </c>
      <c r="N50" s="109"/>
      <c r="O50" s="109"/>
      <c r="P50" s="109"/>
      <c r="Q50" s="109"/>
    </row>
    <row r="51" spans="1:17" s="105" customFormat="1" ht="24" x14ac:dyDescent="0.55000000000000004">
      <c r="A51" s="109">
        <f>SUBTOTAL(103,$B$4:B51)</f>
        <v>48</v>
      </c>
      <c r="B51" s="110" t="s">
        <v>3425</v>
      </c>
      <c r="C51" s="110" t="s">
        <v>3337</v>
      </c>
      <c r="D51" s="110" t="s">
        <v>3434</v>
      </c>
      <c r="E51" s="109" t="s">
        <v>3435</v>
      </c>
      <c r="F51" s="110" t="s">
        <v>3436</v>
      </c>
      <c r="G51" s="109" t="s">
        <v>3437</v>
      </c>
      <c r="H51" s="109" t="s">
        <v>3438</v>
      </c>
      <c r="I51" s="111">
        <v>0.84</v>
      </c>
      <c r="J51" s="111">
        <v>3.36</v>
      </c>
      <c r="K51" s="111"/>
      <c r="L51" s="109" t="s">
        <v>3343</v>
      </c>
      <c r="M51" s="109" t="s">
        <v>3437</v>
      </c>
      <c r="N51" s="109" t="s">
        <v>6604</v>
      </c>
      <c r="O51" s="109"/>
      <c r="P51" s="109"/>
      <c r="Q51" s="109"/>
    </row>
    <row r="52" spans="1:17" s="105" customFormat="1" ht="24" x14ac:dyDescent="0.55000000000000004">
      <c r="A52" s="109">
        <f>SUBTOTAL(103,$B$4:B52)</f>
        <v>49</v>
      </c>
      <c r="B52" s="110" t="s">
        <v>3425</v>
      </c>
      <c r="C52" s="110" t="s">
        <v>3337</v>
      </c>
      <c r="D52" s="110" t="s">
        <v>3434</v>
      </c>
      <c r="E52" s="109" t="s">
        <v>3435</v>
      </c>
      <c r="F52" s="110" t="s">
        <v>3436</v>
      </c>
      <c r="G52" s="109" t="s">
        <v>3438</v>
      </c>
      <c r="H52" s="109" t="s">
        <v>8173</v>
      </c>
      <c r="I52" s="111">
        <v>2.84</v>
      </c>
      <c r="J52" s="111">
        <v>13.443</v>
      </c>
      <c r="K52" s="111"/>
      <c r="L52" s="109" t="s">
        <v>3426</v>
      </c>
      <c r="M52" s="109" t="s">
        <v>3438</v>
      </c>
      <c r="N52" s="109"/>
      <c r="O52" s="109"/>
      <c r="P52" s="109"/>
      <c r="Q52" s="109"/>
    </row>
    <row r="53" spans="1:17" s="105" customFormat="1" ht="24" x14ac:dyDescent="0.55000000000000004">
      <c r="A53" s="106">
        <f>SUBTOTAL(103,$B$4:B53)</f>
        <v>50</v>
      </c>
      <c r="B53" s="107" t="s">
        <v>3425</v>
      </c>
      <c r="C53" s="107" t="s">
        <v>3337</v>
      </c>
      <c r="D53" s="107" t="s">
        <v>3427</v>
      </c>
      <c r="E53" s="106" t="s">
        <v>3439</v>
      </c>
      <c r="F53" s="107" t="s">
        <v>3440</v>
      </c>
      <c r="G53" s="106" t="s">
        <v>8173</v>
      </c>
      <c r="H53" s="106" t="s">
        <v>8174</v>
      </c>
      <c r="I53" s="11">
        <v>22.8829999999999</v>
      </c>
      <c r="J53" s="11">
        <v>97.483999999999995</v>
      </c>
      <c r="K53" s="11"/>
      <c r="L53" s="106" t="s">
        <v>3426</v>
      </c>
      <c r="M53" s="106"/>
      <c r="N53" s="106"/>
      <c r="O53" s="108"/>
      <c r="P53" s="106"/>
      <c r="Q53" s="106"/>
    </row>
    <row r="54" spans="1:17" s="105" customFormat="1" ht="24" x14ac:dyDescent="0.55000000000000004">
      <c r="A54" s="106">
        <f>SUBTOTAL(103,$B$4:B54)</f>
        <v>51</v>
      </c>
      <c r="B54" s="107" t="s">
        <v>3425</v>
      </c>
      <c r="C54" s="107" t="s">
        <v>3337</v>
      </c>
      <c r="D54" s="107" t="s">
        <v>3431</v>
      </c>
      <c r="E54" s="106" t="s">
        <v>3441</v>
      </c>
      <c r="F54" s="107" t="s">
        <v>3442</v>
      </c>
      <c r="G54" s="106" t="s">
        <v>8175</v>
      </c>
      <c r="H54" s="106" t="s">
        <v>8176</v>
      </c>
      <c r="I54" s="11">
        <v>19.356999999999999</v>
      </c>
      <c r="J54" s="11">
        <v>27.736999999999998</v>
      </c>
      <c r="K54" s="11"/>
      <c r="L54" s="106" t="s">
        <v>3426</v>
      </c>
      <c r="M54" s="106"/>
      <c r="N54" s="106"/>
      <c r="O54" s="108"/>
      <c r="P54" s="106"/>
      <c r="Q54" s="106"/>
    </row>
    <row r="55" spans="1:17" s="105" customFormat="1" ht="24" x14ac:dyDescent="0.55000000000000004">
      <c r="A55" s="106">
        <f>SUBTOTAL(103,$B$4:B55)</f>
        <v>52</v>
      </c>
      <c r="B55" s="107" t="s">
        <v>3425</v>
      </c>
      <c r="C55" s="107" t="s">
        <v>3337</v>
      </c>
      <c r="D55" s="107" t="s">
        <v>3434</v>
      </c>
      <c r="E55" s="106" t="s">
        <v>3443</v>
      </c>
      <c r="F55" s="107" t="s">
        <v>3444</v>
      </c>
      <c r="G55" s="106" t="s">
        <v>8176</v>
      </c>
      <c r="H55" s="106" t="s">
        <v>8177</v>
      </c>
      <c r="I55" s="11">
        <v>3.6679999999999899</v>
      </c>
      <c r="J55" s="11">
        <v>7.3359999999999896</v>
      </c>
      <c r="K55" s="11"/>
      <c r="L55" s="106" t="s">
        <v>3426</v>
      </c>
      <c r="M55" s="106"/>
      <c r="N55" s="106"/>
      <c r="O55" s="108"/>
      <c r="P55" s="106"/>
      <c r="Q55" s="106"/>
    </row>
    <row r="56" spans="1:17" s="105" customFormat="1" ht="24" x14ac:dyDescent="0.55000000000000004">
      <c r="A56" s="106">
        <f>SUBTOTAL(103,$B$4:B56)</f>
        <v>53</v>
      </c>
      <c r="B56" s="107" t="s">
        <v>3425</v>
      </c>
      <c r="C56" s="107" t="s">
        <v>3337</v>
      </c>
      <c r="D56" s="107" t="s">
        <v>3434</v>
      </c>
      <c r="E56" s="106" t="s">
        <v>3445</v>
      </c>
      <c r="F56" s="107" t="s">
        <v>3446</v>
      </c>
      <c r="G56" s="106" t="s">
        <v>8144</v>
      </c>
      <c r="H56" s="106" t="s">
        <v>8178</v>
      </c>
      <c r="I56" s="11">
        <v>13.487</v>
      </c>
      <c r="J56" s="11">
        <v>26.974</v>
      </c>
      <c r="K56" s="11"/>
      <c r="L56" s="106" t="s">
        <v>3343</v>
      </c>
      <c r="M56" s="106"/>
      <c r="N56" s="109" t="s">
        <v>6604</v>
      </c>
      <c r="O56" s="108"/>
      <c r="P56" s="109"/>
      <c r="Q56" s="109"/>
    </row>
    <row r="57" spans="1:17" s="105" customFormat="1" ht="24" x14ac:dyDescent="0.55000000000000004">
      <c r="A57" s="106">
        <f>SUBTOTAL(103,$B$4:B57)</f>
        <v>54</v>
      </c>
      <c r="B57" s="107" t="s">
        <v>3425</v>
      </c>
      <c r="C57" s="107" t="s">
        <v>3337</v>
      </c>
      <c r="D57" s="107" t="s">
        <v>3434</v>
      </c>
      <c r="E57" s="106" t="s">
        <v>3445</v>
      </c>
      <c r="F57" s="107" t="s">
        <v>3446</v>
      </c>
      <c r="G57" s="106" t="s">
        <v>8178</v>
      </c>
      <c r="H57" s="106" t="s">
        <v>8179</v>
      </c>
      <c r="I57" s="11">
        <v>0.55400000000000005</v>
      </c>
      <c r="J57" s="11">
        <v>1.1080000000000001</v>
      </c>
      <c r="K57" s="11"/>
      <c r="L57" s="106" t="s">
        <v>3426</v>
      </c>
      <c r="M57" s="106"/>
      <c r="N57" s="106"/>
      <c r="O57" s="108"/>
      <c r="P57" s="106"/>
      <c r="Q57" s="106"/>
    </row>
    <row r="58" spans="1:17" s="105" customFormat="1" ht="24" x14ac:dyDescent="0.55000000000000004">
      <c r="A58" s="106">
        <f>SUBTOTAL(103,$B$4:B58)</f>
        <v>55</v>
      </c>
      <c r="B58" s="107" t="s">
        <v>3425</v>
      </c>
      <c r="C58" s="107" t="s">
        <v>3337</v>
      </c>
      <c r="D58" s="107" t="s">
        <v>3434</v>
      </c>
      <c r="E58" s="106" t="s">
        <v>3445</v>
      </c>
      <c r="F58" s="107" t="s">
        <v>3446</v>
      </c>
      <c r="G58" s="106" t="s">
        <v>8180</v>
      </c>
      <c r="H58" s="106" t="s">
        <v>8181</v>
      </c>
      <c r="I58" s="11">
        <v>11.701000000000001</v>
      </c>
      <c r="J58" s="11">
        <v>24.317999999999898</v>
      </c>
      <c r="K58" s="11"/>
      <c r="L58" s="106" t="s">
        <v>3426</v>
      </c>
      <c r="M58" s="106"/>
      <c r="N58" s="106"/>
      <c r="O58" s="108"/>
      <c r="P58" s="106"/>
      <c r="Q58" s="106"/>
    </row>
    <row r="59" spans="1:17" s="105" customFormat="1" ht="24" x14ac:dyDescent="0.55000000000000004">
      <c r="A59" s="106">
        <f>SUBTOTAL(103,$B$4:B59)</f>
        <v>56</v>
      </c>
      <c r="B59" s="107" t="s">
        <v>3425</v>
      </c>
      <c r="C59" s="107" t="s">
        <v>3337</v>
      </c>
      <c r="D59" s="107" t="s">
        <v>3427</v>
      </c>
      <c r="E59" s="106" t="s">
        <v>3447</v>
      </c>
      <c r="F59" s="107" t="s">
        <v>3448</v>
      </c>
      <c r="G59" s="106" t="s">
        <v>8181</v>
      </c>
      <c r="H59" s="106" t="s">
        <v>8182</v>
      </c>
      <c r="I59" s="11">
        <v>18.491</v>
      </c>
      <c r="J59" s="11">
        <v>24.134</v>
      </c>
      <c r="K59" s="11"/>
      <c r="L59" s="106" t="s">
        <v>3426</v>
      </c>
      <c r="M59" s="106"/>
      <c r="N59" s="106"/>
      <c r="O59" s="108"/>
      <c r="P59" s="106"/>
      <c r="Q59" s="106"/>
    </row>
    <row r="60" spans="1:17" s="105" customFormat="1" ht="24" x14ac:dyDescent="0.55000000000000004">
      <c r="A60" s="106">
        <f>SUBTOTAL(103,$B$4:B60)</f>
        <v>57</v>
      </c>
      <c r="B60" s="107" t="s">
        <v>3425</v>
      </c>
      <c r="C60" s="107" t="s">
        <v>3337</v>
      </c>
      <c r="D60" s="107" t="s">
        <v>3434</v>
      </c>
      <c r="E60" s="106" t="s">
        <v>3449</v>
      </c>
      <c r="F60" s="107" t="s">
        <v>3450</v>
      </c>
      <c r="G60" s="106" t="s">
        <v>5213</v>
      </c>
      <c r="H60" s="106" t="s">
        <v>8183</v>
      </c>
      <c r="I60" s="11">
        <v>1.04</v>
      </c>
      <c r="J60" s="11">
        <v>3.3450000000000002</v>
      </c>
      <c r="K60" s="11"/>
      <c r="L60" s="106" t="s">
        <v>3426</v>
      </c>
      <c r="M60" s="106"/>
      <c r="N60" s="106"/>
      <c r="O60" s="108"/>
      <c r="P60" s="106"/>
      <c r="Q60" s="106"/>
    </row>
    <row r="61" spans="1:17" s="105" customFormat="1" ht="24" x14ac:dyDescent="0.55000000000000004">
      <c r="A61" s="106">
        <f>SUBTOTAL(103,$B$4:B61)</f>
        <v>58</v>
      </c>
      <c r="B61" s="107" t="s">
        <v>3425</v>
      </c>
      <c r="C61" s="107" t="s">
        <v>3337</v>
      </c>
      <c r="D61" s="107" t="s">
        <v>3434</v>
      </c>
      <c r="E61" s="106" t="s">
        <v>3451</v>
      </c>
      <c r="F61" s="107" t="s">
        <v>3452</v>
      </c>
      <c r="G61" s="106" t="s">
        <v>5213</v>
      </c>
      <c r="H61" s="106" t="s">
        <v>8184</v>
      </c>
      <c r="I61" s="11">
        <v>1.4339999999999999</v>
      </c>
      <c r="J61" s="11">
        <v>4.1680000000000001</v>
      </c>
      <c r="K61" s="11"/>
      <c r="L61" s="106" t="s">
        <v>3426</v>
      </c>
      <c r="M61" s="106"/>
      <c r="N61" s="106"/>
      <c r="O61" s="108"/>
      <c r="P61" s="106"/>
      <c r="Q61" s="106"/>
    </row>
    <row r="62" spans="1:17" s="105" customFormat="1" ht="24" x14ac:dyDescent="0.55000000000000004">
      <c r="A62" s="109">
        <f>SUBTOTAL(103,$B$4:B62)</f>
        <v>59</v>
      </c>
      <c r="B62" s="110" t="s">
        <v>3425</v>
      </c>
      <c r="C62" s="110" t="s">
        <v>3337</v>
      </c>
      <c r="D62" s="110" t="s">
        <v>3431</v>
      </c>
      <c r="E62" s="109" t="s">
        <v>3453</v>
      </c>
      <c r="F62" s="110" t="s">
        <v>3454</v>
      </c>
      <c r="G62" s="109" t="s">
        <v>5213</v>
      </c>
      <c r="H62" s="109" t="s">
        <v>3455</v>
      </c>
      <c r="I62" s="111">
        <v>15.201000000000001</v>
      </c>
      <c r="J62" s="111">
        <v>17.815999999999999</v>
      </c>
      <c r="K62" s="111"/>
      <c r="L62" s="109" t="s">
        <v>3343</v>
      </c>
      <c r="M62" s="109" t="s">
        <v>3455</v>
      </c>
      <c r="N62" s="109" t="s">
        <v>6604</v>
      </c>
      <c r="O62" s="109"/>
      <c r="P62" s="109"/>
      <c r="Q62" s="109"/>
    </row>
    <row r="63" spans="1:17" s="105" customFormat="1" ht="24" x14ac:dyDescent="0.55000000000000004">
      <c r="A63" s="109">
        <f>SUBTOTAL(103,$B$4:B63)</f>
        <v>60</v>
      </c>
      <c r="B63" s="110" t="s">
        <v>3425</v>
      </c>
      <c r="C63" s="110" t="s">
        <v>3337</v>
      </c>
      <c r="D63" s="110" t="s">
        <v>3431</v>
      </c>
      <c r="E63" s="109" t="s">
        <v>3453</v>
      </c>
      <c r="F63" s="110" t="s">
        <v>3454</v>
      </c>
      <c r="G63" s="109" t="s">
        <v>3455</v>
      </c>
      <c r="H63" s="109" t="s">
        <v>8185</v>
      </c>
      <c r="I63" s="111">
        <v>0.69899999999999995</v>
      </c>
      <c r="J63" s="111">
        <v>0.69899999999999995</v>
      </c>
      <c r="K63" s="111"/>
      <c r="L63" s="109" t="s">
        <v>3426</v>
      </c>
      <c r="M63" s="109" t="s">
        <v>3455</v>
      </c>
      <c r="N63" s="109"/>
      <c r="O63" s="109"/>
      <c r="P63" s="109"/>
      <c r="Q63" s="109"/>
    </row>
    <row r="64" spans="1:17" s="105" customFormat="1" ht="24" x14ac:dyDescent="0.55000000000000004">
      <c r="A64" s="106">
        <f>SUBTOTAL(103,$B$4:B64)</f>
        <v>61</v>
      </c>
      <c r="B64" s="107" t="s">
        <v>3425</v>
      </c>
      <c r="C64" s="107" t="s">
        <v>3337</v>
      </c>
      <c r="D64" s="107" t="s">
        <v>3434</v>
      </c>
      <c r="E64" s="106" t="s">
        <v>3456</v>
      </c>
      <c r="F64" s="107" t="s">
        <v>3457</v>
      </c>
      <c r="G64" s="106" t="s">
        <v>5213</v>
      </c>
      <c r="H64" s="106" t="s">
        <v>8186</v>
      </c>
      <c r="I64" s="11">
        <v>24.806000000000001</v>
      </c>
      <c r="J64" s="11">
        <v>27.536000000000001</v>
      </c>
      <c r="K64" s="11"/>
      <c r="L64" s="106" t="s">
        <v>3343</v>
      </c>
      <c r="M64" s="106"/>
      <c r="N64" s="109" t="s">
        <v>6604</v>
      </c>
      <c r="O64" s="108"/>
      <c r="P64" s="109"/>
      <c r="Q64" s="109"/>
    </row>
    <row r="65" spans="1:17" s="105" customFormat="1" ht="24" x14ac:dyDescent="0.55000000000000004">
      <c r="A65" s="106">
        <f>SUBTOTAL(103,$B$4:B65)</f>
        <v>62</v>
      </c>
      <c r="B65" s="107" t="s">
        <v>3425</v>
      </c>
      <c r="C65" s="107" t="s">
        <v>3337</v>
      </c>
      <c r="D65" s="107" t="s">
        <v>3458</v>
      </c>
      <c r="E65" s="106" t="s">
        <v>3459</v>
      </c>
      <c r="F65" s="107" t="s">
        <v>3460</v>
      </c>
      <c r="G65" s="106" t="s">
        <v>5213</v>
      </c>
      <c r="H65" s="106" t="s">
        <v>8187</v>
      </c>
      <c r="I65" s="11">
        <v>9.6449999999999996</v>
      </c>
      <c r="J65" s="11">
        <v>15.925000000000001</v>
      </c>
      <c r="K65" s="11"/>
      <c r="L65" s="106" t="s">
        <v>3426</v>
      </c>
      <c r="M65" s="106"/>
      <c r="N65" s="106"/>
      <c r="O65" s="108"/>
      <c r="P65" s="106"/>
      <c r="Q65" s="106"/>
    </row>
    <row r="66" spans="1:17" s="105" customFormat="1" ht="24" x14ac:dyDescent="0.55000000000000004">
      <c r="A66" s="106">
        <f>SUBTOTAL(103,$B$4:B66)</f>
        <v>63</v>
      </c>
      <c r="B66" s="107" t="s">
        <v>3425</v>
      </c>
      <c r="C66" s="107" t="s">
        <v>3337</v>
      </c>
      <c r="D66" s="107" t="s">
        <v>3458</v>
      </c>
      <c r="E66" s="106" t="s">
        <v>3461</v>
      </c>
      <c r="F66" s="107" t="s">
        <v>3462</v>
      </c>
      <c r="G66" s="106" t="s">
        <v>5213</v>
      </c>
      <c r="H66" s="106" t="s">
        <v>8188</v>
      </c>
      <c r="I66" s="11">
        <v>32.362000000000002</v>
      </c>
      <c r="J66" s="11">
        <v>49.869</v>
      </c>
      <c r="K66" s="11"/>
      <c r="L66" s="106" t="s">
        <v>3426</v>
      </c>
      <c r="M66" s="106"/>
      <c r="N66" s="106"/>
      <c r="O66" s="108"/>
      <c r="P66" s="106"/>
      <c r="Q66" s="106"/>
    </row>
    <row r="67" spans="1:17" s="105" customFormat="1" ht="24" x14ac:dyDescent="0.55000000000000004">
      <c r="A67" s="109">
        <f>SUBTOTAL(103,$B$4:B67)</f>
        <v>64</v>
      </c>
      <c r="B67" s="110" t="s">
        <v>3425</v>
      </c>
      <c r="C67" s="110" t="s">
        <v>3337</v>
      </c>
      <c r="D67" s="110" t="s">
        <v>3431</v>
      </c>
      <c r="E67" s="109" t="s">
        <v>3463</v>
      </c>
      <c r="F67" s="110" t="s">
        <v>3464</v>
      </c>
      <c r="G67" s="109" t="s">
        <v>5213</v>
      </c>
      <c r="H67" s="109" t="s">
        <v>3465</v>
      </c>
      <c r="I67" s="111">
        <v>0.34</v>
      </c>
      <c r="J67" s="111">
        <v>0.34</v>
      </c>
      <c r="K67" s="111"/>
      <c r="L67" s="109" t="s">
        <v>3343</v>
      </c>
      <c r="M67" s="109" t="s">
        <v>3465</v>
      </c>
      <c r="N67" s="109" t="s">
        <v>6604</v>
      </c>
      <c r="O67" s="109"/>
      <c r="P67" s="109"/>
      <c r="Q67" s="109"/>
    </row>
    <row r="68" spans="1:17" s="105" customFormat="1" ht="24" x14ac:dyDescent="0.55000000000000004">
      <c r="A68" s="109">
        <f>SUBTOTAL(103,$B$4:B68)</f>
        <v>65</v>
      </c>
      <c r="B68" s="110" t="s">
        <v>3425</v>
      </c>
      <c r="C68" s="110" t="s">
        <v>3337</v>
      </c>
      <c r="D68" s="110" t="s">
        <v>3431</v>
      </c>
      <c r="E68" s="109" t="s">
        <v>3463</v>
      </c>
      <c r="F68" s="110" t="s">
        <v>3464</v>
      </c>
      <c r="G68" s="109" t="s">
        <v>3465</v>
      </c>
      <c r="H68" s="109" t="s">
        <v>6906</v>
      </c>
      <c r="I68" s="111">
        <v>12.66</v>
      </c>
      <c r="J68" s="111">
        <v>12.66</v>
      </c>
      <c r="K68" s="111"/>
      <c r="L68" s="109" t="s">
        <v>3426</v>
      </c>
      <c r="M68" s="109" t="s">
        <v>3465</v>
      </c>
      <c r="N68" s="109"/>
      <c r="O68" s="109"/>
      <c r="P68" s="109"/>
      <c r="Q68" s="109"/>
    </row>
    <row r="69" spans="1:17" s="105" customFormat="1" ht="24" x14ac:dyDescent="0.55000000000000004">
      <c r="A69" s="106">
        <f>SUBTOTAL(103,$B$4:B69)</f>
        <v>66</v>
      </c>
      <c r="B69" s="107" t="s">
        <v>3425</v>
      </c>
      <c r="C69" s="107" t="s">
        <v>3337</v>
      </c>
      <c r="D69" s="107" t="s">
        <v>3458</v>
      </c>
      <c r="E69" s="106" t="s">
        <v>3466</v>
      </c>
      <c r="F69" s="107" t="s">
        <v>3467</v>
      </c>
      <c r="G69" s="106" t="s">
        <v>8189</v>
      </c>
      <c r="H69" s="106" t="s">
        <v>8190</v>
      </c>
      <c r="I69" s="11">
        <v>18.061</v>
      </c>
      <c r="J69" s="11">
        <v>18.061</v>
      </c>
      <c r="K69" s="11"/>
      <c r="L69" s="106" t="s">
        <v>3426</v>
      </c>
      <c r="M69" s="106"/>
      <c r="N69" s="106"/>
      <c r="O69" s="108"/>
      <c r="P69" s="106"/>
      <c r="Q69" s="106"/>
    </row>
    <row r="70" spans="1:17" s="105" customFormat="1" ht="24" x14ac:dyDescent="0.55000000000000004">
      <c r="A70" s="106">
        <f>SUBTOTAL(103,$B$4:B70)</f>
        <v>67</v>
      </c>
      <c r="B70" s="107" t="s">
        <v>3425</v>
      </c>
      <c r="C70" s="107" t="s">
        <v>3337</v>
      </c>
      <c r="D70" s="107" t="s">
        <v>3458</v>
      </c>
      <c r="E70" s="106" t="s">
        <v>3468</v>
      </c>
      <c r="F70" s="107" t="s">
        <v>3469</v>
      </c>
      <c r="G70" s="106" t="s">
        <v>5213</v>
      </c>
      <c r="H70" s="106" t="s">
        <v>6847</v>
      </c>
      <c r="I70" s="11">
        <v>10</v>
      </c>
      <c r="J70" s="11">
        <v>10.1999999999999</v>
      </c>
      <c r="K70" s="11"/>
      <c r="L70" s="106" t="s">
        <v>3426</v>
      </c>
      <c r="M70" s="106"/>
      <c r="N70" s="106"/>
      <c r="O70" s="108"/>
      <c r="P70" s="106"/>
      <c r="Q70" s="106"/>
    </row>
    <row r="71" spans="1:17" s="105" customFormat="1" ht="24" x14ac:dyDescent="0.55000000000000004">
      <c r="A71" s="106">
        <f>SUBTOTAL(103,$B$4:B71)</f>
        <v>68</v>
      </c>
      <c r="B71" s="107" t="s">
        <v>3425</v>
      </c>
      <c r="C71" s="107" t="s">
        <v>3337</v>
      </c>
      <c r="D71" s="107" t="s">
        <v>3427</v>
      </c>
      <c r="E71" s="106" t="s">
        <v>3470</v>
      </c>
      <c r="F71" s="107" t="s">
        <v>3471</v>
      </c>
      <c r="G71" s="106" t="s">
        <v>5213</v>
      </c>
      <c r="H71" s="106" t="s">
        <v>8191</v>
      </c>
      <c r="I71" s="11">
        <v>3.5189999999999899</v>
      </c>
      <c r="J71" s="11">
        <v>3.9589999999999899</v>
      </c>
      <c r="K71" s="11"/>
      <c r="L71" s="106" t="s">
        <v>3426</v>
      </c>
      <c r="M71" s="106"/>
      <c r="N71" s="106"/>
      <c r="O71" s="108"/>
      <c r="P71" s="106"/>
      <c r="Q71" s="106"/>
    </row>
    <row r="72" spans="1:17" s="105" customFormat="1" ht="24" x14ac:dyDescent="0.55000000000000004">
      <c r="A72" s="106">
        <f>SUBTOTAL(103,$B$4:B72)</f>
        <v>69</v>
      </c>
      <c r="B72" s="107" t="s">
        <v>3425</v>
      </c>
      <c r="C72" s="107" t="s">
        <v>3337</v>
      </c>
      <c r="D72" s="107" t="s">
        <v>3427</v>
      </c>
      <c r="E72" s="106" t="s">
        <v>3472</v>
      </c>
      <c r="F72" s="107" t="s">
        <v>3473</v>
      </c>
      <c r="G72" s="106" t="s">
        <v>5213</v>
      </c>
      <c r="H72" s="106" t="s">
        <v>6847</v>
      </c>
      <c r="I72" s="11">
        <v>10</v>
      </c>
      <c r="J72" s="11">
        <v>12.899999999999901</v>
      </c>
      <c r="K72" s="11"/>
      <c r="L72" s="106" t="s">
        <v>3426</v>
      </c>
      <c r="M72" s="106"/>
      <c r="N72" s="106"/>
      <c r="O72" s="108"/>
      <c r="P72" s="106"/>
      <c r="Q72" s="106"/>
    </row>
    <row r="73" spans="1:17" s="105" customFormat="1" ht="24" x14ac:dyDescent="0.55000000000000004">
      <c r="A73" s="106">
        <f>SUBTOTAL(103,$B$4:B73)</f>
        <v>70</v>
      </c>
      <c r="B73" s="107" t="s">
        <v>3425</v>
      </c>
      <c r="C73" s="107" t="s">
        <v>3337</v>
      </c>
      <c r="D73" s="107" t="s">
        <v>3458</v>
      </c>
      <c r="E73" s="106" t="s">
        <v>3474</v>
      </c>
      <c r="F73" s="107" t="s">
        <v>3475</v>
      </c>
      <c r="G73" s="106" t="s">
        <v>5213</v>
      </c>
      <c r="H73" s="106" t="s">
        <v>8192</v>
      </c>
      <c r="I73" s="11">
        <v>10.8119999999999</v>
      </c>
      <c r="J73" s="11">
        <v>16.848999999999901</v>
      </c>
      <c r="K73" s="11"/>
      <c r="L73" s="106" t="s">
        <v>3426</v>
      </c>
      <c r="M73" s="106"/>
      <c r="N73" s="106"/>
      <c r="O73" s="108"/>
      <c r="P73" s="106"/>
      <c r="Q73" s="106"/>
    </row>
    <row r="74" spans="1:17" s="105" customFormat="1" ht="24" x14ac:dyDescent="0.55000000000000004">
      <c r="A74" s="106">
        <f>SUBTOTAL(103,$B$4:B74)</f>
        <v>71</v>
      </c>
      <c r="B74" s="107" t="s">
        <v>3425</v>
      </c>
      <c r="C74" s="107" t="s">
        <v>3337</v>
      </c>
      <c r="D74" s="107" t="s">
        <v>3458</v>
      </c>
      <c r="E74" s="106" t="s">
        <v>3476</v>
      </c>
      <c r="F74" s="107" t="s">
        <v>3477</v>
      </c>
      <c r="G74" s="106" t="s">
        <v>7900</v>
      </c>
      <c r="H74" s="106" t="s">
        <v>8193</v>
      </c>
      <c r="I74" s="11">
        <v>28.443000000000001</v>
      </c>
      <c r="J74" s="11">
        <v>33.507999999999903</v>
      </c>
      <c r="K74" s="11"/>
      <c r="L74" s="106" t="s">
        <v>3426</v>
      </c>
      <c r="M74" s="106"/>
      <c r="N74" s="106"/>
      <c r="O74" s="108"/>
      <c r="P74" s="106"/>
      <c r="Q74" s="106"/>
    </row>
    <row r="75" spans="1:17" s="105" customFormat="1" ht="24" x14ac:dyDescent="0.55000000000000004">
      <c r="A75" s="106">
        <f>SUBTOTAL(103,$B$4:B75)</f>
        <v>72</v>
      </c>
      <c r="B75" s="107" t="s">
        <v>3425</v>
      </c>
      <c r="C75" s="107" t="s">
        <v>3337</v>
      </c>
      <c r="D75" s="107" t="s">
        <v>3458</v>
      </c>
      <c r="E75" s="106" t="s">
        <v>3478</v>
      </c>
      <c r="F75" s="107" t="s">
        <v>3479</v>
      </c>
      <c r="G75" s="106" t="s">
        <v>5213</v>
      </c>
      <c r="H75" s="106" t="s">
        <v>7178</v>
      </c>
      <c r="I75" s="11">
        <v>3.6</v>
      </c>
      <c r="J75" s="11">
        <v>4.1680000000000001</v>
      </c>
      <c r="K75" s="11"/>
      <c r="L75" s="106" t="s">
        <v>3426</v>
      </c>
      <c r="M75" s="106"/>
      <c r="N75" s="106"/>
      <c r="O75" s="108"/>
      <c r="P75" s="106"/>
      <c r="Q75" s="106"/>
    </row>
    <row r="76" spans="1:17" s="105" customFormat="1" ht="24" x14ac:dyDescent="0.55000000000000004">
      <c r="A76" s="106">
        <f>SUBTOTAL(103,$B$4:B76)</f>
        <v>73</v>
      </c>
      <c r="B76" s="107" t="s">
        <v>3480</v>
      </c>
      <c r="C76" s="107" t="s">
        <v>3337</v>
      </c>
      <c r="D76" s="107" t="s">
        <v>3481</v>
      </c>
      <c r="E76" s="106" t="s">
        <v>3482</v>
      </c>
      <c r="F76" s="107" t="s">
        <v>3483</v>
      </c>
      <c r="G76" s="106" t="s">
        <v>3484</v>
      </c>
      <c r="H76" s="106" t="s">
        <v>8194</v>
      </c>
      <c r="I76" s="11">
        <v>23.998000000000001</v>
      </c>
      <c r="J76" s="11">
        <v>101.459</v>
      </c>
      <c r="K76" s="11"/>
      <c r="L76" s="106" t="s">
        <v>3392</v>
      </c>
      <c r="M76" s="109" t="s">
        <v>3484</v>
      </c>
      <c r="N76" s="109"/>
      <c r="O76" s="108"/>
      <c r="P76" s="109"/>
      <c r="Q76" s="109"/>
    </row>
    <row r="77" spans="1:17" s="105" customFormat="1" ht="24" x14ac:dyDescent="0.55000000000000004">
      <c r="A77" s="106">
        <f>SUBTOTAL(103,$B$4:B77)</f>
        <v>74</v>
      </c>
      <c r="B77" s="107" t="s">
        <v>3480</v>
      </c>
      <c r="C77" s="107" t="s">
        <v>3337</v>
      </c>
      <c r="D77" s="107" t="s">
        <v>3485</v>
      </c>
      <c r="E77" s="106" t="s">
        <v>3486</v>
      </c>
      <c r="F77" s="107" t="s">
        <v>3487</v>
      </c>
      <c r="G77" s="106" t="s">
        <v>8194</v>
      </c>
      <c r="H77" s="106" t="s">
        <v>8195</v>
      </c>
      <c r="I77" s="11">
        <v>17</v>
      </c>
      <c r="J77" s="11">
        <v>60.286000000000001</v>
      </c>
      <c r="K77" s="11"/>
      <c r="L77" s="106" t="s">
        <v>3392</v>
      </c>
      <c r="M77" s="109"/>
      <c r="N77" s="109"/>
      <c r="O77" s="108"/>
      <c r="P77" s="109"/>
      <c r="Q77" s="109"/>
    </row>
    <row r="78" spans="1:17" s="105" customFormat="1" ht="24" x14ac:dyDescent="0.55000000000000004">
      <c r="A78" s="106">
        <f>SUBTOTAL(103,$B$4:B78)</f>
        <v>75</v>
      </c>
      <c r="B78" s="107" t="s">
        <v>3480</v>
      </c>
      <c r="C78" s="107" t="s">
        <v>3337</v>
      </c>
      <c r="D78" s="107" t="s">
        <v>3488</v>
      </c>
      <c r="E78" s="106" t="s">
        <v>3489</v>
      </c>
      <c r="F78" s="107" t="s">
        <v>3490</v>
      </c>
      <c r="G78" s="106" t="s">
        <v>8195</v>
      </c>
      <c r="H78" s="106" t="s">
        <v>3491</v>
      </c>
      <c r="I78" s="11">
        <v>39.6</v>
      </c>
      <c r="J78" s="11">
        <v>89.965999999999894</v>
      </c>
      <c r="K78" s="11"/>
      <c r="L78" s="106" t="s">
        <v>3392</v>
      </c>
      <c r="M78" s="109" t="s">
        <v>3491</v>
      </c>
      <c r="N78" s="109"/>
      <c r="O78" s="108"/>
      <c r="P78" s="109"/>
      <c r="Q78" s="109"/>
    </row>
    <row r="79" spans="1:17" s="105" customFormat="1" ht="24" x14ac:dyDescent="0.55000000000000004">
      <c r="A79" s="106">
        <f>SUBTOTAL(103,$B$4:B79)</f>
        <v>76</v>
      </c>
      <c r="B79" s="107" t="s">
        <v>3480</v>
      </c>
      <c r="C79" s="107" t="s">
        <v>3337</v>
      </c>
      <c r="D79" s="107" t="s">
        <v>3481</v>
      </c>
      <c r="E79" s="106" t="s">
        <v>3492</v>
      </c>
      <c r="F79" s="107" t="s">
        <v>3493</v>
      </c>
      <c r="G79" s="106" t="s">
        <v>3494</v>
      </c>
      <c r="H79" s="106" t="s">
        <v>8196</v>
      </c>
      <c r="I79" s="11">
        <v>0.14499999999999899</v>
      </c>
      <c r="J79" s="11">
        <v>0.57999999999999896</v>
      </c>
      <c r="K79" s="11"/>
      <c r="L79" s="109" t="s">
        <v>3392</v>
      </c>
      <c r="M79" s="109" t="s">
        <v>3494</v>
      </c>
      <c r="N79" s="109"/>
      <c r="O79" s="108"/>
      <c r="P79" s="109"/>
      <c r="Q79" s="109"/>
    </row>
    <row r="80" spans="1:17" s="105" customFormat="1" ht="24" x14ac:dyDescent="0.55000000000000004">
      <c r="A80" s="106">
        <f>SUBTOTAL(103,$B$4:B80)</f>
        <v>77</v>
      </c>
      <c r="B80" s="107" t="s">
        <v>3480</v>
      </c>
      <c r="C80" s="107" t="s">
        <v>3337</v>
      </c>
      <c r="D80" s="107" t="s">
        <v>3495</v>
      </c>
      <c r="E80" s="106" t="s">
        <v>3496</v>
      </c>
      <c r="F80" s="107" t="s">
        <v>3497</v>
      </c>
      <c r="G80" s="106" t="s">
        <v>5213</v>
      </c>
      <c r="H80" s="106" t="s">
        <v>7187</v>
      </c>
      <c r="I80" s="11">
        <v>20</v>
      </c>
      <c r="J80" s="11">
        <v>48.89</v>
      </c>
      <c r="K80" s="11"/>
      <c r="L80" s="106" t="s">
        <v>3392</v>
      </c>
      <c r="M80" s="109"/>
      <c r="N80" s="109"/>
      <c r="O80" s="108"/>
      <c r="P80" s="109"/>
      <c r="Q80" s="109"/>
    </row>
    <row r="81" spans="1:17" s="105" customFormat="1" ht="24" x14ac:dyDescent="0.55000000000000004">
      <c r="A81" s="106">
        <f>SUBTOTAL(103,$B$4:B81)</f>
        <v>78</v>
      </c>
      <c r="B81" s="107" t="s">
        <v>3480</v>
      </c>
      <c r="C81" s="107" t="s">
        <v>3337</v>
      </c>
      <c r="D81" s="107" t="s">
        <v>3498</v>
      </c>
      <c r="E81" s="106" t="s">
        <v>3499</v>
      </c>
      <c r="F81" s="107" t="s">
        <v>3500</v>
      </c>
      <c r="G81" s="106" t="s">
        <v>7187</v>
      </c>
      <c r="H81" s="106" t="s">
        <v>3501</v>
      </c>
      <c r="I81" s="11">
        <v>18.628</v>
      </c>
      <c r="J81" s="11">
        <v>37.256</v>
      </c>
      <c r="K81" s="11"/>
      <c r="L81" s="106" t="s">
        <v>3392</v>
      </c>
      <c r="M81" s="109" t="s">
        <v>3501</v>
      </c>
      <c r="N81" s="109"/>
      <c r="O81" s="108"/>
      <c r="P81" s="109"/>
      <c r="Q81" s="109"/>
    </row>
    <row r="82" spans="1:17" s="105" customFormat="1" ht="24" x14ac:dyDescent="0.55000000000000004">
      <c r="A82" s="106">
        <f>SUBTOTAL(103,$B$4:B82)</f>
        <v>79</v>
      </c>
      <c r="B82" s="107" t="s">
        <v>3480</v>
      </c>
      <c r="C82" s="107" t="s">
        <v>3337</v>
      </c>
      <c r="D82" s="107" t="s">
        <v>3485</v>
      </c>
      <c r="E82" s="106" t="s">
        <v>3502</v>
      </c>
      <c r="F82" s="107" t="s">
        <v>3503</v>
      </c>
      <c r="G82" s="106" t="s">
        <v>5213</v>
      </c>
      <c r="H82" s="106" t="s">
        <v>6984</v>
      </c>
      <c r="I82" s="11">
        <v>4</v>
      </c>
      <c r="J82" s="11">
        <v>16.067</v>
      </c>
      <c r="K82" s="11"/>
      <c r="L82" s="106" t="s">
        <v>3392</v>
      </c>
      <c r="M82" s="109"/>
      <c r="N82" s="109"/>
      <c r="O82" s="108"/>
      <c r="P82" s="109"/>
      <c r="Q82" s="109"/>
    </row>
    <row r="83" spans="1:17" s="105" customFormat="1" ht="24" x14ac:dyDescent="0.55000000000000004">
      <c r="A83" s="106">
        <f>SUBTOTAL(103,$B$4:B83)</f>
        <v>80</v>
      </c>
      <c r="B83" s="107" t="s">
        <v>3480</v>
      </c>
      <c r="C83" s="107" t="s">
        <v>3337</v>
      </c>
      <c r="D83" s="107" t="s">
        <v>3495</v>
      </c>
      <c r="E83" s="106" t="s">
        <v>3504</v>
      </c>
      <c r="F83" s="107" t="s">
        <v>3503</v>
      </c>
      <c r="G83" s="106" t="s">
        <v>6984</v>
      </c>
      <c r="H83" s="106" t="s">
        <v>8197</v>
      </c>
      <c r="I83" s="11">
        <v>19.686</v>
      </c>
      <c r="J83" s="11">
        <v>52.058999999999997</v>
      </c>
      <c r="K83" s="11"/>
      <c r="L83" s="106" t="s">
        <v>3392</v>
      </c>
      <c r="M83" s="109"/>
      <c r="N83" s="109"/>
      <c r="O83" s="108"/>
      <c r="P83" s="109"/>
      <c r="Q83" s="109"/>
    </row>
    <row r="84" spans="1:17" s="105" customFormat="1" ht="24" x14ac:dyDescent="0.55000000000000004">
      <c r="A84" s="106">
        <f>SUBTOTAL(103,$B$4:B84)</f>
        <v>81</v>
      </c>
      <c r="B84" s="107" t="s">
        <v>3480</v>
      </c>
      <c r="C84" s="107" t="s">
        <v>3337</v>
      </c>
      <c r="D84" s="107" t="s">
        <v>3485</v>
      </c>
      <c r="E84" s="106" t="s">
        <v>3505</v>
      </c>
      <c r="F84" s="107" t="s">
        <v>3506</v>
      </c>
      <c r="G84" s="106" t="s">
        <v>5213</v>
      </c>
      <c r="H84" s="106" t="s">
        <v>6847</v>
      </c>
      <c r="I84" s="11">
        <v>10</v>
      </c>
      <c r="J84" s="11">
        <v>11.4</v>
      </c>
      <c r="K84" s="11"/>
      <c r="L84" s="106" t="s">
        <v>3392</v>
      </c>
      <c r="M84" s="109"/>
      <c r="N84" s="109"/>
      <c r="O84" s="108"/>
      <c r="P84" s="109"/>
      <c r="Q84" s="109"/>
    </row>
    <row r="85" spans="1:17" s="105" customFormat="1" ht="24" x14ac:dyDescent="0.55000000000000004">
      <c r="A85" s="106">
        <f>SUBTOTAL(103,$B$4:B85)</f>
        <v>82</v>
      </c>
      <c r="B85" s="107" t="s">
        <v>3480</v>
      </c>
      <c r="C85" s="107" t="s">
        <v>3337</v>
      </c>
      <c r="D85" s="107" t="s">
        <v>3481</v>
      </c>
      <c r="E85" s="106" t="s">
        <v>3507</v>
      </c>
      <c r="F85" s="107" t="s">
        <v>3508</v>
      </c>
      <c r="G85" s="106" t="s">
        <v>3509</v>
      </c>
      <c r="H85" s="106" t="s">
        <v>8198</v>
      </c>
      <c r="I85" s="11">
        <v>0.61099999999999899</v>
      </c>
      <c r="J85" s="11">
        <v>1.222</v>
      </c>
      <c r="K85" s="11"/>
      <c r="L85" s="106" t="s">
        <v>3392</v>
      </c>
      <c r="M85" s="109" t="s">
        <v>3509</v>
      </c>
      <c r="N85" s="109" t="s">
        <v>233</v>
      </c>
      <c r="O85" s="108"/>
      <c r="P85" s="109"/>
      <c r="Q85" s="109"/>
    </row>
    <row r="86" spans="1:17" s="105" customFormat="1" ht="24" x14ac:dyDescent="0.55000000000000004">
      <c r="A86" s="106">
        <f>SUBTOTAL(103,$B$4:B86)</f>
        <v>83</v>
      </c>
      <c r="B86" s="107" t="s">
        <v>3480</v>
      </c>
      <c r="C86" s="107" t="s">
        <v>3337</v>
      </c>
      <c r="D86" s="107" t="s">
        <v>3488</v>
      </c>
      <c r="E86" s="106" t="s">
        <v>3510</v>
      </c>
      <c r="F86" s="107" t="s">
        <v>3511</v>
      </c>
      <c r="G86" s="106" t="s">
        <v>5213</v>
      </c>
      <c r="H86" s="106" t="s">
        <v>8199</v>
      </c>
      <c r="I86" s="11">
        <v>22.509</v>
      </c>
      <c r="J86" s="11">
        <v>30.151</v>
      </c>
      <c r="K86" s="11"/>
      <c r="L86" s="106" t="s">
        <v>3392</v>
      </c>
      <c r="M86" s="109"/>
      <c r="N86" s="109"/>
      <c r="O86" s="108"/>
      <c r="P86" s="109"/>
      <c r="Q86" s="109"/>
    </row>
    <row r="87" spans="1:17" s="105" customFormat="1" ht="24" x14ac:dyDescent="0.55000000000000004">
      <c r="A87" s="106">
        <f>SUBTOTAL(103,$B$4:B87)</f>
        <v>84</v>
      </c>
      <c r="B87" s="107" t="s">
        <v>3480</v>
      </c>
      <c r="C87" s="107" t="s">
        <v>3337</v>
      </c>
      <c r="D87" s="107" t="s">
        <v>3512</v>
      </c>
      <c r="E87" s="106" t="s">
        <v>3513</v>
      </c>
      <c r="F87" s="107" t="s">
        <v>3514</v>
      </c>
      <c r="G87" s="106" t="s">
        <v>8199</v>
      </c>
      <c r="H87" s="106" t="s">
        <v>3515</v>
      </c>
      <c r="I87" s="11">
        <v>42.491</v>
      </c>
      <c r="J87" s="11">
        <v>45.090999999999902</v>
      </c>
      <c r="K87" s="11"/>
      <c r="L87" s="106" t="s">
        <v>3392</v>
      </c>
      <c r="M87" s="109" t="s">
        <v>3515</v>
      </c>
      <c r="N87" s="109"/>
      <c r="O87" s="108"/>
      <c r="P87" s="109"/>
      <c r="Q87" s="109"/>
    </row>
    <row r="88" spans="1:17" s="105" customFormat="1" ht="24" x14ac:dyDescent="0.55000000000000004">
      <c r="A88" s="106">
        <f>SUBTOTAL(103,$B$4:B88)</f>
        <v>85</v>
      </c>
      <c r="B88" s="107" t="s">
        <v>3480</v>
      </c>
      <c r="C88" s="107" t="s">
        <v>3337</v>
      </c>
      <c r="D88" s="107" t="s">
        <v>3498</v>
      </c>
      <c r="E88" s="106" t="s">
        <v>3516</v>
      </c>
      <c r="F88" s="107" t="s">
        <v>3517</v>
      </c>
      <c r="G88" s="106" t="s">
        <v>5213</v>
      </c>
      <c r="H88" s="106" t="s">
        <v>3518</v>
      </c>
      <c r="I88" s="11">
        <v>40.68</v>
      </c>
      <c r="J88" s="11">
        <v>44.875999999999998</v>
      </c>
      <c r="K88" s="11"/>
      <c r="L88" s="106" t="s">
        <v>3392</v>
      </c>
      <c r="M88" s="109" t="s">
        <v>3518</v>
      </c>
      <c r="N88" s="109"/>
      <c r="O88" s="108"/>
      <c r="P88" s="109"/>
      <c r="Q88" s="109"/>
    </row>
    <row r="89" spans="1:17" s="105" customFormat="1" ht="24" x14ac:dyDescent="0.55000000000000004">
      <c r="A89" s="106">
        <f>SUBTOTAL(103,$B$4:B89)</f>
        <v>86</v>
      </c>
      <c r="B89" s="107" t="s">
        <v>3480</v>
      </c>
      <c r="C89" s="107" t="s">
        <v>3337</v>
      </c>
      <c r="D89" s="107" t="s">
        <v>3498</v>
      </c>
      <c r="E89" s="106" t="s">
        <v>3519</v>
      </c>
      <c r="F89" s="107" t="s">
        <v>3520</v>
      </c>
      <c r="G89" s="106" t="s">
        <v>5213</v>
      </c>
      <c r="H89" s="106" t="s">
        <v>3521</v>
      </c>
      <c r="I89" s="11">
        <v>48.188000000000002</v>
      </c>
      <c r="J89" s="11">
        <v>51.228999999999999</v>
      </c>
      <c r="K89" s="11"/>
      <c r="L89" s="106" t="s">
        <v>3392</v>
      </c>
      <c r="M89" s="109" t="s">
        <v>3521</v>
      </c>
      <c r="N89" s="109"/>
      <c r="O89" s="108"/>
      <c r="P89" s="109"/>
      <c r="Q89" s="109"/>
    </row>
    <row r="90" spans="1:17" s="105" customFormat="1" ht="24" x14ac:dyDescent="0.55000000000000004">
      <c r="A90" s="106">
        <f>SUBTOTAL(103,$B$4:B90)</f>
        <v>87</v>
      </c>
      <c r="B90" s="107" t="s">
        <v>3480</v>
      </c>
      <c r="C90" s="107" t="s">
        <v>3337</v>
      </c>
      <c r="D90" s="107" t="s">
        <v>3495</v>
      </c>
      <c r="E90" s="106" t="s">
        <v>3522</v>
      </c>
      <c r="F90" s="107" t="s">
        <v>3523</v>
      </c>
      <c r="G90" s="106" t="s">
        <v>5213</v>
      </c>
      <c r="H90" s="106" t="s">
        <v>7187</v>
      </c>
      <c r="I90" s="11">
        <v>20</v>
      </c>
      <c r="J90" s="11">
        <v>28.864999999999998</v>
      </c>
      <c r="K90" s="11"/>
      <c r="L90" s="106" t="s">
        <v>3392</v>
      </c>
      <c r="M90" s="109"/>
      <c r="N90" s="109"/>
      <c r="O90" s="108"/>
      <c r="P90" s="109"/>
      <c r="Q90" s="109"/>
    </row>
    <row r="91" spans="1:17" s="105" customFormat="1" ht="24" x14ac:dyDescent="0.55000000000000004">
      <c r="A91" s="106">
        <f>SUBTOTAL(103,$B$4:B91)</f>
        <v>88</v>
      </c>
      <c r="B91" s="107" t="s">
        <v>3480</v>
      </c>
      <c r="C91" s="107" t="s">
        <v>3337</v>
      </c>
      <c r="D91" s="107" t="s">
        <v>3498</v>
      </c>
      <c r="E91" s="106" t="s">
        <v>3524</v>
      </c>
      <c r="F91" s="107" t="s">
        <v>3525</v>
      </c>
      <c r="G91" s="106" t="s">
        <v>7187</v>
      </c>
      <c r="H91" s="106" t="s">
        <v>8200</v>
      </c>
      <c r="I91" s="11">
        <v>14.119</v>
      </c>
      <c r="J91" s="11">
        <v>14.162000000000001</v>
      </c>
      <c r="K91" s="11"/>
      <c r="L91" s="106" t="s">
        <v>3392</v>
      </c>
      <c r="M91" s="109"/>
      <c r="N91" s="109"/>
      <c r="O91" s="108"/>
      <c r="P91" s="109"/>
      <c r="Q91" s="109"/>
    </row>
    <row r="92" spans="1:17" s="105" customFormat="1" ht="24" x14ac:dyDescent="0.55000000000000004">
      <c r="A92" s="106">
        <f>SUBTOTAL(103,$B$4:B92)</f>
        <v>89</v>
      </c>
      <c r="B92" s="107" t="s">
        <v>3480</v>
      </c>
      <c r="C92" s="107" t="s">
        <v>3337</v>
      </c>
      <c r="D92" s="107" t="s">
        <v>3498</v>
      </c>
      <c r="E92" s="106" t="s">
        <v>3526</v>
      </c>
      <c r="F92" s="107" t="s">
        <v>3527</v>
      </c>
      <c r="G92" s="106" t="s">
        <v>3528</v>
      </c>
      <c r="H92" s="106" t="s">
        <v>8201</v>
      </c>
      <c r="I92" s="11">
        <v>3.911</v>
      </c>
      <c r="J92" s="11">
        <v>4.2110000000000003</v>
      </c>
      <c r="K92" s="11"/>
      <c r="L92" s="106" t="s">
        <v>3392</v>
      </c>
      <c r="M92" s="109" t="s">
        <v>3528</v>
      </c>
      <c r="N92" s="109"/>
      <c r="O92" s="108"/>
      <c r="P92" s="109"/>
      <c r="Q92" s="109"/>
    </row>
    <row r="93" spans="1:17" s="105" customFormat="1" ht="24" x14ac:dyDescent="0.55000000000000004">
      <c r="A93" s="106">
        <f>SUBTOTAL(103,$B$4:B93)</f>
        <v>90</v>
      </c>
      <c r="B93" s="107" t="s">
        <v>3480</v>
      </c>
      <c r="C93" s="107" t="s">
        <v>3337</v>
      </c>
      <c r="D93" s="107" t="s">
        <v>3485</v>
      </c>
      <c r="E93" s="106" t="s">
        <v>3529</v>
      </c>
      <c r="F93" s="107" t="s">
        <v>3530</v>
      </c>
      <c r="G93" s="106" t="s">
        <v>5213</v>
      </c>
      <c r="H93" s="106" t="s">
        <v>8202</v>
      </c>
      <c r="I93" s="11">
        <v>0.17799999999999899</v>
      </c>
      <c r="J93" s="11">
        <v>0.35599999999999898</v>
      </c>
      <c r="K93" s="11"/>
      <c r="L93" s="106" t="s">
        <v>3392</v>
      </c>
      <c r="M93" s="109"/>
      <c r="N93" s="109"/>
      <c r="O93" s="108"/>
      <c r="P93" s="109"/>
      <c r="Q93" s="109"/>
    </row>
    <row r="94" spans="1:17" s="105" customFormat="1" ht="24" x14ac:dyDescent="0.55000000000000004">
      <c r="A94" s="106">
        <f>SUBTOTAL(103,$B$4:B94)</f>
        <v>91</v>
      </c>
      <c r="B94" s="107" t="s">
        <v>3480</v>
      </c>
      <c r="C94" s="107" t="s">
        <v>3337</v>
      </c>
      <c r="D94" s="107" t="s">
        <v>3485</v>
      </c>
      <c r="E94" s="106" t="s">
        <v>3531</v>
      </c>
      <c r="F94" s="107" t="s">
        <v>3532</v>
      </c>
      <c r="G94" s="106" t="s">
        <v>5213</v>
      </c>
      <c r="H94" s="106" t="s">
        <v>8203</v>
      </c>
      <c r="I94" s="11">
        <v>13.298</v>
      </c>
      <c r="J94" s="11">
        <v>28.384</v>
      </c>
      <c r="K94" s="11"/>
      <c r="L94" s="106" t="s">
        <v>3392</v>
      </c>
      <c r="M94" s="109"/>
      <c r="N94" s="109"/>
      <c r="O94" s="108"/>
      <c r="P94" s="109"/>
      <c r="Q94" s="109"/>
    </row>
    <row r="95" spans="1:17" s="105" customFormat="1" ht="24" x14ac:dyDescent="0.55000000000000004">
      <c r="A95" s="106">
        <f>SUBTOTAL(103,$B$4:B95)</f>
        <v>92</v>
      </c>
      <c r="B95" s="107" t="s">
        <v>3480</v>
      </c>
      <c r="C95" s="107" t="s">
        <v>3337</v>
      </c>
      <c r="D95" s="107" t="s">
        <v>3485</v>
      </c>
      <c r="E95" s="106" t="s">
        <v>3533</v>
      </c>
      <c r="F95" s="107" t="s">
        <v>3534</v>
      </c>
      <c r="G95" s="106" t="s">
        <v>8204</v>
      </c>
      <c r="H95" s="106" t="s">
        <v>8205</v>
      </c>
      <c r="I95" s="11">
        <v>14.114000000000001</v>
      </c>
      <c r="J95" s="11">
        <v>24.212</v>
      </c>
      <c r="K95" s="11"/>
      <c r="L95" s="106" t="s">
        <v>3392</v>
      </c>
      <c r="M95" s="109"/>
      <c r="N95" s="109"/>
      <c r="O95" s="108"/>
      <c r="P95" s="109"/>
      <c r="Q95" s="109"/>
    </row>
    <row r="96" spans="1:17" s="105" customFormat="1" ht="24" x14ac:dyDescent="0.55000000000000004">
      <c r="A96" s="106">
        <f>SUBTOTAL(103,$B$4:B96)</f>
        <v>93</v>
      </c>
      <c r="B96" s="107" t="s">
        <v>3480</v>
      </c>
      <c r="C96" s="107" t="s">
        <v>3337</v>
      </c>
      <c r="D96" s="107" t="s">
        <v>3481</v>
      </c>
      <c r="E96" s="106" t="s">
        <v>3535</v>
      </c>
      <c r="F96" s="107" t="s">
        <v>3536</v>
      </c>
      <c r="G96" s="106" t="s">
        <v>8206</v>
      </c>
      <c r="H96" s="106" t="s">
        <v>8207</v>
      </c>
      <c r="I96" s="11">
        <v>3.6529999999999898</v>
      </c>
      <c r="J96" s="11">
        <v>6.3810000000000002</v>
      </c>
      <c r="K96" s="11"/>
      <c r="L96" s="106" t="s">
        <v>3392</v>
      </c>
      <c r="M96" s="109"/>
      <c r="N96" s="109"/>
      <c r="O96" s="108"/>
      <c r="P96" s="109"/>
      <c r="Q96" s="109"/>
    </row>
    <row r="97" spans="1:17" s="105" customFormat="1" ht="24" x14ac:dyDescent="0.55000000000000004">
      <c r="A97" s="106">
        <f>SUBTOTAL(103,$B$4:B97)</f>
        <v>94</v>
      </c>
      <c r="B97" s="107" t="s">
        <v>3480</v>
      </c>
      <c r="C97" s="107" t="s">
        <v>3337</v>
      </c>
      <c r="D97" s="107" t="s">
        <v>3488</v>
      </c>
      <c r="E97" s="106" t="s">
        <v>3537</v>
      </c>
      <c r="F97" s="107" t="s">
        <v>3538</v>
      </c>
      <c r="G97" s="106" t="s">
        <v>3539</v>
      </c>
      <c r="H97" s="106" t="s">
        <v>8208</v>
      </c>
      <c r="I97" s="11">
        <v>16.341999999999999</v>
      </c>
      <c r="J97" s="11">
        <v>20.030999999999899</v>
      </c>
      <c r="K97" s="11"/>
      <c r="L97" s="106" t="s">
        <v>3392</v>
      </c>
      <c r="M97" s="109" t="s">
        <v>3539</v>
      </c>
      <c r="N97" s="109"/>
      <c r="O97" s="108"/>
      <c r="P97" s="109"/>
      <c r="Q97" s="109"/>
    </row>
    <row r="98" spans="1:17" s="105" customFormat="1" ht="24" x14ac:dyDescent="0.55000000000000004">
      <c r="A98" s="106">
        <f>SUBTOTAL(103,$B$4:B98)</f>
        <v>95</v>
      </c>
      <c r="B98" s="107" t="s">
        <v>3480</v>
      </c>
      <c r="C98" s="107" t="s">
        <v>3337</v>
      </c>
      <c r="D98" s="110" t="s">
        <v>3481</v>
      </c>
      <c r="E98" s="106" t="s">
        <v>3540</v>
      </c>
      <c r="F98" s="107" t="s">
        <v>3541</v>
      </c>
      <c r="G98" s="106" t="s">
        <v>3542</v>
      </c>
      <c r="H98" s="106" t="s">
        <v>8209</v>
      </c>
      <c r="I98" s="11">
        <v>4.234</v>
      </c>
      <c r="J98" s="11">
        <v>4.234</v>
      </c>
      <c r="K98" s="11"/>
      <c r="L98" s="106" t="s">
        <v>3392</v>
      </c>
      <c r="M98" s="109" t="s">
        <v>3542</v>
      </c>
      <c r="N98" s="109"/>
      <c r="O98" s="108"/>
      <c r="P98" s="109"/>
      <c r="Q98" s="109"/>
    </row>
    <row r="99" spans="1:17" s="105" customFormat="1" ht="24" x14ac:dyDescent="0.55000000000000004">
      <c r="A99" s="106">
        <f>SUBTOTAL(103,$B$4:B99)</f>
        <v>96</v>
      </c>
      <c r="B99" s="107" t="s">
        <v>3480</v>
      </c>
      <c r="C99" s="107" t="s">
        <v>3337</v>
      </c>
      <c r="D99" s="107" t="s">
        <v>3485</v>
      </c>
      <c r="E99" s="106" t="s">
        <v>3543</v>
      </c>
      <c r="F99" s="107" t="s">
        <v>3544</v>
      </c>
      <c r="G99" s="106" t="s">
        <v>5213</v>
      </c>
      <c r="H99" s="106" t="s">
        <v>8210</v>
      </c>
      <c r="I99" s="11">
        <v>4.1500000000000004</v>
      </c>
      <c r="J99" s="11">
        <v>4.71</v>
      </c>
      <c r="K99" s="11"/>
      <c r="L99" s="106" t="s">
        <v>3392</v>
      </c>
      <c r="M99" s="109"/>
      <c r="N99" s="109"/>
      <c r="O99" s="108"/>
      <c r="P99" s="109"/>
      <c r="Q99" s="109"/>
    </row>
    <row r="100" spans="1:17" s="105" customFormat="1" ht="24" x14ac:dyDescent="0.55000000000000004">
      <c r="A100" s="106">
        <f>SUBTOTAL(103,$B$4:B100)</f>
        <v>97</v>
      </c>
      <c r="B100" s="107" t="s">
        <v>3480</v>
      </c>
      <c r="C100" s="107" t="s">
        <v>3337</v>
      </c>
      <c r="D100" s="107" t="s">
        <v>3481</v>
      </c>
      <c r="E100" s="106" t="s">
        <v>3545</v>
      </c>
      <c r="F100" s="107" t="s">
        <v>3546</v>
      </c>
      <c r="G100" s="106" t="s">
        <v>8210</v>
      </c>
      <c r="H100" s="106" t="s">
        <v>3547</v>
      </c>
      <c r="I100" s="11">
        <v>10.24</v>
      </c>
      <c r="J100" s="11">
        <v>10.24</v>
      </c>
      <c r="K100" s="11"/>
      <c r="L100" s="106" t="s">
        <v>3392</v>
      </c>
      <c r="M100" s="109" t="s">
        <v>3547</v>
      </c>
      <c r="N100" s="109"/>
      <c r="O100" s="108"/>
      <c r="P100" s="109"/>
      <c r="Q100" s="109"/>
    </row>
    <row r="101" spans="1:17" s="105" customFormat="1" ht="24" x14ac:dyDescent="0.55000000000000004">
      <c r="A101" s="106">
        <f>SUBTOTAL(103,$B$4:B101)</f>
        <v>98</v>
      </c>
      <c r="B101" s="107" t="s">
        <v>3480</v>
      </c>
      <c r="C101" s="107" t="s">
        <v>3337</v>
      </c>
      <c r="D101" s="107" t="s">
        <v>3481</v>
      </c>
      <c r="E101" s="106" t="s">
        <v>3548</v>
      </c>
      <c r="F101" s="107" t="s">
        <v>3549</v>
      </c>
      <c r="G101" s="106" t="s">
        <v>5213</v>
      </c>
      <c r="H101" s="106" t="s">
        <v>8121</v>
      </c>
      <c r="I101" s="11">
        <v>8</v>
      </c>
      <c r="J101" s="11">
        <v>10</v>
      </c>
      <c r="K101" s="11"/>
      <c r="L101" s="106" t="s">
        <v>3392</v>
      </c>
      <c r="M101" s="109"/>
      <c r="N101" s="109"/>
      <c r="O101" s="108"/>
      <c r="P101" s="109"/>
      <c r="Q101" s="109"/>
    </row>
    <row r="102" spans="1:17" s="105" customFormat="1" ht="24" x14ac:dyDescent="0.55000000000000004">
      <c r="A102" s="106">
        <f>SUBTOTAL(103,$B$4:B102)</f>
        <v>99</v>
      </c>
      <c r="B102" s="107" t="s">
        <v>3480</v>
      </c>
      <c r="C102" s="107" t="s">
        <v>3337</v>
      </c>
      <c r="D102" s="107" t="s">
        <v>3512</v>
      </c>
      <c r="E102" s="106" t="s">
        <v>3550</v>
      </c>
      <c r="F102" s="107" t="s">
        <v>3551</v>
      </c>
      <c r="G102" s="106" t="s">
        <v>3552</v>
      </c>
      <c r="H102" s="106" t="s">
        <v>8211</v>
      </c>
      <c r="I102" s="11">
        <v>1.998</v>
      </c>
      <c r="J102" s="11">
        <v>1.998</v>
      </c>
      <c r="K102" s="11"/>
      <c r="L102" s="109" t="s">
        <v>3392</v>
      </c>
      <c r="M102" s="109" t="s">
        <v>3552</v>
      </c>
      <c r="N102" s="109"/>
      <c r="O102" s="108"/>
      <c r="P102" s="109"/>
      <c r="Q102" s="109"/>
    </row>
    <row r="103" spans="1:17" s="105" customFormat="1" ht="24" x14ac:dyDescent="0.55000000000000004">
      <c r="A103" s="106">
        <f>SUBTOTAL(103,$B$4:B103)</f>
        <v>100</v>
      </c>
      <c r="B103" s="107" t="s">
        <v>3480</v>
      </c>
      <c r="C103" s="107" t="s">
        <v>3337</v>
      </c>
      <c r="D103" s="107" t="s">
        <v>3512</v>
      </c>
      <c r="E103" s="106" t="s">
        <v>3553</v>
      </c>
      <c r="F103" s="107" t="s">
        <v>3554</v>
      </c>
      <c r="G103" s="106" t="s">
        <v>5213</v>
      </c>
      <c r="H103" s="106" t="s">
        <v>8212</v>
      </c>
      <c r="I103" s="11">
        <v>48.374999999999901</v>
      </c>
      <c r="J103" s="11">
        <v>49.935000000000002</v>
      </c>
      <c r="K103" s="11"/>
      <c r="L103" s="106" t="s">
        <v>3392</v>
      </c>
      <c r="M103" s="109"/>
      <c r="N103" s="109"/>
      <c r="O103" s="108"/>
      <c r="P103" s="109"/>
      <c r="Q103" s="109"/>
    </row>
    <row r="104" spans="1:17" s="105" customFormat="1" ht="24" x14ac:dyDescent="0.55000000000000004">
      <c r="A104" s="106">
        <f>SUBTOTAL(103,$B$4:B104)</f>
        <v>101</v>
      </c>
      <c r="B104" s="107" t="s">
        <v>3480</v>
      </c>
      <c r="C104" s="107" t="s">
        <v>3337</v>
      </c>
      <c r="D104" s="107" t="s">
        <v>3512</v>
      </c>
      <c r="E104" s="106" t="s">
        <v>3555</v>
      </c>
      <c r="F104" s="107" t="s">
        <v>3556</v>
      </c>
      <c r="G104" s="106" t="s">
        <v>3557</v>
      </c>
      <c r="H104" s="106" t="s">
        <v>8213</v>
      </c>
      <c r="I104" s="11">
        <v>35.715000000000003</v>
      </c>
      <c r="J104" s="11">
        <v>36.226999999999997</v>
      </c>
      <c r="K104" s="11"/>
      <c r="L104" s="106" t="s">
        <v>3392</v>
      </c>
      <c r="M104" s="109" t="s">
        <v>3557</v>
      </c>
      <c r="N104" s="109"/>
      <c r="O104" s="108"/>
      <c r="P104" s="109"/>
      <c r="Q104" s="109"/>
    </row>
    <row r="105" spans="1:17" s="105" customFormat="1" ht="24" x14ac:dyDescent="0.55000000000000004">
      <c r="A105" s="106">
        <f>SUBTOTAL(103,$B$4:B105)</f>
        <v>102</v>
      </c>
      <c r="B105" s="107" t="s">
        <v>3480</v>
      </c>
      <c r="C105" s="107" t="s">
        <v>3337</v>
      </c>
      <c r="D105" s="107" t="s">
        <v>3481</v>
      </c>
      <c r="E105" s="106" t="s">
        <v>3558</v>
      </c>
      <c r="F105" s="107" t="s">
        <v>3559</v>
      </c>
      <c r="G105" s="106" t="s">
        <v>5213</v>
      </c>
      <c r="H105" s="106" t="s">
        <v>6781</v>
      </c>
      <c r="I105" s="11">
        <v>4.2999999999999901</v>
      </c>
      <c r="J105" s="11">
        <v>6.6210000000000004</v>
      </c>
      <c r="K105" s="11"/>
      <c r="L105" s="106" t="s">
        <v>3392</v>
      </c>
      <c r="M105" s="109"/>
      <c r="N105" s="109"/>
      <c r="O105" s="108"/>
      <c r="P105" s="109"/>
      <c r="Q105" s="109"/>
    </row>
    <row r="106" spans="1:17" s="105" customFormat="1" ht="24" x14ac:dyDescent="0.55000000000000004">
      <c r="A106" s="106">
        <f>SUBTOTAL(103,$B$4:B106)</f>
        <v>103</v>
      </c>
      <c r="B106" s="107" t="s">
        <v>3480</v>
      </c>
      <c r="C106" s="107" t="s">
        <v>3337</v>
      </c>
      <c r="D106" s="107" t="s">
        <v>3495</v>
      </c>
      <c r="E106" s="106" t="s">
        <v>3560</v>
      </c>
      <c r="F106" s="107" t="s">
        <v>3561</v>
      </c>
      <c r="G106" s="106" t="s">
        <v>5213</v>
      </c>
      <c r="H106" s="106" t="s">
        <v>8214</v>
      </c>
      <c r="I106" s="11">
        <v>1.2010000000000001</v>
      </c>
      <c r="J106" s="11">
        <v>3.6030000000000002</v>
      </c>
      <c r="K106" s="11"/>
      <c r="L106" s="106" t="s">
        <v>3392</v>
      </c>
      <c r="M106" s="109"/>
      <c r="N106" s="109"/>
      <c r="O106" s="108"/>
      <c r="P106" s="109"/>
      <c r="Q106" s="109"/>
    </row>
    <row r="107" spans="1:17" s="105" customFormat="1" ht="24" x14ac:dyDescent="0.55000000000000004">
      <c r="A107" s="106">
        <f>SUBTOTAL(103,$B$4:B107)</f>
        <v>104</v>
      </c>
      <c r="B107" s="107" t="s">
        <v>3480</v>
      </c>
      <c r="C107" s="107" t="s">
        <v>3337</v>
      </c>
      <c r="D107" s="107" t="s">
        <v>3485</v>
      </c>
      <c r="E107" s="106" t="s">
        <v>3562</v>
      </c>
      <c r="F107" s="107" t="s">
        <v>3563</v>
      </c>
      <c r="G107" s="106" t="s">
        <v>5213</v>
      </c>
      <c r="H107" s="106" t="s">
        <v>8215</v>
      </c>
      <c r="I107" s="11">
        <v>6.6000000000000003E-2</v>
      </c>
      <c r="J107" s="11">
        <v>0.19800000000000001</v>
      </c>
      <c r="K107" s="11"/>
      <c r="L107" s="106" t="s">
        <v>3392</v>
      </c>
      <c r="M107" s="109"/>
      <c r="N107" s="109"/>
      <c r="O107" s="108"/>
      <c r="P107" s="109"/>
      <c r="Q107" s="109"/>
    </row>
    <row r="108" spans="1:17" s="105" customFormat="1" ht="24" x14ac:dyDescent="0.55000000000000004">
      <c r="A108" s="106">
        <f>SUBTOTAL(103,$B$4:B108)</f>
        <v>105</v>
      </c>
      <c r="B108" s="107" t="s">
        <v>3480</v>
      </c>
      <c r="C108" s="107" t="s">
        <v>3337</v>
      </c>
      <c r="D108" s="107" t="s">
        <v>3498</v>
      </c>
      <c r="E108" s="106" t="s">
        <v>3564</v>
      </c>
      <c r="F108" s="107" t="s">
        <v>3565</v>
      </c>
      <c r="G108" s="106" t="s">
        <v>5213</v>
      </c>
      <c r="H108" s="106" t="s">
        <v>8216</v>
      </c>
      <c r="I108" s="11">
        <v>0.180999999999999</v>
      </c>
      <c r="J108" s="11">
        <v>0.191999999999999</v>
      </c>
      <c r="K108" s="11"/>
      <c r="L108" s="106" t="s">
        <v>3392</v>
      </c>
      <c r="M108" s="109"/>
      <c r="N108" s="109"/>
      <c r="O108" s="108"/>
      <c r="P108" s="109"/>
      <c r="Q108" s="109"/>
    </row>
    <row r="109" spans="1:17" s="105" customFormat="1" ht="24" x14ac:dyDescent="0.55000000000000004">
      <c r="A109" s="106">
        <f>SUBTOTAL(103,$B$4:B109)</f>
        <v>106</v>
      </c>
      <c r="B109" s="107" t="s">
        <v>3480</v>
      </c>
      <c r="C109" s="107" t="s">
        <v>3337</v>
      </c>
      <c r="D109" s="107" t="s">
        <v>3498</v>
      </c>
      <c r="E109" s="106" t="s">
        <v>3566</v>
      </c>
      <c r="F109" s="107" t="s">
        <v>3567</v>
      </c>
      <c r="G109" s="106" t="s">
        <v>5213</v>
      </c>
      <c r="H109" s="106" t="s">
        <v>8217</v>
      </c>
      <c r="I109" s="11">
        <v>0.22999999999999901</v>
      </c>
      <c r="J109" s="11">
        <v>0.245</v>
      </c>
      <c r="K109" s="11"/>
      <c r="L109" s="106" t="s">
        <v>3392</v>
      </c>
      <c r="M109" s="109"/>
      <c r="N109" s="109"/>
      <c r="O109" s="108"/>
      <c r="P109" s="109"/>
      <c r="Q109" s="109"/>
    </row>
    <row r="110" spans="1:17" s="105" customFormat="1" ht="24" x14ac:dyDescent="0.55000000000000004">
      <c r="A110" s="106">
        <f>SUBTOTAL(103,$B$4:B110)</f>
        <v>107</v>
      </c>
      <c r="B110" s="107" t="s">
        <v>3480</v>
      </c>
      <c r="C110" s="107" t="s">
        <v>3337</v>
      </c>
      <c r="D110" s="107" t="s">
        <v>3485</v>
      </c>
      <c r="E110" s="106" t="s">
        <v>3568</v>
      </c>
      <c r="F110" s="107" t="s">
        <v>3569</v>
      </c>
      <c r="G110" s="106" t="s">
        <v>5213</v>
      </c>
      <c r="H110" s="106" t="s">
        <v>8218</v>
      </c>
      <c r="I110" s="11">
        <v>0.34999999999999898</v>
      </c>
      <c r="J110" s="11">
        <v>0.34999999999999898</v>
      </c>
      <c r="K110" s="11"/>
      <c r="L110" s="106" t="s">
        <v>3392</v>
      </c>
      <c r="M110" s="109"/>
      <c r="N110" s="109"/>
      <c r="O110" s="108"/>
      <c r="P110" s="109"/>
      <c r="Q110" s="109"/>
    </row>
    <row r="111" spans="1:17" s="105" customFormat="1" ht="24" x14ac:dyDescent="0.55000000000000004">
      <c r="A111" s="106">
        <f>SUBTOTAL(103,$B$4:B111)</f>
        <v>108</v>
      </c>
      <c r="B111" s="107" t="s">
        <v>3570</v>
      </c>
      <c r="C111" s="107" t="s">
        <v>3337</v>
      </c>
      <c r="D111" s="107" t="s">
        <v>3571</v>
      </c>
      <c r="E111" s="106" t="s">
        <v>3572</v>
      </c>
      <c r="F111" s="107" t="s">
        <v>3573</v>
      </c>
      <c r="G111" s="106" t="s">
        <v>3356</v>
      </c>
      <c r="H111" s="106" t="s">
        <v>8219</v>
      </c>
      <c r="I111" s="11">
        <v>14.162000000000001</v>
      </c>
      <c r="J111" s="11">
        <v>26.709</v>
      </c>
      <c r="K111" s="11"/>
      <c r="L111" s="106" t="s">
        <v>3392</v>
      </c>
      <c r="M111" s="108"/>
      <c r="N111" s="108"/>
      <c r="O111" s="108"/>
      <c r="P111" s="108"/>
      <c r="Q111" s="108"/>
    </row>
    <row r="112" spans="1:17" s="105" customFormat="1" ht="24" x14ac:dyDescent="0.55000000000000004">
      <c r="A112" s="106">
        <f>SUBTOTAL(103,$B$4:B112)</f>
        <v>109</v>
      </c>
      <c r="B112" s="107" t="s">
        <v>3570</v>
      </c>
      <c r="C112" s="107" t="s">
        <v>3337</v>
      </c>
      <c r="D112" s="107" t="s">
        <v>3574</v>
      </c>
      <c r="E112" s="106" t="s">
        <v>3575</v>
      </c>
      <c r="F112" s="107" t="s">
        <v>3576</v>
      </c>
      <c r="G112" s="106" t="s">
        <v>8219</v>
      </c>
      <c r="H112" s="106" t="s">
        <v>8220</v>
      </c>
      <c r="I112" s="11">
        <v>20.73</v>
      </c>
      <c r="J112" s="11">
        <v>38.710999999999899</v>
      </c>
      <c r="K112" s="11"/>
      <c r="L112" s="106" t="s">
        <v>3392</v>
      </c>
      <c r="M112" s="108"/>
      <c r="N112" s="108"/>
      <c r="O112" s="108"/>
      <c r="P112" s="108"/>
      <c r="Q112" s="108"/>
    </row>
    <row r="113" spans="1:17" s="105" customFormat="1" ht="24" x14ac:dyDescent="0.55000000000000004">
      <c r="A113" s="106">
        <f>SUBTOTAL(103,$B$4:B113)</f>
        <v>110</v>
      </c>
      <c r="B113" s="107" t="s">
        <v>3570</v>
      </c>
      <c r="C113" s="107" t="s">
        <v>3337</v>
      </c>
      <c r="D113" s="107" t="s">
        <v>3577</v>
      </c>
      <c r="E113" s="106" t="s">
        <v>3578</v>
      </c>
      <c r="F113" s="107" t="s">
        <v>3579</v>
      </c>
      <c r="G113" s="106" t="s">
        <v>8220</v>
      </c>
      <c r="H113" s="106" t="s">
        <v>8221</v>
      </c>
      <c r="I113" s="11">
        <v>9.5220000000000002</v>
      </c>
      <c r="J113" s="11">
        <v>29.125999999999902</v>
      </c>
      <c r="K113" s="11"/>
      <c r="L113" s="106" t="s">
        <v>3392</v>
      </c>
      <c r="M113" s="108"/>
      <c r="N113" s="108"/>
      <c r="O113" s="108"/>
      <c r="P113" s="108"/>
      <c r="Q113" s="108"/>
    </row>
    <row r="114" spans="1:17" s="105" customFormat="1" ht="24" x14ac:dyDescent="0.55000000000000004">
      <c r="A114" s="106">
        <f>SUBTOTAL(103,$B$4:B114)</f>
        <v>111</v>
      </c>
      <c r="B114" s="107" t="s">
        <v>3570</v>
      </c>
      <c r="C114" s="107" t="s">
        <v>3337</v>
      </c>
      <c r="D114" s="107" t="s">
        <v>3574</v>
      </c>
      <c r="E114" s="106" t="s">
        <v>3580</v>
      </c>
      <c r="F114" s="107" t="s">
        <v>3581</v>
      </c>
      <c r="G114" s="106" t="s">
        <v>8170</v>
      </c>
      <c r="H114" s="106" t="s">
        <v>8222</v>
      </c>
      <c r="I114" s="11">
        <v>26.6999999999999</v>
      </c>
      <c r="J114" s="11">
        <v>27.5</v>
      </c>
      <c r="K114" s="11"/>
      <c r="L114" s="106" t="s">
        <v>3392</v>
      </c>
      <c r="M114" s="108"/>
      <c r="N114" s="108"/>
      <c r="O114" s="108"/>
      <c r="P114" s="108"/>
      <c r="Q114" s="108"/>
    </row>
    <row r="115" spans="1:17" s="105" customFormat="1" ht="24" x14ac:dyDescent="0.55000000000000004">
      <c r="A115" s="106">
        <f>SUBTOTAL(103,$B$4:B115)</f>
        <v>112</v>
      </c>
      <c r="B115" s="107" t="s">
        <v>3570</v>
      </c>
      <c r="C115" s="107" t="s">
        <v>3337</v>
      </c>
      <c r="D115" s="107" t="s">
        <v>3571</v>
      </c>
      <c r="E115" s="106" t="s">
        <v>3582</v>
      </c>
      <c r="F115" s="107" t="s">
        <v>3583</v>
      </c>
      <c r="G115" s="106" t="s">
        <v>8222</v>
      </c>
      <c r="H115" s="106" t="s">
        <v>8223</v>
      </c>
      <c r="I115" s="11">
        <v>30.364999999999899</v>
      </c>
      <c r="J115" s="11">
        <v>30.364999999999899</v>
      </c>
      <c r="K115" s="11"/>
      <c r="L115" s="106" t="s">
        <v>3392</v>
      </c>
      <c r="M115" s="108"/>
      <c r="N115" s="108"/>
      <c r="O115" s="108"/>
      <c r="P115" s="108"/>
      <c r="Q115" s="108"/>
    </row>
    <row r="116" spans="1:17" s="105" customFormat="1" ht="24" x14ac:dyDescent="0.55000000000000004">
      <c r="A116" s="106">
        <f>SUBTOTAL(103,$B$4:B116)</f>
        <v>113</v>
      </c>
      <c r="B116" s="107" t="s">
        <v>3570</v>
      </c>
      <c r="C116" s="107" t="s">
        <v>3337</v>
      </c>
      <c r="D116" s="107" t="s">
        <v>3584</v>
      </c>
      <c r="E116" s="106" t="s">
        <v>3585</v>
      </c>
      <c r="F116" s="107" t="s">
        <v>3586</v>
      </c>
      <c r="G116" s="106" t="s">
        <v>8223</v>
      </c>
      <c r="H116" s="106" t="s">
        <v>8224</v>
      </c>
      <c r="I116" s="11">
        <v>18.436</v>
      </c>
      <c r="J116" s="11">
        <v>19.646000000000001</v>
      </c>
      <c r="K116" s="11"/>
      <c r="L116" s="106" t="s">
        <v>3392</v>
      </c>
      <c r="M116" s="108"/>
      <c r="N116" s="108"/>
      <c r="O116" s="108"/>
      <c r="P116" s="108"/>
      <c r="Q116" s="108"/>
    </row>
    <row r="117" spans="1:17" s="105" customFormat="1" ht="24" x14ac:dyDescent="0.55000000000000004">
      <c r="A117" s="106">
        <f>SUBTOTAL(103,$B$4:B117)</f>
        <v>114</v>
      </c>
      <c r="B117" s="107" t="s">
        <v>3570</v>
      </c>
      <c r="C117" s="107" t="s">
        <v>3337</v>
      </c>
      <c r="D117" s="107" t="s">
        <v>3587</v>
      </c>
      <c r="E117" s="106" t="s">
        <v>3588</v>
      </c>
      <c r="F117" s="107" t="s">
        <v>3589</v>
      </c>
      <c r="G117" s="106" t="s">
        <v>8224</v>
      </c>
      <c r="H117" s="106" t="s">
        <v>7352</v>
      </c>
      <c r="I117" s="11">
        <v>26.244</v>
      </c>
      <c r="J117" s="11">
        <v>26.643999999999899</v>
      </c>
      <c r="K117" s="11"/>
      <c r="L117" s="106" t="s">
        <v>3392</v>
      </c>
      <c r="M117" s="108"/>
      <c r="N117" s="108"/>
      <c r="O117" s="108"/>
      <c r="P117" s="108"/>
      <c r="Q117" s="108"/>
    </row>
    <row r="118" spans="1:17" s="105" customFormat="1" ht="24" x14ac:dyDescent="0.55000000000000004">
      <c r="A118" s="106">
        <f>SUBTOTAL(103,$B$4:B118)</f>
        <v>115</v>
      </c>
      <c r="B118" s="107" t="s">
        <v>3570</v>
      </c>
      <c r="C118" s="107" t="s">
        <v>3337</v>
      </c>
      <c r="D118" s="107" t="s">
        <v>3590</v>
      </c>
      <c r="E118" s="106" t="s">
        <v>3591</v>
      </c>
      <c r="F118" s="107" t="s">
        <v>3592</v>
      </c>
      <c r="G118" s="106" t="s">
        <v>6847</v>
      </c>
      <c r="H118" s="106" t="s">
        <v>8225</v>
      </c>
      <c r="I118" s="11">
        <v>23.1999999999999</v>
      </c>
      <c r="J118" s="11">
        <v>23.567</v>
      </c>
      <c r="K118" s="11"/>
      <c r="L118" s="106" t="s">
        <v>3392</v>
      </c>
      <c r="M118" s="108"/>
      <c r="N118" s="108"/>
      <c r="O118" s="108"/>
      <c r="P118" s="108"/>
      <c r="Q118" s="108"/>
    </row>
    <row r="119" spans="1:17" s="105" customFormat="1" ht="24" x14ac:dyDescent="0.55000000000000004">
      <c r="A119" s="106">
        <f>SUBTOTAL(103,$B$4:B119)</f>
        <v>116</v>
      </c>
      <c r="B119" s="107" t="s">
        <v>3570</v>
      </c>
      <c r="C119" s="107" t="s">
        <v>3337</v>
      </c>
      <c r="D119" s="107" t="s">
        <v>3587</v>
      </c>
      <c r="E119" s="106" t="s">
        <v>3593</v>
      </c>
      <c r="F119" s="107" t="s">
        <v>3594</v>
      </c>
      <c r="G119" s="106" t="s">
        <v>8225</v>
      </c>
      <c r="H119" s="106" t="s">
        <v>7492</v>
      </c>
      <c r="I119" s="11">
        <v>59.989999999999903</v>
      </c>
      <c r="J119" s="11">
        <v>68.929999999999893</v>
      </c>
      <c r="K119" s="11"/>
      <c r="L119" s="106" t="s">
        <v>3392</v>
      </c>
      <c r="M119" s="108"/>
      <c r="N119" s="108"/>
      <c r="O119" s="108"/>
      <c r="P119" s="108"/>
      <c r="Q119" s="108"/>
    </row>
    <row r="120" spans="1:17" s="105" customFormat="1" ht="24" x14ac:dyDescent="0.55000000000000004">
      <c r="A120" s="106">
        <f>SUBTOTAL(103,$B$4:B120)</f>
        <v>117</v>
      </c>
      <c r="B120" s="107" t="s">
        <v>3570</v>
      </c>
      <c r="C120" s="107" t="s">
        <v>3337</v>
      </c>
      <c r="D120" s="107" t="s">
        <v>3587</v>
      </c>
      <c r="E120" s="106" t="s">
        <v>3595</v>
      </c>
      <c r="F120" s="107" t="s">
        <v>3596</v>
      </c>
      <c r="G120" s="106" t="s">
        <v>5213</v>
      </c>
      <c r="H120" s="106" t="s">
        <v>7323</v>
      </c>
      <c r="I120" s="11">
        <v>10.827</v>
      </c>
      <c r="J120" s="11">
        <v>10.827</v>
      </c>
      <c r="K120" s="11"/>
      <c r="L120" s="106" t="s">
        <v>3392</v>
      </c>
      <c r="M120" s="108"/>
      <c r="N120" s="108"/>
      <c r="O120" s="108"/>
      <c r="P120" s="108"/>
      <c r="Q120" s="108"/>
    </row>
    <row r="121" spans="1:17" s="105" customFormat="1" ht="24" x14ac:dyDescent="0.55000000000000004">
      <c r="A121" s="106">
        <f>SUBTOTAL(103,$B$4:B121)</f>
        <v>118</v>
      </c>
      <c r="B121" s="107" t="s">
        <v>3570</v>
      </c>
      <c r="C121" s="107" t="s">
        <v>3337</v>
      </c>
      <c r="D121" s="107" t="s">
        <v>3584</v>
      </c>
      <c r="E121" s="106" t="s">
        <v>3597</v>
      </c>
      <c r="F121" s="107" t="s">
        <v>3598</v>
      </c>
      <c r="G121" s="106" t="s">
        <v>5213</v>
      </c>
      <c r="H121" s="106" t="s">
        <v>8226</v>
      </c>
      <c r="I121" s="11">
        <v>26.846999999999898</v>
      </c>
      <c r="J121" s="11">
        <v>30.823</v>
      </c>
      <c r="K121" s="11"/>
      <c r="L121" s="106" t="s">
        <v>3392</v>
      </c>
      <c r="M121" s="108"/>
      <c r="N121" s="108"/>
      <c r="O121" s="108"/>
      <c r="P121" s="108"/>
      <c r="Q121" s="108"/>
    </row>
    <row r="122" spans="1:17" s="105" customFormat="1" ht="24" x14ac:dyDescent="0.55000000000000004">
      <c r="A122" s="106">
        <f>SUBTOTAL(103,$B$4:B122)</f>
        <v>119</v>
      </c>
      <c r="B122" s="107" t="s">
        <v>3570</v>
      </c>
      <c r="C122" s="107" t="s">
        <v>3337</v>
      </c>
      <c r="D122" s="107" t="s">
        <v>3590</v>
      </c>
      <c r="E122" s="106" t="s">
        <v>3599</v>
      </c>
      <c r="F122" s="107" t="s">
        <v>3600</v>
      </c>
      <c r="G122" s="106" t="s">
        <v>8226</v>
      </c>
      <c r="H122" s="106" t="s">
        <v>8227</v>
      </c>
      <c r="I122" s="11">
        <v>9.8610000000000007</v>
      </c>
      <c r="J122" s="11">
        <v>9.8610000000000007</v>
      </c>
      <c r="K122" s="11"/>
      <c r="L122" s="106" t="s">
        <v>3392</v>
      </c>
      <c r="M122" s="108"/>
      <c r="N122" s="108"/>
      <c r="O122" s="108"/>
      <c r="P122" s="108"/>
      <c r="Q122" s="108"/>
    </row>
    <row r="123" spans="1:17" s="105" customFormat="1" ht="24" x14ac:dyDescent="0.55000000000000004">
      <c r="A123" s="106">
        <f>SUBTOTAL(103,$B$4:B123)</f>
        <v>120</v>
      </c>
      <c r="B123" s="107" t="s">
        <v>3570</v>
      </c>
      <c r="C123" s="107" t="s">
        <v>3337</v>
      </c>
      <c r="D123" s="107" t="s">
        <v>3574</v>
      </c>
      <c r="E123" s="106" t="s">
        <v>3601</v>
      </c>
      <c r="F123" s="107" t="s">
        <v>3602</v>
      </c>
      <c r="G123" s="106" t="s">
        <v>5213</v>
      </c>
      <c r="H123" s="106" t="s">
        <v>8228</v>
      </c>
      <c r="I123" s="11">
        <v>28.666</v>
      </c>
      <c r="J123" s="11">
        <v>36.4819999999999</v>
      </c>
      <c r="K123" s="11"/>
      <c r="L123" s="106" t="s">
        <v>3392</v>
      </c>
      <c r="M123" s="108"/>
      <c r="N123" s="108"/>
      <c r="O123" s="108"/>
      <c r="P123" s="108"/>
      <c r="Q123" s="108"/>
    </row>
    <row r="124" spans="1:17" s="105" customFormat="1" ht="24" x14ac:dyDescent="0.55000000000000004">
      <c r="A124" s="106">
        <f>SUBTOTAL(103,$B$4:B124)</f>
        <v>121</v>
      </c>
      <c r="B124" s="107" t="s">
        <v>3570</v>
      </c>
      <c r="C124" s="107" t="s">
        <v>3337</v>
      </c>
      <c r="D124" s="107" t="s">
        <v>3584</v>
      </c>
      <c r="E124" s="106" t="s">
        <v>3603</v>
      </c>
      <c r="F124" s="107" t="s">
        <v>3604</v>
      </c>
      <c r="G124" s="106" t="s">
        <v>5213</v>
      </c>
      <c r="H124" s="106" t="s">
        <v>8229</v>
      </c>
      <c r="I124" s="11">
        <v>8.6660000000000004</v>
      </c>
      <c r="J124" s="11">
        <v>9.4160000000000004</v>
      </c>
      <c r="K124" s="11"/>
      <c r="L124" s="106" t="s">
        <v>3392</v>
      </c>
      <c r="M124" s="108"/>
      <c r="N124" s="108"/>
      <c r="O124" s="108"/>
      <c r="P124" s="108"/>
      <c r="Q124" s="108"/>
    </row>
    <row r="125" spans="1:17" s="105" customFormat="1" ht="24" x14ac:dyDescent="0.55000000000000004">
      <c r="A125" s="106">
        <f>SUBTOTAL(103,$B$4:B125)</f>
        <v>122</v>
      </c>
      <c r="B125" s="107" t="s">
        <v>3570</v>
      </c>
      <c r="C125" s="107" t="s">
        <v>3337</v>
      </c>
      <c r="D125" s="107" t="s">
        <v>3584</v>
      </c>
      <c r="E125" s="106" t="s">
        <v>3605</v>
      </c>
      <c r="F125" s="107" t="s">
        <v>3606</v>
      </c>
      <c r="G125" s="106" t="s">
        <v>5213</v>
      </c>
      <c r="H125" s="106" t="s">
        <v>8230</v>
      </c>
      <c r="I125" s="11">
        <v>15.768000000000001</v>
      </c>
      <c r="J125" s="11">
        <v>15.9529999999999</v>
      </c>
      <c r="K125" s="11"/>
      <c r="L125" s="106" t="s">
        <v>3392</v>
      </c>
      <c r="M125" s="108"/>
      <c r="N125" s="108"/>
      <c r="O125" s="108"/>
      <c r="P125" s="108"/>
      <c r="Q125" s="108"/>
    </row>
    <row r="126" spans="1:17" s="105" customFormat="1" ht="24" x14ac:dyDescent="0.55000000000000004">
      <c r="A126" s="106">
        <f>SUBTOTAL(103,$B$4:B126)</f>
        <v>123</v>
      </c>
      <c r="B126" s="107" t="s">
        <v>3570</v>
      </c>
      <c r="C126" s="107" t="s">
        <v>3337</v>
      </c>
      <c r="D126" s="107" t="s">
        <v>3590</v>
      </c>
      <c r="E126" s="106" t="s">
        <v>3607</v>
      </c>
      <c r="F126" s="107" t="s">
        <v>3608</v>
      </c>
      <c r="G126" s="106" t="s">
        <v>8203</v>
      </c>
      <c r="H126" s="106" t="s">
        <v>8231</v>
      </c>
      <c r="I126" s="11">
        <v>31.349999999999898</v>
      </c>
      <c r="J126" s="11">
        <v>38.416999999999902</v>
      </c>
      <c r="K126" s="11"/>
      <c r="L126" s="106" t="s">
        <v>3392</v>
      </c>
      <c r="M126" s="108"/>
      <c r="N126" s="108"/>
      <c r="O126" s="108"/>
      <c r="P126" s="108"/>
      <c r="Q126" s="108"/>
    </row>
    <row r="127" spans="1:17" s="105" customFormat="1" ht="24" x14ac:dyDescent="0.55000000000000004">
      <c r="A127" s="106">
        <f>SUBTOTAL(103,$B$4:B127)</f>
        <v>124</v>
      </c>
      <c r="B127" s="107" t="s">
        <v>3570</v>
      </c>
      <c r="C127" s="107" t="s">
        <v>3337</v>
      </c>
      <c r="D127" s="107" t="s">
        <v>3571</v>
      </c>
      <c r="E127" s="106" t="s">
        <v>3609</v>
      </c>
      <c r="F127" s="107" t="s">
        <v>3610</v>
      </c>
      <c r="G127" s="106" t="s">
        <v>8231</v>
      </c>
      <c r="H127" s="106" t="s">
        <v>8232</v>
      </c>
      <c r="I127" s="11">
        <v>10.052</v>
      </c>
      <c r="J127" s="11">
        <v>14.918999999999899</v>
      </c>
      <c r="K127" s="11"/>
      <c r="L127" s="106" t="s">
        <v>3392</v>
      </c>
      <c r="M127" s="108"/>
      <c r="N127" s="108"/>
      <c r="O127" s="108"/>
      <c r="P127" s="108"/>
      <c r="Q127" s="108"/>
    </row>
    <row r="128" spans="1:17" s="105" customFormat="1" ht="24" x14ac:dyDescent="0.55000000000000004">
      <c r="A128" s="106">
        <f>SUBTOTAL(103,$B$4:B128)</f>
        <v>125</v>
      </c>
      <c r="B128" s="107" t="s">
        <v>3570</v>
      </c>
      <c r="C128" s="107" t="s">
        <v>3337</v>
      </c>
      <c r="D128" s="107" t="s">
        <v>3584</v>
      </c>
      <c r="E128" s="106" t="s">
        <v>3611</v>
      </c>
      <c r="F128" s="107" t="s">
        <v>3612</v>
      </c>
      <c r="G128" s="106" t="s">
        <v>8232</v>
      </c>
      <c r="H128" s="106" t="s">
        <v>7510</v>
      </c>
      <c r="I128" s="11">
        <v>36.966000000000001</v>
      </c>
      <c r="J128" s="11">
        <v>47.158000000000001</v>
      </c>
      <c r="K128" s="11"/>
      <c r="L128" s="106" t="s">
        <v>3392</v>
      </c>
      <c r="M128" s="108"/>
      <c r="N128" s="108"/>
      <c r="O128" s="108"/>
      <c r="P128" s="108"/>
      <c r="Q128" s="108"/>
    </row>
    <row r="129" spans="1:17" s="105" customFormat="1" ht="24" x14ac:dyDescent="0.55000000000000004">
      <c r="A129" s="106">
        <f>SUBTOTAL(103,$B$4:B129)</f>
        <v>126</v>
      </c>
      <c r="B129" s="107" t="s">
        <v>3570</v>
      </c>
      <c r="C129" s="107" t="s">
        <v>3337</v>
      </c>
      <c r="D129" s="107" t="s">
        <v>3577</v>
      </c>
      <c r="E129" s="106" t="s">
        <v>3613</v>
      </c>
      <c r="F129" s="107" t="s">
        <v>3614</v>
      </c>
      <c r="G129" s="106" t="s">
        <v>5213</v>
      </c>
      <c r="H129" s="106" t="s">
        <v>8233</v>
      </c>
      <c r="I129" s="11">
        <v>0.16800000000000001</v>
      </c>
      <c r="J129" s="11">
        <v>0.16800000000000001</v>
      </c>
      <c r="K129" s="11"/>
      <c r="L129" s="106" t="s">
        <v>3392</v>
      </c>
      <c r="M129" s="108"/>
      <c r="N129" s="108"/>
      <c r="O129" s="108"/>
      <c r="P129" s="108"/>
      <c r="Q129" s="108"/>
    </row>
    <row r="130" spans="1:17" s="105" customFormat="1" ht="24" x14ac:dyDescent="0.55000000000000004">
      <c r="A130" s="106">
        <f>SUBTOTAL(103,$B$4:B130)</f>
        <v>127</v>
      </c>
      <c r="B130" s="107" t="s">
        <v>3570</v>
      </c>
      <c r="C130" s="107" t="s">
        <v>3337</v>
      </c>
      <c r="D130" s="107" t="s">
        <v>3577</v>
      </c>
      <c r="E130" s="106" t="s">
        <v>3615</v>
      </c>
      <c r="F130" s="107" t="s">
        <v>3616</v>
      </c>
      <c r="G130" s="106" t="s">
        <v>8234</v>
      </c>
      <c r="H130" s="106" t="s">
        <v>8157</v>
      </c>
      <c r="I130" s="11">
        <v>28.399999999999899</v>
      </c>
      <c r="J130" s="11">
        <v>28.399999999999899</v>
      </c>
      <c r="K130" s="11"/>
      <c r="L130" s="106" t="s">
        <v>3392</v>
      </c>
      <c r="M130" s="108"/>
      <c r="N130" s="108"/>
      <c r="O130" s="108"/>
      <c r="P130" s="108"/>
      <c r="Q130" s="108"/>
    </row>
    <row r="131" spans="1:17" s="105" customFormat="1" ht="24" x14ac:dyDescent="0.55000000000000004">
      <c r="A131" s="106">
        <f>SUBTOTAL(103,$B$4:B131)</f>
        <v>128</v>
      </c>
      <c r="B131" s="107" t="s">
        <v>3570</v>
      </c>
      <c r="C131" s="107" t="s">
        <v>3337</v>
      </c>
      <c r="D131" s="107" t="s">
        <v>3577</v>
      </c>
      <c r="E131" s="106" t="s">
        <v>3617</v>
      </c>
      <c r="F131" s="107" t="s">
        <v>3618</v>
      </c>
      <c r="G131" s="106" t="s">
        <v>8235</v>
      </c>
      <c r="H131" s="106" t="s">
        <v>8236</v>
      </c>
      <c r="I131" s="11">
        <v>5.2089999999999899</v>
      </c>
      <c r="J131" s="11">
        <v>7.2089999999999899</v>
      </c>
      <c r="K131" s="11"/>
      <c r="L131" s="106" t="s">
        <v>3392</v>
      </c>
      <c r="M131" s="108"/>
      <c r="N131" s="108"/>
      <c r="O131" s="108"/>
      <c r="P131" s="108"/>
      <c r="Q131" s="108"/>
    </row>
    <row r="132" spans="1:17" s="105" customFormat="1" ht="24" x14ac:dyDescent="0.55000000000000004">
      <c r="A132" s="106">
        <f>SUBTOTAL(103,$B$4:B132)</f>
        <v>129</v>
      </c>
      <c r="B132" s="107" t="s">
        <v>3570</v>
      </c>
      <c r="C132" s="107" t="s">
        <v>3337</v>
      </c>
      <c r="D132" s="107" t="s">
        <v>3590</v>
      </c>
      <c r="E132" s="106" t="s">
        <v>3619</v>
      </c>
      <c r="F132" s="107" t="s">
        <v>3620</v>
      </c>
      <c r="G132" s="106" t="s">
        <v>8121</v>
      </c>
      <c r="H132" s="106" t="s">
        <v>7155</v>
      </c>
      <c r="I132" s="11">
        <v>18.7229999999999</v>
      </c>
      <c r="J132" s="11">
        <v>21.422999999999899</v>
      </c>
      <c r="K132" s="11"/>
      <c r="L132" s="106" t="s">
        <v>3392</v>
      </c>
      <c r="M132" s="108"/>
      <c r="N132" s="108"/>
      <c r="O132" s="108"/>
      <c r="P132" s="108"/>
      <c r="Q132" s="108"/>
    </row>
    <row r="133" spans="1:17" s="105" customFormat="1" ht="24" x14ac:dyDescent="0.55000000000000004">
      <c r="A133" s="106">
        <f>SUBTOTAL(103,$B$4:B133)</f>
        <v>130</v>
      </c>
      <c r="B133" s="107" t="s">
        <v>3570</v>
      </c>
      <c r="C133" s="107" t="s">
        <v>3337</v>
      </c>
      <c r="D133" s="107" t="s">
        <v>3577</v>
      </c>
      <c r="E133" s="106" t="s">
        <v>3621</v>
      </c>
      <c r="F133" s="107" t="s">
        <v>3622</v>
      </c>
      <c r="G133" s="106" t="s">
        <v>5213</v>
      </c>
      <c r="H133" s="106" t="s">
        <v>8237</v>
      </c>
      <c r="I133" s="11">
        <v>39.073999999999998</v>
      </c>
      <c r="J133" s="11">
        <v>40.982999999999997</v>
      </c>
      <c r="K133" s="11"/>
      <c r="L133" s="106" t="s">
        <v>3392</v>
      </c>
      <c r="M133" s="108"/>
      <c r="N133" s="108"/>
      <c r="O133" s="108"/>
      <c r="P133" s="108"/>
      <c r="Q133" s="108"/>
    </row>
    <row r="134" spans="1:17" s="105" customFormat="1" ht="24" x14ac:dyDescent="0.55000000000000004">
      <c r="A134" s="106">
        <f>SUBTOTAL(103,$B$4:B134)</f>
        <v>131</v>
      </c>
      <c r="B134" s="107" t="s">
        <v>3570</v>
      </c>
      <c r="C134" s="107" t="s">
        <v>3337</v>
      </c>
      <c r="D134" s="107" t="s">
        <v>3571</v>
      </c>
      <c r="E134" s="106" t="s">
        <v>3623</v>
      </c>
      <c r="F134" s="107" t="s">
        <v>3624</v>
      </c>
      <c r="G134" s="106" t="s">
        <v>5213</v>
      </c>
      <c r="H134" s="106" t="s">
        <v>8238</v>
      </c>
      <c r="I134" s="11">
        <v>34.17</v>
      </c>
      <c r="J134" s="11">
        <v>37.399999999999899</v>
      </c>
      <c r="K134" s="11"/>
      <c r="L134" s="106" t="s">
        <v>3392</v>
      </c>
      <c r="M134" s="108"/>
      <c r="N134" s="108"/>
      <c r="O134" s="108"/>
      <c r="P134" s="108"/>
      <c r="Q134" s="108"/>
    </row>
    <row r="135" spans="1:17" s="105" customFormat="1" ht="24" x14ac:dyDescent="0.55000000000000004">
      <c r="A135" s="106">
        <f>SUBTOTAL(103,$B$4:B135)</f>
        <v>132</v>
      </c>
      <c r="B135" s="107" t="s">
        <v>3570</v>
      </c>
      <c r="C135" s="107" t="s">
        <v>3337</v>
      </c>
      <c r="D135" s="107" t="s">
        <v>3574</v>
      </c>
      <c r="E135" s="106" t="s">
        <v>3625</v>
      </c>
      <c r="F135" s="107" t="s">
        <v>3626</v>
      </c>
      <c r="G135" s="106" t="s">
        <v>5213</v>
      </c>
      <c r="H135" s="106" t="s">
        <v>8239</v>
      </c>
      <c r="I135" s="11">
        <v>15.610999999999899</v>
      </c>
      <c r="J135" s="11">
        <v>15.610999999999899</v>
      </c>
      <c r="K135" s="11"/>
      <c r="L135" s="106" t="s">
        <v>3392</v>
      </c>
      <c r="M135" s="108"/>
      <c r="N135" s="108"/>
      <c r="O135" s="108"/>
      <c r="P135" s="108"/>
      <c r="Q135" s="108"/>
    </row>
    <row r="136" spans="1:17" s="105" customFormat="1" ht="24" x14ac:dyDescent="0.55000000000000004">
      <c r="A136" s="106">
        <f>SUBTOTAL(103,$B$4:B136)</f>
        <v>133</v>
      </c>
      <c r="B136" s="107" t="s">
        <v>3570</v>
      </c>
      <c r="C136" s="107" t="s">
        <v>3337</v>
      </c>
      <c r="D136" s="107" t="s">
        <v>3574</v>
      </c>
      <c r="E136" s="106" t="s">
        <v>3627</v>
      </c>
      <c r="F136" s="107" t="s">
        <v>3628</v>
      </c>
      <c r="G136" s="106" t="s">
        <v>5213</v>
      </c>
      <c r="H136" s="106" t="s">
        <v>8240</v>
      </c>
      <c r="I136" s="11">
        <v>2.1280000000000001</v>
      </c>
      <c r="J136" s="11">
        <v>2.1280000000000001</v>
      </c>
      <c r="K136" s="11"/>
      <c r="L136" s="106" t="s">
        <v>3392</v>
      </c>
      <c r="M136" s="108"/>
      <c r="N136" s="108"/>
      <c r="O136" s="108"/>
      <c r="P136" s="108"/>
      <c r="Q136" s="108"/>
    </row>
    <row r="137" spans="1:17" s="105" customFormat="1" ht="24" x14ac:dyDescent="0.55000000000000004">
      <c r="A137" s="106">
        <f>SUBTOTAL(103,$B$4:B137)</f>
        <v>134</v>
      </c>
      <c r="B137" s="107" t="s">
        <v>3570</v>
      </c>
      <c r="C137" s="107" t="s">
        <v>3337</v>
      </c>
      <c r="D137" s="107" t="s">
        <v>3571</v>
      </c>
      <c r="E137" s="106" t="s">
        <v>3629</v>
      </c>
      <c r="F137" s="107" t="s">
        <v>3630</v>
      </c>
      <c r="G137" s="106" t="s">
        <v>5213</v>
      </c>
      <c r="H137" s="106" t="s">
        <v>8241</v>
      </c>
      <c r="I137" s="11">
        <v>4.0999999999999899</v>
      </c>
      <c r="J137" s="11">
        <v>6.3999999999999897</v>
      </c>
      <c r="K137" s="11"/>
      <c r="L137" s="106" t="s">
        <v>3392</v>
      </c>
      <c r="M137" s="108"/>
      <c r="N137" s="108"/>
      <c r="O137" s="108"/>
      <c r="P137" s="108"/>
      <c r="Q137" s="108"/>
    </row>
    <row r="138" spans="1:17" s="105" customFormat="1" ht="24" x14ac:dyDescent="0.55000000000000004">
      <c r="A138" s="106">
        <f>SUBTOTAL(103,$B$4:B138)</f>
        <v>135</v>
      </c>
      <c r="B138" s="107" t="s">
        <v>3570</v>
      </c>
      <c r="C138" s="107" t="s">
        <v>3337</v>
      </c>
      <c r="D138" s="107" t="s">
        <v>3590</v>
      </c>
      <c r="E138" s="106" t="s">
        <v>3631</v>
      </c>
      <c r="F138" s="107" t="s">
        <v>3632</v>
      </c>
      <c r="G138" s="106" t="s">
        <v>5213</v>
      </c>
      <c r="H138" s="106" t="s">
        <v>8242</v>
      </c>
      <c r="I138" s="11">
        <v>25.007000000000001</v>
      </c>
      <c r="J138" s="11">
        <v>25.007000000000001</v>
      </c>
      <c r="K138" s="11"/>
      <c r="L138" s="106" t="s">
        <v>3392</v>
      </c>
      <c r="M138" s="108"/>
      <c r="N138" s="108"/>
      <c r="O138" s="108"/>
      <c r="P138" s="108"/>
      <c r="Q138" s="108"/>
    </row>
    <row r="139" spans="1:17" s="105" customFormat="1" ht="24" x14ac:dyDescent="0.55000000000000004">
      <c r="A139" s="106">
        <f>SUBTOTAL(103,$B$4:B139)</f>
        <v>136</v>
      </c>
      <c r="B139" s="107" t="s">
        <v>3570</v>
      </c>
      <c r="C139" s="107" t="s">
        <v>3337</v>
      </c>
      <c r="D139" s="107" t="s">
        <v>3587</v>
      </c>
      <c r="E139" s="106" t="s">
        <v>3633</v>
      </c>
      <c r="F139" s="107" t="s">
        <v>3634</v>
      </c>
      <c r="G139" s="106" t="s">
        <v>5213</v>
      </c>
      <c r="H139" s="106" t="s">
        <v>8243</v>
      </c>
      <c r="I139" s="11">
        <v>5.1340000000000003</v>
      </c>
      <c r="J139" s="11">
        <v>7.0899999999999901</v>
      </c>
      <c r="K139" s="11"/>
      <c r="L139" s="106" t="s">
        <v>3392</v>
      </c>
      <c r="M139" s="108"/>
      <c r="N139" s="108"/>
      <c r="O139" s="108"/>
      <c r="P139" s="108"/>
      <c r="Q139" s="108"/>
    </row>
    <row r="140" spans="1:17" s="105" customFormat="1" ht="24" x14ac:dyDescent="0.55000000000000004">
      <c r="A140" s="106">
        <f>SUBTOTAL(103,$B$4:B140)</f>
        <v>137</v>
      </c>
      <c r="B140" s="107" t="s">
        <v>3570</v>
      </c>
      <c r="C140" s="107" t="s">
        <v>3337</v>
      </c>
      <c r="D140" s="107" t="s">
        <v>3587</v>
      </c>
      <c r="E140" s="106" t="s">
        <v>3633</v>
      </c>
      <c r="F140" s="107" t="s">
        <v>3634</v>
      </c>
      <c r="G140" s="106" t="s">
        <v>8244</v>
      </c>
      <c r="H140" s="106" t="s">
        <v>8245</v>
      </c>
      <c r="I140" s="11">
        <v>5.4909999999999899</v>
      </c>
      <c r="J140" s="11">
        <v>6.3279999999999896</v>
      </c>
      <c r="K140" s="11"/>
      <c r="L140" s="106" t="s">
        <v>3392</v>
      </c>
      <c r="M140" s="108"/>
      <c r="N140" s="108"/>
      <c r="O140" s="108"/>
      <c r="P140" s="108"/>
      <c r="Q140" s="108"/>
    </row>
    <row r="141" spans="1:17" s="105" customFormat="1" ht="24" x14ac:dyDescent="0.55000000000000004">
      <c r="A141" s="106">
        <f>SUBTOTAL(103,$B$4:B141)</f>
        <v>138</v>
      </c>
      <c r="B141" s="107" t="s">
        <v>3635</v>
      </c>
      <c r="C141" s="107" t="s">
        <v>3337</v>
      </c>
      <c r="D141" s="107" t="s">
        <v>3636</v>
      </c>
      <c r="E141" s="106" t="s">
        <v>3637</v>
      </c>
      <c r="F141" s="107" t="s">
        <v>3638</v>
      </c>
      <c r="G141" s="106" t="s">
        <v>8246</v>
      </c>
      <c r="H141" s="106" t="s">
        <v>1227</v>
      </c>
      <c r="I141" s="11">
        <v>14</v>
      </c>
      <c r="J141" s="11">
        <v>70.59</v>
      </c>
      <c r="K141" s="11"/>
      <c r="L141" s="106" t="s">
        <v>3341</v>
      </c>
      <c r="M141" s="108"/>
      <c r="N141" s="108"/>
      <c r="O141" s="108"/>
      <c r="P141" s="108"/>
      <c r="Q141" s="108"/>
    </row>
    <row r="142" spans="1:17" s="105" customFormat="1" ht="24" x14ac:dyDescent="0.55000000000000004">
      <c r="A142" s="106">
        <f>SUBTOTAL(103,$B$4:B142)</f>
        <v>139</v>
      </c>
      <c r="B142" s="107" t="s">
        <v>3635</v>
      </c>
      <c r="C142" s="107" t="s">
        <v>3337</v>
      </c>
      <c r="D142" s="107" t="s">
        <v>3639</v>
      </c>
      <c r="E142" s="106" t="s">
        <v>3640</v>
      </c>
      <c r="F142" s="107" t="s">
        <v>3641</v>
      </c>
      <c r="G142" s="106" t="s">
        <v>1227</v>
      </c>
      <c r="H142" s="106" t="s">
        <v>8247</v>
      </c>
      <c r="I142" s="11">
        <v>10</v>
      </c>
      <c r="J142" s="11">
        <v>71.569999999999993</v>
      </c>
      <c r="K142" s="11"/>
      <c r="L142" s="106" t="s">
        <v>3341</v>
      </c>
      <c r="M142" s="108"/>
      <c r="N142" s="108"/>
      <c r="O142" s="108"/>
      <c r="P142" s="108"/>
      <c r="Q142" s="108"/>
    </row>
    <row r="143" spans="1:17" s="105" customFormat="1" ht="24" x14ac:dyDescent="0.55000000000000004">
      <c r="A143" s="106">
        <f>SUBTOTAL(103,$B$4:B143)</f>
        <v>140</v>
      </c>
      <c r="B143" s="107" t="s">
        <v>3635</v>
      </c>
      <c r="C143" s="107" t="s">
        <v>3337</v>
      </c>
      <c r="D143" s="107" t="s">
        <v>3642</v>
      </c>
      <c r="E143" s="106" t="s">
        <v>3643</v>
      </c>
      <c r="F143" s="107" t="s">
        <v>3644</v>
      </c>
      <c r="G143" s="106" t="s">
        <v>8247</v>
      </c>
      <c r="H143" s="106" t="s">
        <v>8248</v>
      </c>
      <c r="I143" s="11">
        <v>20.745999999999999</v>
      </c>
      <c r="J143" s="11">
        <v>85.849000000000004</v>
      </c>
      <c r="K143" s="11"/>
      <c r="L143" s="106" t="s">
        <v>3341</v>
      </c>
      <c r="M143" s="108"/>
      <c r="N143" s="108"/>
      <c r="O143" s="108"/>
      <c r="P143" s="108"/>
      <c r="Q143" s="108"/>
    </row>
    <row r="144" spans="1:17" s="105" customFormat="1" ht="24" x14ac:dyDescent="0.55000000000000004">
      <c r="A144" s="106">
        <f>SUBTOTAL(103,$B$4:B144)</f>
        <v>141</v>
      </c>
      <c r="B144" s="107" t="s">
        <v>3635</v>
      </c>
      <c r="C144" s="107" t="s">
        <v>3337</v>
      </c>
      <c r="D144" s="107" t="s">
        <v>3645</v>
      </c>
      <c r="E144" s="106" t="s">
        <v>3646</v>
      </c>
      <c r="F144" s="107" t="s">
        <v>3647</v>
      </c>
      <c r="G144" s="106" t="s">
        <v>8248</v>
      </c>
      <c r="H144" s="106" t="s">
        <v>8133</v>
      </c>
      <c r="I144" s="11">
        <v>13.718999999999999</v>
      </c>
      <c r="J144" s="11">
        <v>47.877000000000002</v>
      </c>
      <c r="K144" s="11"/>
      <c r="L144" s="106" t="s">
        <v>3341</v>
      </c>
      <c r="M144" s="108"/>
      <c r="N144" s="108"/>
      <c r="O144" s="108"/>
      <c r="P144" s="108"/>
      <c r="Q144" s="108"/>
    </row>
    <row r="145" spans="1:17" s="105" customFormat="1" ht="24" x14ac:dyDescent="0.55000000000000004">
      <c r="A145" s="106">
        <f>SUBTOTAL(103,$B$4:B145)</f>
        <v>142</v>
      </c>
      <c r="B145" s="107" t="s">
        <v>3635</v>
      </c>
      <c r="C145" s="107" t="s">
        <v>3337</v>
      </c>
      <c r="D145" s="107" t="s">
        <v>3648</v>
      </c>
      <c r="E145" s="106" t="s">
        <v>3649</v>
      </c>
      <c r="F145" s="107" t="s">
        <v>3650</v>
      </c>
      <c r="G145" s="106" t="s">
        <v>5213</v>
      </c>
      <c r="H145" s="106" t="s">
        <v>6457</v>
      </c>
      <c r="I145" s="11">
        <v>5</v>
      </c>
      <c r="J145" s="11">
        <v>30.35</v>
      </c>
      <c r="K145" s="11"/>
      <c r="L145" s="106" t="s">
        <v>3341</v>
      </c>
      <c r="M145" s="108"/>
      <c r="N145" s="108"/>
      <c r="O145" s="108"/>
      <c r="P145" s="108"/>
      <c r="Q145" s="108"/>
    </row>
    <row r="146" spans="1:17" s="105" customFormat="1" ht="24" x14ac:dyDescent="0.55000000000000004">
      <c r="A146" s="106">
        <f>SUBTOTAL(103,$B$4:B146)</f>
        <v>143</v>
      </c>
      <c r="B146" s="107" t="s">
        <v>3635</v>
      </c>
      <c r="C146" s="107" t="s">
        <v>3337</v>
      </c>
      <c r="D146" s="107" t="s">
        <v>3651</v>
      </c>
      <c r="E146" s="106" t="s">
        <v>3652</v>
      </c>
      <c r="F146" s="107" t="s">
        <v>3653</v>
      </c>
      <c r="G146" s="106" t="s">
        <v>6457</v>
      </c>
      <c r="H146" s="106" t="s">
        <v>8249</v>
      </c>
      <c r="I146" s="11">
        <v>21.5</v>
      </c>
      <c r="J146" s="11">
        <v>104.505</v>
      </c>
      <c r="K146" s="11"/>
      <c r="L146" s="106" t="s">
        <v>3341</v>
      </c>
      <c r="M146" s="108"/>
      <c r="N146" s="108"/>
      <c r="O146" s="108"/>
      <c r="P146" s="108"/>
      <c r="Q146" s="108"/>
    </row>
    <row r="147" spans="1:17" s="105" customFormat="1" ht="24" x14ac:dyDescent="0.55000000000000004">
      <c r="A147" s="106">
        <f>SUBTOTAL(103,$B$4:B147)</f>
        <v>144</v>
      </c>
      <c r="B147" s="107" t="s">
        <v>3635</v>
      </c>
      <c r="C147" s="107" t="s">
        <v>3337</v>
      </c>
      <c r="D147" s="107" t="s">
        <v>3654</v>
      </c>
      <c r="E147" s="106" t="s">
        <v>3655</v>
      </c>
      <c r="F147" s="107" t="s">
        <v>3656</v>
      </c>
      <c r="G147" s="106" t="s">
        <v>8249</v>
      </c>
      <c r="H147" s="106" t="s">
        <v>2955</v>
      </c>
      <c r="I147" s="11">
        <v>9.2719999999999896</v>
      </c>
      <c r="J147" s="11">
        <v>35.901000000000003</v>
      </c>
      <c r="K147" s="11"/>
      <c r="L147" s="106" t="s">
        <v>3341</v>
      </c>
      <c r="M147" s="108"/>
      <c r="N147" s="108"/>
      <c r="O147" s="108"/>
      <c r="P147" s="108"/>
      <c r="Q147" s="108"/>
    </row>
    <row r="148" spans="1:17" s="105" customFormat="1" ht="24" x14ac:dyDescent="0.55000000000000004">
      <c r="A148" s="106">
        <f>SUBTOTAL(103,$B$4:B148)</f>
        <v>145</v>
      </c>
      <c r="B148" s="107" t="s">
        <v>3635</v>
      </c>
      <c r="C148" s="107" t="s">
        <v>3337</v>
      </c>
      <c r="D148" s="107" t="s">
        <v>3642</v>
      </c>
      <c r="E148" s="106" t="s">
        <v>3657</v>
      </c>
      <c r="F148" s="107" t="s">
        <v>3658</v>
      </c>
      <c r="G148" s="106" t="s">
        <v>5213</v>
      </c>
      <c r="H148" s="106" t="s">
        <v>8138</v>
      </c>
      <c r="I148" s="11">
        <v>0.35699999999999898</v>
      </c>
      <c r="J148" s="11">
        <v>1.071</v>
      </c>
      <c r="K148" s="11"/>
      <c r="L148" s="106" t="s">
        <v>3341</v>
      </c>
      <c r="M148" s="108"/>
      <c r="N148" s="108"/>
      <c r="O148" s="108"/>
      <c r="P148" s="108"/>
      <c r="Q148" s="108"/>
    </row>
    <row r="149" spans="1:17" s="105" customFormat="1" ht="24" x14ac:dyDescent="0.55000000000000004">
      <c r="A149" s="106">
        <f>SUBTOTAL(103,$B$4:B149)</f>
        <v>146</v>
      </c>
      <c r="B149" s="107" t="s">
        <v>3635</v>
      </c>
      <c r="C149" s="107" t="s">
        <v>3337</v>
      </c>
      <c r="D149" s="107" t="s">
        <v>3636</v>
      </c>
      <c r="E149" s="106" t="s">
        <v>3659</v>
      </c>
      <c r="F149" s="107" t="s">
        <v>3660</v>
      </c>
      <c r="G149" s="106" t="s">
        <v>8250</v>
      </c>
      <c r="H149" s="106" t="s">
        <v>8251</v>
      </c>
      <c r="I149" s="11">
        <v>12.37</v>
      </c>
      <c r="J149" s="11">
        <v>21.27</v>
      </c>
      <c r="K149" s="11"/>
      <c r="L149" s="106" t="s">
        <v>3341</v>
      </c>
      <c r="M149" s="108"/>
      <c r="N149" s="108"/>
      <c r="O149" s="108"/>
      <c r="P149" s="108"/>
      <c r="Q149" s="108"/>
    </row>
    <row r="150" spans="1:17" s="105" customFormat="1" ht="24" x14ac:dyDescent="0.55000000000000004">
      <c r="A150" s="106">
        <f>SUBTOTAL(103,$B$4:B150)</f>
        <v>147</v>
      </c>
      <c r="B150" s="107" t="s">
        <v>3635</v>
      </c>
      <c r="C150" s="107" t="s">
        <v>3337</v>
      </c>
      <c r="D150" s="107" t="s">
        <v>3639</v>
      </c>
      <c r="E150" s="106" t="s">
        <v>3661</v>
      </c>
      <c r="F150" s="107" t="s">
        <v>3662</v>
      </c>
      <c r="G150" s="106" t="s">
        <v>8252</v>
      </c>
      <c r="H150" s="106" t="s">
        <v>8253</v>
      </c>
      <c r="I150" s="11">
        <v>16.832999999999998</v>
      </c>
      <c r="J150" s="11">
        <v>37.000999999999998</v>
      </c>
      <c r="K150" s="11"/>
      <c r="L150" s="106" t="s">
        <v>3341</v>
      </c>
      <c r="M150" s="108"/>
      <c r="N150" s="108"/>
      <c r="O150" s="108"/>
      <c r="P150" s="108"/>
      <c r="Q150" s="108"/>
    </row>
    <row r="151" spans="1:17" s="105" customFormat="1" ht="24" x14ac:dyDescent="0.55000000000000004">
      <c r="A151" s="106">
        <f>SUBTOTAL(103,$B$4:B151)</f>
        <v>148</v>
      </c>
      <c r="B151" s="107" t="s">
        <v>3635</v>
      </c>
      <c r="C151" s="107" t="s">
        <v>3337</v>
      </c>
      <c r="D151" s="107" t="s">
        <v>3645</v>
      </c>
      <c r="E151" s="106" t="s">
        <v>3663</v>
      </c>
      <c r="F151" s="107" t="s">
        <v>3664</v>
      </c>
      <c r="G151" s="106" t="s">
        <v>5213</v>
      </c>
      <c r="H151" s="106" t="s">
        <v>8254</v>
      </c>
      <c r="I151" s="11">
        <v>1.9749999999999901</v>
      </c>
      <c r="J151" s="11">
        <v>3.95</v>
      </c>
      <c r="K151" s="11"/>
      <c r="L151" s="106" t="s">
        <v>3341</v>
      </c>
      <c r="M151" s="108"/>
      <c r="N151" s="108"/>
      <c r="O151" s="108"/>
      <c r="P151" s="108"/>
      <c r="Q151" s="108"/>
    </row>
    <row r="152" spans="1:17" s="105" customFormat="1" ht="24" x14ac:dyDescent="0.55000000000000004">
      <c r="A152" s="106">
        <f>SUBTOTAL(103,$B$4:B152)</f>
        <v>149</v>
      </c>
      <c r="B152" s="107" t="s">
        <v>3635</v>
      </c>
      <c r="C152" s="107" t="s">
        <v>3337</v>
      </c>
      <c r="D152" s="107" t="s">
        <v>3648</v>
      </c>
      <c r="E152" s="106" t="s">
        <v>3665</v>
      </c>
      <c r="F152" s="107" t="s">
        <v>3666</v>
      </c>
      <c r="G152" s="106" t="s">
        <v>5213</v>
      </c>
      <c r="H152" s="106" t="s">
        <v>6854</v>
      </c>
      <c r="I152" s="11">
        <v>19</v>
      </c>
      <c r="J152" s="11">
        <v>41.55</v>
      </c>
      <c r="K152" s="11"/>
      <c r="L152" s="106" t="s">
        <v>3341</v>
      </c>
      <c r="M152" s="108"/>
      <c r="N152" s="108"/>
      <c r="O152" s="108"/>
      <c r="P152" s="108"/>
      <c r="Q152" s="108"/>
    </row>
    <row r="153" spans="1:17" s="105" customFormat="1" ht="24" x14ac:dyDescent="0.55000000000000004">
      <c r="A153" s="106">
        <f>SUBTOTAL(103,$B$4:B153)</f>
        <v>150</v>
      </c>
      <c r="B153" s="107" t="s">
        <v>3635</v>
      </c>
      <c r="C153" s="107" t="s">
        <v>3337</v>
      </c>
      <c r="D153" s="107" t="s">
        <v>3639</v>
      </c>
      <c r="E153" s="106" t="s">
        <v>3667</v>
      </c>
      <c r="F153" s="107" t="s">
        <v>3666</v>
      </c>
      <c r="G153" s="106" t="s">
        <v>6854</v>
      </c>
      <c r="H153" s="106" t="s">
        <v>8255</v>
      </c>
      <c r="I153" s="11">
        <v>12.344999999999899</v>
      </c>
      <c r="J153" s="11">
        <v>24.69</v>
      </c>
      <c r="K153" s="11"/>
      <c r="L153" s="106" t="s">
        <v>3341</v>
      </c>
      <c r="M153" s="108"/>
      <c r="N153" s="108"/>
      <c r="O153" s="108"/>
      <c r="P153" s="108"/>
      <c r="Q153" s="108"/>
    </row>
    <row r="154" spans="1:17" s="105" customFormat="1" ht="24" x14ac:dyDescent="0.55000000000000004">
      <c r="A154" s="106">
        <f>SUBTOTAL(103,$B$4:B154)</f>
        <v>151</v>
      </c>
      <c r="B154" s="107" t="s">
        <v>3635</v>
      </c>
      <c r="C154" s="107" t="s">
        <v>3337</v>
      </c>
      <c r="D154" s="107" t="s">
        <v>3654</v>
      </c>
      <c r="E154" s="106" t="s">
        <v>3668</v>
      </c>
      <c r="F154" s="107" t="s">
        <v>3669</v>
      </c>
      <c r="G154" s="106" t="s">
        <v>8256</v>
      </c>
      <c r="H154" s="106" t="s">
        <v>6790</v>
      </c>
      <c r="I154" s="11">
        <v>15.82</v>
      </c>
      <c r="J154" s="11">
        <v>17.364999999999998</v>
      </c>
      <c r="K154" s="11"/>
      <c r="L154" s="106" t="s">
        <v>3341</v>
      </c>
      <c r="M154" s="108"/>
      <c r="N154" s="108"/>
      <c r="O154" s="108"/>
      <c r="P154" s="108"/>
      <c r="Q154" s="108"/>
    </row>
    <row r="155" spans="1:17" s="105" customFormat="1" ht="24" x14ac:dyDescent="0.55000000000000004">
      <c r="A155" s="106">
        <f>SUBTOTAL(103,$B$4:B155)</f>
        <v>152</v>
      </c>
      <c r="B155" s="107" t="s">
        <v>3635</v>
      </c>
      <c r="C155" s="107" t="s">
        <v>3337</v>
      </c>
      <c r="D155" s="107" t="s">
        <v>3654</v>
      </c>
      <c r="E155" s="106" t="s">
        <v>3670</v>
      </c>
      <c r="F155" s="107" t="s">
        <v>3671</v>
      </c>
      <c r="G155" s="106" t="s">
        <v>5213</v>
      </c>
      <c r="H155" s="106" t="s">
        <v>8257</v>
      </c>
      <c r="I155" s="11">
        <v>19.186999999999902</v>
      </c>
      <c r="J155" s="11">
        <v>26.786999999999999</v>
      </c>
      <c r="K155" s="11"/>
      <c r="L155" s="106" t="s">
        <v>3341</v>
      </c>
      <c r="M155" s="108"/>
      <c r="N155" s="108"/>
      <c r="O155" s="108"/>
      <c r="P155" s="108"/>
      <c r="Q155" s="108"/>
    </row>
    <row r="156" spans="1:17" s="105" customFormat="1" ht="24" x14ac:dyDescent="0.55000000000000004">
      <c r="A156" s="106">
        <f>SUBTOTAL(103,$B$4:B156)</f>
        <v>153</v>
      </c>
      <c r="B156" s="107" t="s">
        <v>3635</v>
      </c>
      <c r="C156" s="107" t="s">
        <v>3337</v>
      </c>
      <c r="D156" s="107" t="s">
        <v>3654</v>
      </c>
      <c r="E156" s="106" t="s">
        <v>3672</v>
      </c>
      <c r="F156" s="107" t="s">
        <v>3673</v>
      </c>
      <c r="G156" s="106" t="s">
        <v>5213</v>
      </c>
      <c r="H156" s="106" t="s">
        <v>8127</v>
      </c>
      <c r="I156" s="11">
        <v>2.2029999999999901</v>
      </c>
      <c r="J156" s="11">
        <v>2.5030000000000001</v>
      </c>
      <c r="K156" s="11"/>
      <c r="L156" s="106" t="s">
        <v>3341</v>
      </c>
      <c r="M156" s="108"/>
      <c r="N156" s="108"/>
      <c r="O156" s="108"/>
      <c r="P156" s="108"/>
      <c r="Q156" s="108"/>
    </row>
    <row r="157" spans="1:17" s="105" customFormat="1" ht="24" x14ac:dyDescent="0.55000000000000004">
      <c r="A157" s="106">
        <f>SUBTOTAL(103,$B$4:B157)</f>
        <v>154</v>
      </c>
      <c r="B157" s="107" t="s">
        <v>3635</v>
      </c>
      <c r="C157" s="107" t="s">
        <v>3337</v>
      </c>
      <c r="D157" s="107" t="s">
        <v>3645</v>
      </c>
      <c r="E157" s="106" t="s">
        <v>3674</v>
      </c>
      <c r="F157" s="107" t="s">
        <v>3675</v>
      </c>
      <c r="G157" s="106" t="s">
        <v>5213</v>
      </c>
      <c r="H157" s="106" t="s">
        <v>6183</v>
      </c>
      <c r="I157" s="11">
        <v>9.5999999999999908</v>
      </c>
      <c r="J157" s="11">
        <v>10.843999999999999</v>
      </c>
      <c r="K157" s="11"/>
      <c r="L157" s="106" t="s">
        <v>3341</v>
      </c>
      <c r="M157" s="108"/>
      <c r="N157" s="108"/>
      <c r="O157" s="108"/>
      <c r="P157" s="108"/>
      <c r="Q157" s="108"/>
    </row>
    <row r="158" spans="1:17" s="105" customFormat="1" ht="24" x14ac:dyDescent="0.55000000000000004">
      <c r="A158" s="106">
        <f>SUBTOTAL(103,$B$4:B158)</f>
        <v>155</v>
      </c>
      <c r="B158" s="107" t="s">
        <v>3635</v>
      </c>
      <c r="C158" s="107" t="s">
        <v>3337</v>
      </c>
      <c r="D158" s="107" t="s">
        <v>3645</v>
      </c>
      <c r="E158" s="106" t="s">
        <v>3676</v>
      </c>
      <c r="F158" s="107" t="s">
        <v>3677</v>
      </c>
      <c r="G158" s="106" t="s">
        <v>5213</v>
      </c>
      <c r="H158" s="106" t="s">
        <v>7052</v>
      </c>
      <c r="I158" s="11">
        <v>17.5</v>
      </c>
      <c r="J158" s="11">
        <v>35</v>
      </c>
      <c r="K158" s="11"/>
      <c r="L158" s="106" t="s">
        <v>3341</v>
      </c>
      <c r="M158" s="108"/>
      <c r="N158" s="108"/>
      <c r="O158" s="108"/>
      <c r="P158" s="108"/>
      <c r="Q158" s="108"/>
    </row>
    <row r="159" spans="1:17" s="105" customFormat="1" ht="24" x14ac:dyDescent="0.55000000000000004">
      <c r="A159" s="106">
        <f>SUBTOTAL(103,$B$4:B159)</f>
        <v>156</v>
      </c>
      <c r="B159" s="107" t="s">
        <v>3635</v>
      </c>
      <c r="C159" s="107" t="s">
        <v>3337</v>
      </c>
      <c r="D159" s="107" t="s">
        <v>3645</v>
      </c>
      <c r="E159" s="106" t="s">
        <v>3678</v>
      </c>
      <c r="F159" s="107" t="s">
        <v>3679</v>
      </c>
      <c r="G159" s="106" t="s">
        <v>5213</v>
      </c>
      <c r="H159" s="106" t="s">
        <v>8258</v>
      </c>
      <c r="I159" s="11">
        <v>20.094000000000001</v>
      </c>
      <c r="J159" s="11">
        <v>33.978999999999999</v>
      </c>
      <c r="K159" s="11"/>
      <c r="L159" s="106" t="s">
        <v>3341</v>
      </c>
      <c r="M159" s="108"/>
      <c r="N159" s="108"/>
      <c r="O159" s="108"/>
      <c r="P159" s="108"/>
      <c r="Q159" s="108"/>
    </row>
    <row r="160" spans="1:17" s="105" customFormat="1" ht="24" x14ac:dyDescent="0.55000000000000004">
      <c r="A160" s="106">
        <f>SUBTOTAL(103,$B$4:B160)</f>
        <v>157</v>
      </c>
      <c r="B160" s="107" t="s">
        <v>3635</v>
      </c>
      <c r="C160" s="107" t="s">
        <v>3337</v>
      </c>
      <c r="D160" s="107" t="s">
        <v>3639</v>
      </c>
      <c r="E160" s="106" t="s">
        <v>3680</v>
      </c>
      <c r="F160" s="107" t="s">
        <v>3681</v>
      </c>
      <c r="G160" s="106" t="s">
        <v>5213</v>
      </c>
      <c r="H160" s="106" t="s">
        <v>8259</v>
      </c>
      <c r="I160" s="11">
        <v>14.2</v>
      </c>
      <c r="J160" s="11">
        <v>14.6</v>
      </c>
      <c r="K160" s="11"/>
      <c r="L160" s="106" t="s">
        <v>3341</v>
      </c>
      <c r="M160" s="108"/>
      <c r="N160" s="108"/>
      <c r="O160" s="108"/>
      <c r="P160" s="108"/>
      <c r="Q160" s="108"/>
    </row>
    <row r="161" spans="1:17" s="105" customFormat="1" ht="24" x14ac:dyDescent="0.55000000000000004">
      <c r="A161" s="106">
        <f>SUBTOTAL(103,$B$4:B161)</f>
        <v>158</v>
      </c>
      <c r="B161" s="107" t="s">
        <v>3635</v>
      </c>
      <c r="C161" s="107" t="s">
        <v>3337</v>
      </c>
      <c r="D161" s="107" t="s">
        <v>3642</v>
      </c>
      <c r="E161" s="106" t="s">
        <v>3682</v>
      </c>
      <c r="F161" s="107" t="s">
        <v>3683</v>
      </c>
      <c r="G161" s="106" t="s">
        <v>8259</v>
      </c>
      <c r="H161" s="106" t="s">
        <v>8260</v>
      </c>
      <c r="I161" s="11">
        <v>15.039</v>
      </c>
      <c r="J161" s="11">
        <v>17.960999999999999</v>
      </c>
      <c r="K161" s="11"/>
      <c r="L161" s="106" t="s">
        <v>3341</v>
      </c>
      <c r="M161" s="108"/>
      <c r="N161" s="108"/>
      <c r="O161" s="108"/>
      <c r="P161" s="108"/>
      <c r="Q161" s="108"/>
    </row>
    <row r="162" spans="1:17" s="105" customFormat="1" ht="24" x14ac:dyDescent="0.55000000000000004">
      <c r="A162" s="106">
        <f>SUBTOTAL(103,$B$4:B162)</f>
        <v>159</v>
      </c>
      <c r="B162" s="107" t="s">
        <v>3635</v>
      </c>
      <c r="C162" s="107" t="s">
        <v>3337</v>
      </c>
      <c r="D162" s="107" t="s">
        <v>3639</v>
      </c>
      <c r="E162" s="106" t="s">
        <v>3684</v>
      </c>
      <c r="F162" s="107" t="s">
        <v>3685</v>
      </c>
      <c r="G162" s="106" t="s">
        <v>5213</v>
      </c>
      <c r="H162" s="106" t="s">
        <v>8261</v>
      </c>
      <c r="I162" s="11">
        <v>4.9820000000000002</v>
      </c>
      <c r="J162" s="11">
        <v>4.9820000000000002</v>
      </c>
      <c r="K162" s="11"/>
      <c r="L162" s="106" t="s">
        <v>3341</v>
      </c>
      <c r="M162" s="108"/>
      <c r="N162" s="108"/>
      <c r="O162" s="108"/>
      <c r="P162" s="108"/>
      <c r="Q162" s="108"/>
    </row>
    <row r="163" spans="1:17" s="105" customFormat="1" ht="24" x14ac:dyDescent="0.55000000000000004">
      <c r="A163" s="106">
        <f>SUBTOTAL(103,$B$4:B163)</f>
        <v>160</v>
      </c>
      <c r="B163" s="107" t="s">
        <v>3635</v>
      </c>
      <c r="C163" s="107" t="s">
        <v>3337</v>
      </c>
      <c r="D163" s="107" t="s">
        <v>3636</v>
      </c>
      <c r="E163" s="106" t="s">
        <v>3686</v>
      </c>
      <c r="F163" s="107" t="s">
        <v>3687</v>
      </c>
      <c r="G163" s="106" t="s">
        <v>6914</v>
      </c>
      <c r="H163" s="106" t="s">
        <v>8262</v>
      </c>
      <c r="I163" s="11">
        <v>2.903</v>
      </c>
      <c r="J163" s="11">
        <v>2.903</v>
      </c>
      <c r="K163" s="11"/>
      <c r="L163" s="106" t="s">
        <v>3341</v>
      </c>
      <c r="M163" s="108"/>
      <c r="N163" s="108"/>
      <c r="O163" s="108"/>
      <c r="P163" s="108"/>
      <c r="Q163" s="108"/>
    </row>
    <row r="164" spans="1:17" s="105" customFormat="1" ht="24" x14ac:dyDescent="0.55000000000000004">
      <c r="A164" s="106">
        <f>SUBTOTAL(103,$B$4:B164)</f>
        <v>161</v>
      </c>
      <c r="B164" s="107" t="s">
        <v>3635</v>
      </c>
      <c r="C164" s="107" t="s">
        <v>3337</v>
      </c>
      <c r="D164" s="107" t="s">
        <v>3639</v>
      </c>
      <c r="E164" s="106" t="s">
        <v>3688</v>
      </c>
      <c r="F164" s="107" t="s">
        <v>3689</v>
      </c>
      <c r="G164" s="106" t="s">
        <v>5213</v>
      </c>
      <c r="H164" s="106" t="s">
        <v>8263</v>
      </c>
      <c r="I164" s="11">
        <v>6.5999999999999899</v>
      </c>
      <c r="J164" s="11">
        <v>7.89</v>
      </c>
      <c r="K164" s="11"/>
      <c r="L164" s="106" t="s">
        <v>3341</v>
      </c>
      <c r="M164" s="108"/>
      <c r="N164" s="108"/>
      <c r="O164" s="108"/>
      <c r="P164" s="108"/>
      <c r="Q164" s="108"/>
    </row>
    <row r="165" spans="1:17" s="105" customFormat="1" ht="24" x14ac:dyDescent="0.55000000000000004">
      <c r="A165" s="106">
        <f>SUBTOTAL(103,$B$4:B165)</f>
        <v>162</v>
      </c>
      <c r="B165" s="107" t="s">
        <v>3635</v>
      </c>
      <c r="C165" s="107" t="s">
        <v>3337</v>
      </c>
      <c r="D165" s="107" t="s">
        <v>3639</v>
      </c>
      <c r="E165" s="106" t="s">
        <v>3690</v>
      </c>
      <c r="F165" s="107" t="s">
        <v>3691</v>
      </c>
      <c r="G165" s="106" t="s">
        <v>5213</v>
      </c>
      <c r="H165" s="106" t="s">
        <v>8264</v>
      </c>
      <c r="I165" s="11">
        <v>3.3149999999999902</v>
      </c>
      <c r="J165" s="11">
        <v>3.3149999999999999</v>
      </c>
      <c r="K165" s="11"/>
      <c r="L165" s="106" t="s">
        <v>3341</v>
      </c>
      <c r="M165" s="108"/>
      <c r="N165" s="108"/>
      <c r="O165" s="108"/>
      <c r="P165" s="108"/>
      <c r="Q165" s="108"/>
    </row>
    <row r="166" spans="1:17" s="105" customFormat="1" ht="24" x14ac:dyDescent="0.55000000000000004">
      <c r="A166" s="106">
        <f>SUBTOTAL(103,$B$4:B166)</f>
        <v>163</v>
      </c>
      <c r="B166" s="107" t="s">
        <v>3635</v>
      </c>
      <c r="C166" s="107" t="s">
        <v>3337</v>
      </c>
      <c r="D166" s="107" t="s">
        <v>3642</v>
      </c>
      <c r="E166" s="106" t="s">
        <v>3692</v>
      </c>
      <c r="F166" s="107" t="s">
        <v>3693</v>
      </c>
      <c r="G166" s="106" t="s">
        <v>5213</v>
      </c>
      <c r="H166" s="106" t="s">
        <v>8265</v>
      </c>
      <c r="I166" s="11">
        <v>13.0589999999999</v>
      </c>
      <c r="J166" s="11">
        <v>17.154</v>
      </c>
      <c r="K166" s="11"/>
      <c r="L166" s="106" t="s">
        <v>3341</v>
      </c>
      <c r="M166" s="108"/>
      <c r="N166" s="108"/>
      <c r="O166" s="108"/>
      <c r="P166" s="108"/>
      <c r="Q166" s="108"/>
    </row>
    <row r="167" spans="1:17" s="105" customFormat="1" ht="24" x14ac:dyDescent="0.55000000000000004">
      <c r="A167" s="106">
        <f>SUBTOTAL(103,$B$4:B167)</f>
        <v>164</v>
      </c>
      <c r="B167" s="107" t="s">
        <v>3635</v>
      </c>
      <c r="C167" s="107" t="s">
        <v>3337</v>
      </c>
      <c r="D167" s="107" t="s">
        <v>3648</v>
      </c>
      <c r="E167" s="106" t="s">
        <v>3694</v>
      </c>
      <c r="F167" s="107" t="s">
        <v>3695</v>
      </c>
      <c r="G167" s="106" t="s">
        <v>5213</v>
      </c>
      <c r="H167" s="106" t="s">
        <v>8266</v>
      </c>
      <c r="I167" s="11">
        <v>5.3380000000000001</v>
      </c>
      <c r="J167" s="11">
        <v>11.694000000000001</v>
      </c>
      <c r="K167" s="11"/>
      <c r="L167" s="106" t="s">
        <v>3341</v>
      </c>
      <c r="M167" s="108"/>
      <c r="N167" s="108"/>
      <c r="O167" s="108"/>
      <c r="P167" s="108"/>
      <c r="Q167" s="108"/>
    </row>
    <row r="168" spans="1:17" s="105" customFormat="1" ht="24" x14ac:dyDescent="0.55000000000000004">
      <c r="A168" s="106">
        <f>SUBTOTAL(103,$B$4:B168)</f>
        <v>165</v>
      </c>
      <c r="B168" s="107" t="s">
        <v>3635</v>
      </c>
      <c r="C168" s="107" t="s">
        <v>3337</v>
      </c>
      <c r="D168" s="107" t="s">
        <v>3648</v>
      </c>
      <c r="E168" s="106" t="s">
        <v>3696</v>
      </c>
      <c r="F168" s="107" t="s">
        <v>3697</v>
      </c>
      <c r="G168" s="106" t="s">
        <v>8267</v>
      </c>
      <c r="H168" s="106" t="s">
        <v>8268</v>
      </c>
      <c r="I168" s="11">
        <v>2.0590000000000002</v>
      </c>
      <c r="J168" s="11">
        <v>2.0590000000000002</v>
      </c>
      <c r="K168" s="11"/>
      <c r="L168" s="106" t="s">
        <v>3341</v>
      </c>
      <c r="M168" s="108"/>
      <c r="N168" s="108"/>
      <c r="O168" s="108"/>
      <c r="P168" s="108"/>
      <c r="Q168" s="108"/>
    </row>
    <row r="169" spans="1:17" s="105" customFormat="1" ht="24" x14ac:dyDescent="0.55000000000000004">
      <c r="A169" s="106">
        <f>SUBTOTAL(103,$B$4:B169)</f>
        <v>166</v>
      </c>
      <c r="B169" s="107" t="s">
        <v>3635</v>
      </c>
      <c r="C169" s="107" t="s">
        <v>3337</v>
      </c>
      <c r="D169" s="107" t="s">
        <v>3651</v>
      </c>
      <c r="E169" s="106" t="s">
        <v>3698</v>
      </c>
      <c r="F169" s="107" t="s">
        <v>3699</v>
      </c>
      <c r="G169" s="106" t="s">
        <v>5213</v>
      </c>
      <c r="H169" s="106" t="s">
        <v>8269</v>
      </c>
      <c r="I169" s="11">
        <v>26.219000000000001</v>
      </c>
      <c r="J169" s="11">
        <v>37.366</v>
      </c>
      <c r="K169" s="11"/>
      <c r="L169" s="106" t="s">
        <v>3341</v>
      </c>
      <c r="M169" s="108"/>
      <c r="N169" s="108"/>
      <c r="O169" s="108"/>
      <c r="P169" s="108"/>
      <c r="Q169" s="108"/>
    </row>
    <row r="170" spans="1:17" s="105" customFormat="1" ht="24" x14ac:dyDescent="0.55000000000000004">
      <c r="A170" s="106">
        <f>SUBTOTAL(103,$B$4:B170)</f>
        <v>167</v>
      </c>
      <c r="B170" s="107" t="s">
        <v>3635</v>
      </c>
      <c r="C170" s="107" t="s">
        <v>3337</v>
      </c>
      <c r="D170" s="107" t="s">
        <v>3651</v>
      </c>
      <c r="E170" s="106" t="s">
        <v>3700</v>
      </c>
      <c r="F170" s="107" t="s">
        <v>3701</v>
      </c>
      <c r="G170" s="106" t="s">
        <v>5213</v>
      </c>
      <c r="H170" s="106" t="s">
        <v>6847</v>
      </c>
      <c r="I170" s="11">
        <v>10</v>
      </c>
      <c r="J170" s="11">
        <v>10</v>
      </c>
      <c r="K170" s="11"/>
      <c r="L170" s="106" t="s">
        <v>3341</v>
      </c>
      <c r="M170" s="108"/>
      <c r="N170" s="108"/>
      <c r="O170" s="108"/>
      <c r="P170" s="108"/>
      <c r="Q170" s="108"/>
    </row>
    <row r="171" spans="1:17" s="105" customFormat="1" ht="24" x14ac:dyDescent="0.55000000000000004">
      <c r="A171" s="106">
        <f>SUBTOTAL(103,$B$4:B171)</f>
        <v>168</v>
      </c>
      <c r="B171" s="107" t="s">
        <v>3635</v>
      </c>
      <c r="C171" s="107" t="s">
        <v>3337</v>
      </c>
      <c r="D171" s="107" t="s">
        <v>3654</v>
      </c>
      <c r="E171" s="106" t="s">
        <v>3702</v>
      </c>
      <c r="F171" s="107" t="s">
        <v>3703</v>
      </c>
      <c r="G171" s="106" t="s">
        <v>6847</v>
      </c>
      <c r="H171" s="106" t="s">
        <v>8270</v>
      </c>
      <c r="I171" s="11">
        <v>21.0109999999999</v>
      </c>
      <c r="J171" s="11">
        <v>21.010999999999999</v>
      </c>
      <c r="K171" s="11"/>
      <c r="L171" s="106" t="s">
        <v>3341</v>
      </c>
      <c r="M171" s="108"/>
      <c r="N171" s="108"/>
      <c r="O171" s="108"/>
      <c r="P171" s="108"/>
      <c r="Q171" s="108"/>
    </row>
    <row r="172" spans="1:17" s="105" customFormat="1" ht="24" x14ac:dyDescent="0.55000000000000004">
      <c r="A172" s="106">
        <f>SUBTOTAL(103,$B$4:B172)</f>
        <v>169</v>
      </c>
      <c r="B172" s="107" t="s">
        <v>3635</v>
      </c>
      <c r="C172" s="107" t="s">
        <v>3337</v>
      </c>
      <c r="D172" s="107" t="s">
        <v>3642</v>
      </c>
      <c r="E172" s="106" t="s">
        <v>3704</v>
      </c>
      <c r="F172" s="107" t="s">
        <v>3705</v>
      </c>
      <c r="G172" s="106" t="s">
        <v>5213</v>
      </c>
      <c r="H172" s="106" t="s">
        <v>8271</v>
      </c>
      <c r="I172" s="11">
        <v>1.155</v>
      </c>
      <c r="J172" s="11">
        <v>2.31</v>
      </c>
      <c r="K172" s="11"/>
      <c r="L172" s="106" t="s">
        <v>3341</v>
      </c>
      <c r="M172" s="108"/>
      <c r="N172" s="108"/>
      <c r="O172" s="108"/>
      <c r="P172" s="108"/>
      <c r="Q172" s="108"/>
    </row>
    <row r="173" spans="1:17" s="105" customFormat="1" ht="24" x14ac:dyDescent="0.55000000000000004">
      <c r="A173" s="106">
        <f>SUBTOTAL(103,$B$4:B173)</f>
        <v>170</v>
      </c>
      <c r="B173" s="107" t="s">
        <v>3635</v>
      </c>
      <c r="C173" s="107" t="s">
        <v>3337</v>
      </c>
      <c r="D173" s="107" t="s">
        <v>3645</v>
      </c>
      <c r="E173" s="106" t="s">
        <v>3706</v>
      </c>
      <c r="F173" s="107" t="s">
        <v>3707</v>
      </c>
      <c r="G173" s="106" t="s">
        <v>5213</v>
      </c>
      <c r="H173" s="106" t="s">
        <v>8272</v>
      </c>
      <c r="I173" s="11">
        <v>12.023</v>
      </c>
      <c r="J173" s="11">
        <v>12.023</v>
      </c>
      <c r="K173" s="11"/>
      <c r="L173" s="106" t="s">
        <v>3341</v>
      </c>
      <c r="M173" s="108"/>
      <c r="N173" s="108"/>
      <c r="O173" s="108"/>
      <c r="P173" s="108"/>
      <c r="Q173" s="108"/>
    </row>
    <row r="174" spans="1:17" s="105" customFormat="1" ht="24" x14ac:dyDescent="0.55000000000000004">
      <c r="A174" s="106">
        <f>SUBTOTAL(103,$B$4:B174)</f>
        <v>171</v>
      </c>
      <c r="B174" s="107" t="s">
        <v>3635</v>
      </c>
      <c r="C174" s="107" t="s">
        <v>3337</v>
      </c>
      <c r="D174" s="107" t="s">
        <v>3636</v>
      </c>
      <c r="E174" s="106" t="s">
        <v>3708</v>
      </c>
      <c r="F174" s="107" t="s">
        <v>3709</v>
      </c>
      <c r="G174" s="106" t="s">
        <v>8273</v>
      </c>
      <c r="H174" s="106" t="s">
        <v>7108</v>
      </c>
      <c r="I174" s="11">
        <v>11.48</v>
      </c>
      <c r="J174" s="11">
        <v>11.48</v>
      </c>
      <c r="K174" s="11"/>
      <c r="L174" s="106" t="s">
        <v>3341</v>
      </c>
      <c r="M174" s="108"/>
      <c r="N174" s="108"/>
      <c r="O174" s="108"/>
      <c r="P174" s="108"/>
      <c r="Q174" s="108"/>
    </row>
    <row r="175" spans="1:17" s="105" customFormat="1" ht="24" x14ac:dyDescent="0.55000000000000004">
      <c r="A175" s="106">
        <f>SUBTOTAL(103,$B$4:B175)</f>
        <v>172</v>
      </c>
      <c r="B175" s="107" t="s">
        <v>3635</v>
      </c>
      <c r="C175" s="107" t="s">
        <v>3337</v>
      </c>
      <c r="D175" s="107" t="s">
        <v>3645</v>
      </c>
      <c r="E175" s="106" t="s">
        <v>3710</v>
      </c>
      <c r="F175" s="107" t="s">
        <v>3711</v>
      </c>
      <c r="G175" s="106" t="s">
        <v>8274</v>
      </c>
      <c r="H175" s="106" t="s">
        <v>8275</v>
      </c>
      <c r="I175" s="11">
        <v>0.4</v>
      </c>
      <c r="J175" s="11">
        <v>0.4</v>
      </c>
      <c r="K175" s="11"/>
      <c r="L175" s="106" t="s">
        <v>3341</v>
      </c>
      <c r="M175" s="108"/>
      <c r="N175" s="108"/>
      <c r="O175" s="108"/>
      <c r="P175" s="108"/>
      <c r="Q175" s="108"/>
    </row>
    <row r="176" spans="1:17" s="105" customFormat="1" ht="24" x14ac:dyDescent="0.55000000000000004">
      <c r="A176" s="106">
        <f>SUBTOTAL(103,$B$4:B176)</f>
        <v>173</v>
      </c>
      <c r="B176" s="107" t="s">
        <v>3635</v>
      </c>
      <c r="C176" s="107" t="s">
        <v>3337</v>
      </c>
      <c r="D176" s="107" t="s">
        <v>3642</v>
      </c>
      <c r="E176" s="106" t="s">
        <v>3712</v>
      </c>
      <c r="F176" s="107" t="s">
        <v>3713</v>
      </c>
      <c r="G176" s="106" t="s">
        <v>5213</v>
      </c>
      <c r="H176" s="106" t="s">
        <v>8276</v>
      </c>
      <c r="I176" s="11">
        <v>4.1869999999999896</v>
      </c>
      <c r="J176" s="11">
        <v>6.0869999999999997</v>
      </c>
      <c r="K176" s="11"/>
      <c r="L176" s="106" t="s">
        <v>3341</v>
      </c>
      <c r="M176" s="108"/>
      <c r="N176" s="108"/>
      <c r="O176" s="108"/>
      <c r="P176" s="108"/>
      <c r="Q176" s="108"/>
    </row>
    <row r="177" spans="1:17" s="105" customFormat="1" ht="24" x14ac:dyDescent="0.55000000000000004">
      <c r="A177" s="106">
        <f>SUBTOTAL(103,$B$4:B177)</f>
        <v>174</v>
      </c>
      <c r="B177" s="107" t="s">
        <v>3635</v>
      </c>
      <c r="C177" s="107" t="s">
        <v>3337</v>
      </c>
      <c r="D177" s="107" t="s">
        <v>3639</v>
      </c>
      <c r="E177" s="106" t="s">
        <v>3714</v>
      </c>
      <c r="F177" s="107" t="s">
        <v>3715</v>
      </c>
      <c r="G177" s="106" t="s">
        <v>8277</v>
      </c>
      <c r="H177" s="106" t="s">
        <v>8278</v>
      </c>
      <c r="I177" s="11">
        <v>7.0039999999999898</v>
      </c>
      <c r="J177" s="11">
        <v>7.0039999999999996</v>
      </c>
      <c r="K177" s="11"/>
      <c r="L177" s="106" t="s">
        <v>3341</v>
      </c>
      <c r="M177" s="108"/>
      <c r="N177" s="108"/>
      <c r="O177" s="108"/>
      <c r="P177" s="108"/>
      <c r="Q177" s="108"/>
    </row>
    <row r="178" spans="1:17" s="105" customFormat="1" ht="24" x14ac:dyDescent="0.55000000000000004">
      <c r="A178" s="106">
        <f>SUBTOTAL(103,$B$4:B178)</f>
        <v>175</v>
      </c>
      <c r="B178" s="107" t="s">
        <v>3635</v>
      </c>
      <c r="C178" s="107" t="s">
        <v>3337</v>
      </c>
      <c r="D178" s="107" t="s">
        <v>3645</v>
      </c>
      <c r="E178" s="106" t="s">
        <v>3716</v>
      </c>
      <c r="F178" s="107" t="s">
        <v>3717</v>
      </c>
      <c r="G178" s="106" t="s">
        <v>5213</v>
      </c>
      <c r="H178" s="106" t="s">
        <v>8279</v>
      </c>
      <c r="I178" s="11">
        <v>2.35</v>
      </c>
      <c r="J178" s="11">
        <v>4.7</v>
      </c>
      <c r="K178" s="11"/>
      <c r="L178" s="106" t="s">
        <v>3341</v>
      </c>
      <c r="M178" s="108"/>
      <c r="N178" s="108"/>
      <c r="O178" s="108"/>
      <c r="P178" s="108"/>
      <c r="Q178" s="108"/>
    </row>
    <row r="179" spans="1:17" s="105" customFormat="1" ht="24" x14ac:dyDescent="0.55000000000000004">
      <c r="A179" s="106">
        <f>SUBTOTAL(103,$B$4:B179)</f>
        <v>176</v>
      </c>
      <c r="B179" s="107" t="s">
        <v>3635</v>
      </c>
      <c r="C179" s="107" t="s">
        <v>3337</v>
      </c>
      <c r="D179" s="107" t="s">
        <v>3636</v>
      </c>
      <c r="E179" s="106" t="s">
        <v>3718</v>
      </c>
      <c r="F179" s="107" t="s">
        <v>3719</v>
      </c>
      <c r="G179" s="106" t="s">
        <v>5213</v>
      </c>
      <c r="H179" s="106" t="s">
        <v>8280</v>
      </c>
      <c r="I179" s="11">
        <v>2.5649999999999902</v>
      </c>
      <c r="J179" s="11">
        <v>5.13</v>
      </c>
      <c r="K179" s="11"/>
      <c r="L179" s="106" t="s">
        <v>3341</v>
      </c>
      <c r="M179" s="108"/>
      <c r="N179" s="108"/>
      <c r="O179" s="108"/>
      <c r="P179" s="108"/>
      <c r="Q179" s="108"/>
    </row>
    <row r="180" spans="1:17" s="105" customFormat="1" ht="24" x14ac:dyDescent="0.55000000000000004">
      <c r="A180" s="106">
        <f>SUBTOTAL(103,$B$4:B180)</f>
        <v>177</v>
      </c>
      <c r="B180" s="107" t="s">
        <v>3635</v>
      </c>
      <c r="C180" s="107" t="s">
        <v>3337</v>
      </c>
      <c r="D180" s="107" t="s">
        <v>3648</v>
      </c>
      <c r="E180" s="106" t="s">
        <v>3720</v>
      </c>
      <c r="F180" s="107" t="s">
        <v>3721</v>
      </c>
      <c r="G180" s="106" t="s">
        <v>5213</v>
      </c>
      <c r="H180" s="106" t="s">
        <v>8281</v>
      </c>
      <c r="I180" s="11">
        <v>0.68999999999999895</v>
      </c>
      <c r="J180" s="11">
        <v>0.69</v>
      </c>
      <c r="K180" s="11"/>
      <c r="L180" s="106" t="s">
        <v>3341</v>
      </c>
      <c r="M180" s="108"/>
      <c r="N180" s="108"/>
      <c r="O180" s="108"/>
      <c r="P180" s="108"/>
      <c r="Q180" s="108"/>
    </row>
    <row r="181" spans="1:17" s="105" customFormat="1" ht="24" x14ac:dyDescent="0.55000000000000004">
      <c r="A181" s="106">
        <f>SUBTOTAL(103,$B$4:B181)</f>
        <v>178</v>
      </c>
      <c r="B181" s="107" t="s">
        <v>3635</v>
      </c>
      <c r="C181" s="107" t="s">
        <v>3337</v>
      </c>
      <c r="D181" s="107" t="s">
        <v>3636</v>
      </c>
      <c r="E181" s="106" t="s">
        <v>3722</v>
      </c>
      <c r="F181" s="107" t="s">
        <v>3723</v>
      </c>
      <c r="G181" s="106" t="s">
        <v>5213</v>
      </c>
      <c r="H181" s="106" t="s">
        <v>8282</v>
      </c>
      <c r="I181" s="11">
        <v>2.8049999999999899</v>
      </c>
      <c r="J181" s="11">
        <v>2.8050000000000002</v>
      </c>
      <c r="K181" s="11"/>
      <c r="L181" s="106" t="s">
        <v>3341</v>
      </c>
      <c r="M181" s="108"/>
      <c r="N181" s="108"/>
      <c r="O181" s="108"/>
      <c r="P181" s="108"/>
      <c r="Q181" s="108"/>
    </row>
    <row r="182" spans="1:17" s="105" customFormat="1" ht="24" x14ac:dyDescent="0.55000000000000004">
      <c r="A182" s="106">
        <f>SUBTOTAL(103,$B$4:B182)</f>
        <v>179</v>
      </c>
      <c r="B182" s="107" t="s">
        <v>3724</v>
      </c>
      <c r="C182" s="107" t="s">
        <v>3337</v>
      </c>
      <c r="D182" s="108" t="s">
        <v>3725</v>
      </c>
      <c r="E182" s="108" t="s">
        <v>3726</v>
      </c>
      <c r="F182" s="108" t="s">
        <v>3727</v>
      </c>
      <c r="G182" s="106" t="s">
        <v>7748</v>
      </c>
      <c r="H182" s="106" t="s">
        <v>6742</v>
      </c>
      <c r="I182" s="142">
        <v>26</v>
      </c>
      <c r="J182" s="11">
        <v>52</v>
      </c>
      <c r="K182" s="11"/>
      <c r="L182" s="106" t="s">
        <v>3343</v>
      </c>
      <c r="M182" s="132" t="s">
        <v>931</v>
      </c>
      <c r="N182" s="132" t="s">
        <v>931</v>
      </c>
      <c r="O182" s="108"/>
      <c r="P182" s="132"/>
      <c r="Q182" s="132"/>
    </row>
    <row r="183" spans="1:17" s="105" customFormat="1" ht="24" x14ac:dyDescent="0.55000000000000004">
      <c r="A183" s="106">
        <f>SUBTOTAL(103,$B$4:B183)</f>
        <v>180</v>
      </c>
      <c r="B183" s="107" t="s">
        <v>3724</v>
      </c>
      <c r="C183" s="107" t="s">
        <v>3337</v>
      </c>
      <c r="D183" s="108" t="s">
        <v>3728</v>
      </c>
      <c r="E183" s="108" t="s">
        <v>3729</v>
      </c>
      <c r="F183" s="108" t="s">
        <v>3730</v>
      </c>
      <c r="G183" s="106" t="s">
        <v>6742</v>
      </c>
      <c r="H183" s="106" t="s">
        <v>3731</v>
      </c>
      <c r="I183" s="142">
        <v>35.061999999999898</v>
      </c>
      <c r="J183" s="11">
        <v>72.625</v>
      </c>
      <c r="K183" s="11"/>
      <c r="L183" s="106" t="s">
        <v>3343</v>
      </c>
      <c r="M183" s="131" t="s">
        <v>3731</v>
      </c>
      <c r="N183" s="131" t="s">
        <v>233</v>
      </c>
      <c r="O183" s="108"/>
      <c r="P183" s="131"/>
      <c r="Q183" s="131"/>
    </row>
    <row r="184" spans="1:17" s="105" customFormat="1" ht="24" x14ac:dyDescent="0.55000000000000004">
      <c r="A184" s="106">
        <f>SUBTOTAL(103,$B$4:B184)</f>
        <v>181</v>
      </c>
      <c r="B184" s="107" t="s">
        <v>3724</v>
      </c>
      <c r="C184" s="107" t="s">
        <v>3337</v>
      </c>
      <c r="D184" s="108" t="s">
        <v>3725</v>
      </c>
      <c r="E184" s="108" t="s">
        <v>3732</v>
      </c>
      <c r="F184" s="108" t="s">
        <v>3733</v>
      </c>
      <c r="G184" s="106" t="s">
        <v>8142</v>
      </c>
      <c r="H184" s="106" t="s">
        <v>8283</v>
      </c>
      <c r="I184" s="142">
        <v>10.276999999999999</v>
      </c>
      <c r="J184" s="11">
        <v>18.806000000000001</v>
      </c>
      <c r="K184" s="11"/>
      <c r="L184" s="106" t="s">
        <v>3343</v>
      </c>
      <c r="M184" s="132" t="s">
        <v>931</v>
      </c>
      <c r="N184" s="132" t="s">
        <v>931</v>
      </c>
      <c r="O184" s="108"/>
      <c r="P184" s="132"/>
      <c r="Q184" s="132"/>
    </row>
    <row r="185" spans="1:17" s="105" customFormat="1" ht="24" x14ac:dyDescent="0.55000000000000004">
      <c r="A185" s="106">
        <f>SUBTOTAL(103,$B$4:B185)</f>
        <v>182</v>
      </c>
      <c r="B185" s="107" t="s">
        <v>3724</v>
      </c>
      <c r="C185" s="107" t="s">
        <v>3337</v>
      </c>
      <c r="D185" s="108" t="s">
        <v>3728</v>
      </c>
      <c r="E185" s="108" t="s">
        <v>3734</v>
      </c>
      <c r="F185" s="108" t="s">
        <v>3735</v>
      </c>
      <c r="G185" s="106" t="s">
        <v>8283</v>
      </c>
      <c r="H185" s="106" t="s">
        <v>8284</v>
      </c>
      <c r="I185" s="142">
        <v>14.441000000000001</v>
      </c>
      <c r="J185" s="11">
        <v>21.715</v>
      </c>
      <c r="K185" s="11"/>
      <c r="L185" s="106" t="s">
        <v>3343</v>
      </c>
      <c r="M185" s="132" t="s">
        <v>931</v>
      </c>
      <c r="N185" s="132" t="s">
        <v>931</v>
      </c>
      <c r="O185" s="108"/>
      <c r="P185" s="132"/>
      <c r="Q185" s="132"/>
    </row>
    <row r="186" spans="1:17" s="105" customFormat="1" ht="24" x14ac:dyDescent="0.55000000000000004">
      <c r="A186" s="106">
        <f>SUBTOTAL(103,$B$4:B186)</f>
        <v>183</v>
      </c>
      <c r="B186" s="107" t="s">
        <v>3724</v>
      </c>
      <c r="C186" s="107" t="s">
        <v>3337</v>
      </c>
      <c r="D186" s="108" t="s">
        <v>3736</v>
      </c>
      <c r="E186" s="108" t="s">
        <v>3737</v>
      </c>
      <c r="F186" s="108" t="s">
        <v>3738</v>
      </c>
      <c r="G186" s="106" t="s">
        <v>8285</v>
      </c>
      <c r="H186" s="106" t="s">
        <v>7557</v>
      </c>
      <c r="I186" s="142">
        <v>37.1</v>
      </c>
      <c r="J186" s="11">
        <v>57.953000000000003</v>
      </c>
      <c r="K186" s="11"/>
      <c r="L186" s="106" t="s">
        <v>3343</v>
      </c>
      <c r="M186" s="132" t="s">
        <v>931</v>
      </c>
      <c r="N186" s="132" t="s">
        <v>931</v>
      </c>
      <c r="O186" s="108"/>
      <c r="P186" s="132"/>
      <c r="Q186" s="132"/>
    </row>
    <row r="187" spans="1:17" s="105" customFormat="1" ht="24" x14ac:dyDescent="0.55000000000000004">
      <c r="A187" s="106">
        <f>SUBTOTAL(103,$B$4:B187)</f>
        <v>184</v>
      </c>
      <c r="B187" s="107" t="s">
        <v>3724</v>
      </c>
      <c r="C187" s="107" t="s">
        <v>3337</v>
      </c>
      <c r="D187" s="108" t="s">
        <v>3725</v>
      </c>
      <c r="E187" s="108" t="s">
        <v>3739</v>
      </c>
      <c r="F187" s="108" t="s">
        <v>3740</v>
      </c>
      <c r="G187" s="106" t="s">
        <v>8146</v>
      </c>
      <c r="H187" s="106" t="s">
        <v>6989</v>
      </c>
      <c r="I187" s="142">
        <v>24.239999999999899</v>
      </c>
      <c r="J187" s="11">
        <v>25.337</v>
      </c>
      <c r="K187" s="11"/>
      <c r="L187" s="106" t="s">
        <v>3343</v>
      </c>
      <c r="M187" s="132" t="s">
        <v>931</v>
      </c>
      <c r="N187" s="132" t="s">
        <v>931</v>
      </c>
      <c r="O187" s="108"/>
      <c r="P187" s="132"/>
      <c r="Q187" s="132"/>
    </row>
    <row r="188" spans="1:17" s="105" customFormat="1" ht="24" x14ac:dyDescent="0.55000000000000004">
      <c r="A188" s="106">
        <f>SUBTOTAL(103,$B$4:B188)</f>
        <v>185</v>
      </c>
      <c r="B188" s="107" t="s">
        <v>3724</v>
      </c>
      <c r="C188" s="107" t="s">
        <v>3337</v>
      </c>
      <c r="D188" s="108" t="s">
        <v>3728</v>
      </c>
      <c r="E188" s="108" t="s">
        <v>3741</v>
      </c>
      <c r="F188" s="108" t="s">
        <v>3742</v>
      </c>
      <c r="G188" s="106" t="s">
        <v>6989</v>
      </c>
      <c r="H188" s="106" t="s">
        <v>8286</v>
      </c>
      <c r="I188" s="142">
        <v>12.6</v>
      </c>
      <c r="J188" s="11">
        <v>15.273</v>
      </c>
      <c r="K188" s="11"/>
      <c r="L188" s="106" t="s">
        <v>3343</v>
      </c>
      <c r="M188" s="132" t="s">
        <v>931</v>
      </c>
      <c r="N188" s="132" t="s">
        <v>931</v>
      </c>
      <c r="O188" s="108"/>
      <c r="P188" s="132"/>
      <c r="Q188" s="132"/>
    </row>
    <row r="189" spans="1:17" s="105" customFormat="1" ht="24" x14ac:dyDescent="0.55000000000000004">
      <c r="A189" s="106">
        <f>SUBTOTAL(103,$B$4:B189)</f>
        <v>186</v>
      </c>
      <c r="B189" s="107" t="s">
        <v>3724</v>
      </c>
      <c r="C189" s="107" t="s">
        <v>3337</v>
      </c>
      <c r="D189" s="108" t="s">
        <v>3728</v>
      </c>
      <c r="E189" s="108" t="s">
        <v>3743</v>
      </c>
      <c r="F189" s="108" t="s">
        <v>3744</v>
      </c>
      <c r="G189" s="106" t="s">
        <v>5213</v>
      </c>
      <c r="H189" s="106" t="s">
        <v>8287</v>
      </c>
      <c r="I189" s="142">
        <v>1.2</v>
      </c>
      <c r="J189" s="11">
        <v>3.5999999999999899</v>
      </c>
      <c r="K189" s="11"/>
      <c r="L189" s="106" t="s">
        <v>3343</v>
      </c>
      <c r="M189" s="132" t="s">
        <v>931</v>
      </c>
      <c r="N189" s="132" t="s">
        <v>931</v>
      </c>
      <c r="O189" s="108"/>
      <c r="P189" s="132"/>
      <c r="Q189" s="132"/>
    </row>
    <row r="190" spans="1:17" s="105" customFormat="1" ht="24" x14ac:dyDescent="0.55000000000000004">
      <c r="A190" s="106">
        <f>SUBTOTAL(103,$B$4:B190)</f>
        <v>187</v>
      </c>
      <c r="B190" s="107" t="s">
        <v>3724</v>
      </c>
      <c r="C190" s="107" t="s">
        <v>3337</v>
      </c>
      <c r="D190" s="108" t="s">
        <v>3745</v>
      </c>
      <c r="E190" s="108" t="s">
        <v>3746</v>
      </c>
      <c r="F190" s="108" t="s">
        <v>3747</v>
      </c>
      <c r="G190" s="106" t="s">
        <v>8147</v>
      </c>
      <c r="H190" s="106" t="s">
        <v>7498</v>
      </c>
      <c r="I190" s="142">
        <v>13.7669999999999</v>
      </c>
      <c r="J190" s="11">
        <v>14.457000000000001</v>
      </c>
      <c r="K190" s="11"/>
      <c r="L190" s="106" t="s">
        <v>3343</v>
      </c>
      <c r="M190" s="132" t="s">
        <v>931</v>
      </c>
      <c r="N190" s="132" t="s">
        <v>931</v>
      </c>
      <c r="O190" s="108"/>
      <c r="P190" s="132"/>
      <c r="Q190" s="132"/>
    </row>
    <row r="191" spans="1:17" s="105" customFormat="1" ht="24" x14ac:dyDescent="0.55000000000000004">
      <c r="A191" s="106">
        <f>SUBTOTAL(103,$B$4:B191)</f>
        <v>188</v>
      </c>
      <c r="B191" s="107" t="s">
        <v>3724</v>
      </c>
      <c r="C191" s="107" t="s">
        <v>3337</v>
      </c>
      <c r="D191" s="108" t="s">
        <v>3748</v>
      </c>
      <c r="E191" s="108" t="s">
        <v>3749</v>
      </c>
      <c r="F191" s="108" t="s">
        <v>3750</v>
      </c>
      <c r="G191" s="106" t="s">
        <v>8257</v>
      </c>
      <c r="H191" s="106" t="s">
        <v>8288</v>
      </c>
      <c r="I191" s="142">
        <v>32.610999999999898</v>
      </c>
      <c r="J191" s="11">
        <v>33.210999999999899</v>
      </c>
      <c r="K191" s="11"/>
      <c r="L191" s="106" t="s">
        <v>3341</v>
      </c>
      <c r="M191" s="132" t="s">
        <v>931</v>
      </c>
      <c r="N191" s="132" t="s">
        <v>6590</v>
      </c>
      <c r="O191" s="108"/>
      <c r="P191" s="132"/>
      <c r="Q191" s="132"/>
    </row>
    <row r="192" spans="1:17" s="105" customFormat="1" ht="24" x14ac:dyDescent="0.55000000000000004">
      <c r="A192" s="106">
        <f>SUBTOTAL(103,$B$4:B192)</f>
        <v>189</v>
      </c>
      <c r="B192" s="107" t="s">
        <v>3724</v>
      </c>
      <c r="C192" s="107" t="s">
        <v>3337</v>
      </c>
      <c r="D192" s="108" t="s">
        <v>3736</v>
      </c>
      <c r="E192" s="108" t="s">
        <v>3751</v>
      </c>
      <c r="F192" s="108" t="s">
        <v>3752</v>
      </c>
      <c r="G192" s="106" t="s">
        <v>5213</v>
      </c>
      <c r="H192" s="106" t="s">
        <v>6457</v>
      </c>
      <c r="I192" s="142">
        <v>5</v>
      </c>
      <c r="J192" s="11">
        <v>5.12</v>
      </c>
      <c r="K192" s="11"/>
      <c r="L192" s="106" t="s">
        <v>3343</v>
      </c>
      <c r="M192" s="132" t="s">
        <v>931</v>
      </c>
      <c r="N192" s="132" t="s">
        <v>931</v>
      </c>
      <c r="O192" s="108"/>
      <c r="P192" s="132"/>
      <c r="Q192" s="132"/>
    </row>
    <row r="193" spans="1:17" s="105" customFormat="1" ht="24" x14ac:dyDescent="0.55000000000000004">
      <c r="A193" s="106">
        <f>SUBTOTAL(103,$B$4:B193)</f>
        <v>190</v>
      </c>
      <c r="B193" s="107" t="s">
        <v>3724</v>
      </c>
      <c r="C193" s="107" t="s">
        <v>3337</v>
      </c>
      <c r="D193" s="108" t="s">
        <v>3753</v>
      </c>
      <c r="E193" s="108" t="s">
        <v>3754</v>
      </c>
      <c r="F193" s="108" t="s">
        <v>3755</v>
      </c>
      <c r="G193" s="106" t="s">
        <v>6457</v>
      </c>
      <c r="H193" s="106" t="s">
        <v>8289</v>
      </c>
      <c r="I193" s="142">
        <v>35.299999999999997</v>
      </c>
      <c r="J193" s="11">
        <v>35.94</v>
      </c>
      <c r="K193" s="11"/>
      <c r="L193" s="106" t="s">
        <v>3343</v>
      </c>
      <c r="M193" s="132" t="s">
        <v>931</v>
      </c>
      <c r="N193" s="132" t="s">
        <v>931</v>
      </c>
      <c r="O193" s="108"/>
      <c r="P193" s="132"/>
      <c r="Q193" s="132"/>
    </row>
    <row r="194" spans="1:17" s="105" customFormat="1" ht="24" x14ac:dyDescent="0.55000000000000004">
      <c r="A194" s="106">
        <f>SUBTOTAL(103,$B$4:B194)</f>
        <v>191</v>
      </c>
      <c r="B194" s="107" t="s">
        <v>3724</v>
      </c>
      <c r="C194" s="107" t="s">
        <v>3337</v>
      </c>
      <c r="D194" s="108" t="s">
        <v>3748</v>
      </c>
      <c r="E194" s="108" t="s">
        <v>3756</v>
      </c>
      <c r="F194" s="108" t="s">
        <v>3757</v>
      </c>
      <c r="G194" s="106" t="s">
        <v>8289</v>
      </c>
      <c r="H194" s="106" t="s">
        <v>8126</v>
      </c>
      <c r="I194" s="142">
        <v>14.362</v>
      </c>
      <c r="J194" s="11">
        <v>14.362</v>
      </c>
      <c r="K194" s="11"/>
      <c r="L194" s="106" t="s">
        <v>3341</v>
      </c>
      <c r="M194" s="131" t="s">
        <v>1449</v>
      </c>
      <c r="N194" s="131" t="s">
        <v>6590</v>
      </c>
      <c r="O194" s="108"/>
      <c r="P194" s="131"/>
      <c r="Q194" s="131"/>
    </row>
    <row r="195" spans="1:17" s="105" customFormat="1" ht="24" x14ac:dyDescent="0.55000000000000004">
      <c r="A195" s="106">
        <f>SUBTOTAL(103,$B$4:B195)</f>
        <v>192</v>
      </c>
      <c r="B195" s="107" t="s">
        <v>3724</v>
      </c>
      <c r="C195" s="107" t="s">
        <v>3337</v>
      </c>
      <c r="D195" s="108" t="s">
        <v>3748</v>
      </c>
      <c r="E195" s="108" t="s">
        <v>3756</v>
      </c>
      <c r="F195" s="108" t="s">
        <v>3757</v>
      </c>
      <c r="G195" s="106" t="s">
        <v>8126</v>
      </c>
      <c r="H195" s="106" t="s">
        <v>1449</v>
      </c>
      <c r="I195" s="142">
        <v>6.3380000000000001</v>
      </c>
      <c r="J195" s="11">
        <v>6.3380000000000001</v>
      </c>
      <c r="K195" s="11"/>
      <c r="L195" s="106" t="s">
        <v>2205</v>
      </c>
      <c r="M195" s="131" t="s">
        <v>1449</v>
      </c>
      <c r="N195" s="131" t="s">
        <v>6605</v>
      </c>
      <c r="O195" s="108"/>
      <c r="P195" s="131"/>
      <c r="Q195" s="131"/>
    </row>
    <row r="196" spans="1:17" s="105" customFormat="1" ht="24" x14ac:dyDescent="0.55000000000000004">
      <c r="A196" s="106">
        <f>SUBTOTAL(103,$B$4:B196)</f>
        <v>193</v>
      </c>
      <c r="B196" s="107" t="s">
        <v>3724</v>
      </c>
      <c r="C196" s="107" t="s">
        <v>3337</v>
      </c>
      <c r="D196" s="108" t="s">
        <v>3753</v>
      </c>
      <c r="E196" s="108" t="s">
        <v>3758</v>
      </c>
      <c r="F196" s="108" t="s">
        <v>3759</v>
      </c>
      <c r="G196" s="106" t="s">
        <v>5213</v>
      </c>
      <c r="H196" s="106" t="s">
        <v>8290</v>
      </c>
      <c r="I196" s="142">
        <v>16.222000000000001</v>
      </c>
      <c r="J196" s="11">
        <v>16.337</v>
      </c>
      <c r="K196" s="11"/>
      <c r="L196" s="106" t="s">
        <v>3343</v>
      </c>
      <c r="M196" s="132" t="s">
        <v>931</v>
      </c>
      <c r="N196" s="132" t="s">
        <v>931</v>
      </c>
      <c r="O196" s="108"/>
      <c r="P196" s="132"/>
      <c r="Q196" s="132"/>
    </row>
    <row r="197" spans="1:17" s="105" customFormat="1" ht="24" x14ac:dyDescent="0.55000000000000004">
      <c r="A197" s="106">
        <f>SUBTOTAL(103,$B$4:B197)</f>
        <v>194</v>
      </c>
      <c r="B197" s="107" t="s">
        <v>3724</v>
      </c>
      <c r="C197" s="107" t="s">
        <v>3337</v>
      </c>
      <c r="D197" s="108" t="s">
        <v>3753</v>
      </c>
      <c r="E197" s="108" t="s">
        <v>3758</v>
      </c>
      <c r="F197" s="108" t="s">
        <v>3759</v>
      </c>
      <c r="G197" s="106" t="s">
        <v>8291</v>
      </c>
      <c r="H197" s="106" t="s">
        <v>8292</v>
      </c>
      <c r="I197" s="142">
        <v>9.2859999999999907</v>
      </c>
      <c r="J197" s="11">
        <v>9.2859999999999907</v>
      </c>
      <c r="K197" s="11"/>
      <c r="L197" s="106" t="s">
        <v>3343</v>
      </c>
      <c r="M197" s="132" t="s">
        <v>931</v>
      </c>
      <c r="N197" s="132" t="s">
        <v>931</v>
      </c>
      <c r="O197" s="108"/>
      <c r="P197" s="132"/>
      <c r="Q197" s="132"/>
    </row>
    <row r="198" spans="1:17" s="105" customFormat="1" ht="24" x14ac:dyDescent="0.55000000000000004">
      <c r="A198" s="106">
        <f>SUBTOTAL(103,$B$4:B198)</f>
        <v>195</v>
      </c>
      <c r="B198" s="107" t="s">
        <v>3724</v>
      </c>
      <c r="C198" s="107" t="s">
        <v>3337</v>
      </c>
      <c r="D198" s="108" t="s">
        <v>3748</v>
      </c>
      <c r="E198" s="108" t="s">
        <v>3760</v>
      </c>
      <c r="F198" s="108" t="s">
        <v>3761</v>
      </c>
      <c r="G198" s="106" t="s">
        <v>8292</v>
      </c>
      <c r="H198" s="106" t="s">
        <v>3017</v>
      </c>
      <c r="I198" s="142">
        <v>21.437999999999999</v>
      </c>
      <c r="J198" s="11">
        <v>22.398</v>
      </c>
      <c r="K198" s="11"/>
      <c r="L198" s="106" t="s">
        <v>3341</v>
      </c>
      <c r="M198" s="131" t="s">
        <v>3017</v>
      </c>
      <c r="N198" s="131" t="s">
        <v>6591</v>
      </c>
      <c r="O198" s="108"/>
      <c r="P198" s="131"/>
      <c r="Q198" s="131"/>
    </row>
    <row r="199" spans="1:17" s="105" customFormat="1" ht="24" x14ac:dyDescent="0.55000000000000004">
      <c r="A199" s="106">
        <f>SUBTOTAL(103,$B$4:B199)</f>
        <v>196</v>
      </c>
      <c r="B199" s="107" t="s">
        <v>3724</v>
      </c>
      <c r="C199" s="107" t="s">
        <v>3337</v>
      </c>
      <c r="D199" s="108" t="s">
        <v>3725</v>
      </c>
      <c r="E199" s="108" t="s">
        <v>3762</v>
      </c>
      <c r="F199" s="108" t="s">
        <v>3763</v>
      </c>
      <c r="G199" s="106" t="s">
        <v>5213</v>
      </c>
      <c r="H199" s="106" t="s">
        <v>8293</v>
      </c>
      <c r="I199" s="142">
        <v>16.904999999999902</v>
      </c>
      <c r="J199" s="11">
        <v>23.873999999999999</v>
      </c>
      <c r="K199" s="11"/>
      <c r="L199" s="106" t="s">
        <v>3343</v>
      </c>
      <c r="M199" s="132" t="s">
        <v>931</v>
      </c>
      <c r="N199" s="132" t="s">
        <v>931</v>
      </c>
      <c r="O199" s="108"/>
      <c r="P199" s="132"/>
      <c r="Q199" s="132"/>
    </row>
    <row r="200" spans="1:17" s="105" customFormat="1" ht="24" x14ac:dyDescent="0.55000000000000004">
      <c r="A200" s="106">
        <f>SUBTOTAL(103,$B$4:B200)</f>
        <v>197</v>
      </c>
      <c r="B200" s="107" t="s">
        <v>3724</v>
      </c>
      <c r="C200" s="107" t="s">
        <v>3337</v>
      </c>
      <c r="D200" s="108" t="s">
        <v>3753</v>
      </c>
      <c r="E200" s="108" t="s">
        <v>3764</v>
      </c>
      <c r="F200" s="108" t="s">
        <v>3765</v>
      </c>
      <c r="G200" s="106" t="s">
        <v>8293</v>
      </c>
      <c r="H200" s="106" t="s">
        <v>3020</v>
      </c>
      <c r="I200" s="142">
        <v>22.183</v>
      </c>
      <c r="J200" s="11">
        <v>24.922999999999998</v>
      </c>
      <c r="K200" s="11"/>
      <c r="L200" s="106" t="s">
        <v>3343</v>
      </c>
      <c r="M200" s="132" t="s">
        <v>931</v>
      </c>
      <c r="N200" s="132" t="s">
        <v>931</v>
      </c>
      <c r="O200" s="108"/>
      <c r="P200" s="132"/>
      <c r="Q200" s="132"/>
    </row>
    <row r="201" spans="1:17" s="105" customFormat="1" ht="24" x14ac:dyDescent="0.55000000000000004">
      <c r="A201" s="106">
        <f>SUBTOTAL(103,$B$4:B201)</f>
        <v>198</v>
      </c>
      <c r="B201" s="107" t="s">
        <v>3724</v>
      </c>
      <c r="C201" s="107" t="s">
        <v>3337</v>
      </c>
      <c r="D201" s="108" t="s">
        <v>3736</v>
      </c>
      <c r="E201" s="108" t="s">
        <v>3766</v>
      </c>
      <c r="F201" s="108" t="s">
        <v>3767</v>
      </c>
      <c r="G201" s="106" t="s">
        <v>5213</v>
      </c>
      <c r="H201" s="106" t="s">
        <v>8294</v>
      </c>
      <c r="I201" s="142">
        <v>36.798000000000002</v>
      </c>
      <c r="J201" s="11">
        <v>37.1679999999999</v>
      </c>
      <c r="K201" s="11"/>
      <c r="L201" s="106" t="s">
        <v>3343</v>
      </c>
      <c r="M201" s="132" t="s">
        <v>931</v>
      </c>
      <c r="N201" s="132" t="s">
        <v>931</v>
      </c>
      <c r="O201" s="108"/>
      <c r="P201" s="132"/>
      <c r="Q201" s="132"/>
    </row>
    <row r="202" spans="1:17" s="105" customFormat="1" ht="24" x14ac:dyDescent="0.55000000000000004">
      <c r="A202" s="106">
        <f>SUBTOTAL(103,$B$4:B202)</f>
        <v>199</v>
      </c>
      <c r="B202" s="107" t="s">
        <v>3724</v>
      </c>
      <c r="C202" s="107" t="s">
        <v>3337</v>
      </c>
      <c r="D202" s="108" t="s">
        <v>3736</v>
      </c>
      <c r="E202" s="108" t="s">
        <v>3768</v>
      </c>
      <c r="F202" s="108" t="s">
        <v>3769</v>
      </c>
      <c r="G202" s="106" t="s">
        <v>5213</v>
      </c>
      <c r="H202" s="106" t="s">
        <v>8295</v>
      </c>
      <c r="I202" s="142">
        <v>13.532</v>
      </c>
      <c r="J202" s="11">
        <v>13.532</v>
      </c>
      <c r="K202" s="11"/>
      <c r="L202" s="106" t="s">
        <v>3343</v>
      </c>
      <c r="M202" s="132" t="s">
        <v>931</v>
      </c>
      <c r="N202" s="132" t="s">
        <v>931</v>
      </c>
      <c r="O202" s="108"/>
      <c r="P202" s="132"/>
      <c r="Q202" s="132"/>
    </row>
    <row r="203" spans="1:17" s="105" customFormat="1" ht="24" x14ac:dyDescent="0.55000000000000004">
      <c r="A203" s="106">
        <f>SUBTOTAL(103,$B$4:B203)</f>
        <v>200</v>
      </c>
      <c r="B203" s="107" t="s">
        <v>3724</v>
      </c>
      <c r="C203" s="107" t="s">
        <v>3337</v>
      </c>
      <c r="D203" s="108" t="s">
        <v>3748</v>
      </c>
      <c r="E203" s="108" t="s">
        <v>3770</v>
      </c>
      <c r="F203" s="108" t="s">
        <v>3771</v>
      </c>
      <c r="G203" s="106" t="s">
        <v>8127</v>
      </c>
      <c r="H203" s="106" t="s">
        <v>8128</v>
      </c>
      <c r="I203" s="142">
        <v>3.988</v>
      </c>
      <c r="J203" s="11">
        <v>3.988</v>
      </c>
      <c r="K203" s="11"/>
      <c r="L203" s="106" t="s">
        <v>2205</v>
      </c>
      <c r="M203" s="131"/>
      <c r="N203" s="131" t="s">
        <v>6605</v>
      </c>
      <c r="O203" s="108"/>
      <c r="P203" s="131"/>
      <c r="Q203" s="131"/>
    </row>
    <row r="204" spans="1:17" s="105" customFormat="1" ht="24" x14ac:dyDescent="0.55000000000000004">
      <c r="A204" s="106">
        <f>SUBTOTAL(103,$B$4:B204)</f>
        <v>201</v>
      </c>
      <c r="B204" s="107" t="s">
        <v>3724</v>
      </c>
      <c r="C204" s="107" t="s">
        <v>3337</v>
      </c>
      <c r="D204" s="108" t="s">
        <v>3748</v>
      </c>
      <c r="E204" s="108" t="s">
        <v>3770</v>
      </c>
      <c r="F204" s="108" t="s">
        <v>3771</v>
      </c>
      <c r="G204" s="106" t="s">
        <v>8128</v>
      </c>
      <c r="H204" s="106" t="s">
        <v>8296</v>
      </c>
      <c r="I204" s="142">
        <v>21.396000000000001</v>
      </c>
      <c r="J204" s="11">
        <v>22.396000000000001</v>
      </c>
      <c r="K204" s="11"/>
      <c r="L204" s="106" t="s">
        <v>3341</v>
      </c>
      <c r="M204" s="131"/>
      <c r="N204" s="132" t="s">
        <v>6590</v>
      </c>
      <c r="O204" s="108"/>
      <c r="P204" s="132"/>
      <c r="Q204" s="132"/>
    </row>
    <row r="205" spans="1:17" s="105" customFormat="1" ht="24" x14ac:dyDescent="0.55000000000000004">
      <c r="A205" s="106">
        <f>SUBTOTAL(103,$B$4:B205)</f>
        <v>202</v>
      </c>
      <c r="B205" s="107" t="s">
        <v>3724</v>
      </c>
      <c r="C205" s="107" t="s">
        <v>3337</v>
      </c>
      <c r="D205" s="108" t="s">
        <v>3748</v>
      </c>
      <c r="E205" s="108" t="s">
        <v>3770</v>
      </c>
      <c r="F205" s="108" t="s">
        <v>3771</v>
      </c>
      <c r="G205" s="106" t="s">
        <v>8296</v>
      </c>
      <c r="H205" s="106" t="s">
        <v>3772</v>
      </c>
      <c r="I205" s="142">
        <v>0.95699999999999896</v>
      </c>
      <c r="J205" s="11">
        <v>1.167</v>
      </c>
      <c r="K205" s="11"/>
      <c r="L205" s="106" t="s">
        <v>3343</v>
      </c>
      <c r="M205" s="131" t="s">
        <v>3772</v>
      </c>
      <c r="N205" s="131" t="s">
        <v>233</v>
      </c>
      <c r="O205" s="108"/>
      <c r="P205" s="131"/>
      <c r="Q205" s="131"/>
    </row>
    <row r="206" spans="1:17" s="105" customFormat="1" ht="24" x14ac:dyDescent="0.55000000000000004">
      <c r="A206" s="109">
        <f>SUBTOTAL(103,$B$4:B206)</f>
        <v>203</v>
      </c>
      <c r="B206" s="110" t="s">
        <v>3724</v>
      </c>
      <c r="C206" s="110" t="s">
        <v>3337</v>
      </c>
      <c r="D206" s="162" t="s">
        <v>3748</v>
      </c>
      <c r="E206" s="162" t="s">
        <v>3773</v>
      </c>
      <c r="F206" s="162" t="s">
        <v>3774</v>
      </c>
      <c r="G206" s="163" t="s">
        <v>3023</v>
      </c>
      <c r="H206" s="163" t="s">
        <v>3775</v>
      </c>
      <c r="I206" s="164">
        <f>17.715-10.521</f>
        <v>7.1939999999999991</v>
      </c>
      <c r="J206" s="165">
        <f>I206</f>
        <v>7.1939999999999991</v>
      </c>
      <c r="K206" s="165"/>
      <c r="L206" s="163" t="s">
        <v>3341</v>
      </c>
      <c r="M206" s="166" t="s">
        <v>3023</v>
      </c>
      <c r="N206" s="166" t="s">
        <v>6591</v>
      </c>
      <c r="O206" s="108"/>
      <c r="P206" s="166"/>
      <c r="Q206" s="166"/>
    </row>
    <row r="207" spans="1:17" s="105" customFormat="1" ht="24" x14ac:dyDescent="0.55000000000000004">
      <c r="A207" s="109">
        <f>SUBTOTAL(103,$B$4:B207)</f>
        <v>204</v>
      </c>
      <c r="B207" s="110" t="s">
        <v>3724</v>
      </c>
      <c r="C207" s="110" t="s">
        <v>3337</v>
      </c>
      <c r="D207" s="121" t="s">
        <v>3748</v>
      </c>
      <c r="E207" s="121" t="s">
        <v>3773</v>
      </c>
      <c r="F207" s="121" t="s">
        <v>3774</v>
      </c>
      <c r="G207" s="109" t="s">
        <v>3775</v>
      </c>
      <c r="H207" s="109" t="s">
        <v>8129</v>
      </c>
      <c r="I207" s="161">
        <f>18.093-17.715</f>
        <v>0.37800000000000011</v>
      </c>
      <c r="J207" s="111">
        <f>I207</f>
        <v>0.37800000000000011</v>
      </c>
      <c r="K207" s="111"/>
      <c r="L207" s="109" t="s">
        <v>2205</v>
      </c>
      <c r="M207" s="131" t="s">
        <v>3775</v>
      </c>
      <c r="N207" s="131" t="s">
        <v>6606</v>
      </c>
      <c r="O207" s="108"/>
      <c r="P207" s="131"/>
      <c r="Q207" s="131"/>
    </row>
    <row r="208" spans="1:17" s="105" customFormat="1" ht="24" x14ac:dyDescent="0.55000000000000004">
      <c r="A208" s="106">
        <f>SUBTOTAL(103,$B$4:B208)</f>
        <v>205</v>
      </c>
      <c r="B208" s="107" t="s">
        <v>3724</v>
      </c>
      <c r="C208" s="107" t="s">
        <v>3337</v>
      </c>
      <c r="D208" s="108" t="s">
        <v>3736</v>
      </c>
      <c r="E208" s="108" t="s">
        <v>3776</v>
      </c>
      <c r="F208" s="108" t="s">
        <v>3777</v>
      </c>
      <c r="G208" s="106" t="s">
        <v>5213</v>
      </c>
      <c r="H208" s="106" t="s">
        <v>6916</v>
      </c>
      <c r="I208" s="142">
        <v>12</v>
      </c>
      <c r="J208" s="11">
        <v>12.5</v>
      </c>
      <c r="K208" s="11"/>
      <c r="L208" s="106" t="s">
        <v>3343</v>
      </c>
      <c r="M208" s="132" t="s">
        <v>931</v>
      </c>
      <c r="N208" s="132" t="s">
        <v>931</v>
      </c>
      <c r="O208" s="108"/>
      <c r="P208" s="132"/>
      <c r="Q208" s="132"/>
    </row>
    <row r="209" spans="1:17" s="105" customFormat="1" ht="24" x14ac:dyDescent="0.55000000000000004">
      <c r="A209" s="106">
        <f>SUBTOTAL(103,$B$4:B209)</f>
        <v>206</v>
      </c>
      <c r="B209" s="107" t="s">
        <v>3724</v>
      </c>
      <c r="C209" s="107" t="s">
        <v>3337</v>
      </c>
      <c r="D209" s="108" t="s">
        <v>3748</v>
      </c>
      <c r="E209" s="108" t="s">
        <v>3778</v>
      </c>
      <c r="F209" s="108" t="s">
        <v>3779</v>
      </c>
      <c r="G209" s="106" t="s">
        <v>8297</v>
      </c>
      <c r="H209" s="106" t="s">
        <v>8298</v>
      </c>
      <c r="I209" s="142">
        <v>18.210999999999899</v>
      </c>
      <c r="J209" s="11">
        <v>18.975999999999999</v>
      </c>
      <c r="K209" s="11"/>
      <c r="L209" s="106" t="s">
        <v>3343</v>
      </c>
      <c r="M209" s="132" t="s">
        <v>931</v>
      </c>
      <c r="N209" s="132" t="s">
        <v>931</v>
      </c>
      <c r="O209" s="108"/>
      <c r="P209" s="132"/>
      <c r="Q209" s="132"/>
    </row>
    <row r="210" spans="1:17" s="105" customFormat="1" ht="24" x14ac:dyDescent="0.55000000000000004">
      <c r="A210" s="106">
        <f>SUBTOTAL(103,$B$4:B210)</f>
        <v>207</v>
      </c>
      <c r="B210" s="107" t="s">
        <v>3724</v>
      </c>
      <c r="C210" s="107" t="s">
        <v>3337</v>
      </c>
      <c r="D210" s="108" t="s">
        <v>3745</v>
      </c>
      <c r="E210" s="108" t="s">
        <v>3780</v>
      </c>
      <c r="F210" s="108" t="s">
        <v>3781</v>
      </c>
      <c r="G210" s="106" t="s">
        <v>5213</v>
      </c>
      <c r="H210" s="106" t="s">
        <v>8148</v>
      </c>
      <c r="I210" s="142">
        <v>34.301000000000002</v>
      </c>
      <c r="J210" s="11">
        <v>34.301000000000002</v>
      </c>
      <c r="K210" s="11"/>
      <c r="L210" s="106" t="s">
        <v>3343</v>
      </c>
      <c r="M210" s="132" t="s">
        <v>931</v>
      </c>
      <c r="N210" s="132" t="s">
        <v>931</v>
      </c>
      <c r="O210" s="108"/>
      <c r="P210" s="132"/>
      <c r="Q210" s="132"/>
    </row>
    <row r="211" spans="1:17" s="105" customFormat="1" ht="24" x14ac:dyDescent="0.55000000000000004">
      <c r="A211" s="109">
        <f>SUBTOTAL(103,$B$4:B211)</f>
        <v>208</v>
      </c>
      <c r="B211" s="110" t="s">
        <v>3724</v>
      </c>
      <c r="C211" s="110" t="s">
        <v>3337</v>
      </c>
      <c r="D211" s="121" t="s">
        <v>3753</v>
      </c>
      <c r="E211" s="121" t="s">
        <v>3782</v>
      </c>
      <c r="F211" s="121" t="s">
        <v>3783</v>
      </c>
      <c r="G211" s="109" t="s">
        <v>5213</v>
      </c>
      <c r="H211" s="109" t="s">
        <v>3784</v>
      </c>
      <c r="I211" s="161">
        <f>0.3545-0</f>
        <v>0.35449999999999998</v>
      </c>
      <c r="J211" s="111">
        <f>I211*2</f>
        <v>0.70899999999999996</v>
      </c>
      <c r="K211" s="111"/>
      <c r="L211" s="109" t="s">
        <v>3341</v>
      </c>
      <c r="M211" s="131" t="s">
        <v>3784</v>
      </c>
      <c r="N211" s="131" t="s">
        <v>6590</v>
      </c>
      <c r="O211" s="121"/>
      <c r="P211" s="131"/>
      <c r="Q211" s="131"/>
    </row>
    <row r="212" spans="1:17" s="105" customFormat="1" ht="24" x14ac:dyDescent="0.55000000000000004">
      <c r="A212" s="109">
        <f>SUBTOTAL(103,$B$4:B212)</f>
        <v>209</v>
      </c>
      <c r="B212" s="110" t="s">
        <v>3724</v>
      </c>
      <c r="C212" s="110" t="s">
        <v>3337</v>
      </c>
      <c r="D212" s="121" t="s">
        <v>3753</v>
      </c>
      <c r="E212" s="121" t="s">
        <v>3782</v>
      </c>
      <c r="F212" s="121" t="s">
        <v>3783</v>
      </c>
      <c r="G212" s="109" t="s">
        <v>3784</v>
      </c>
      <c r="H212" s="109" t="s">
        <v>8299</v>
      </c>
      <c r="I212" s="161">
        <f>33.619-0.3545</f>
        <v>33.264499999999998</v>
      </c>
      <c r="J212" s="111">
        <f>34.244-J211</f>
        <v>33.534999999999997</v>
      </c>
      <c r="K212" s="111"/>
      <c r="L212" s="109" t="s">
        <v>3343</v>
      </c>
      <c r="M212" s="131" t="s">
        <v>3784</v>
      </c>
      <c r="N212" s="131"/>
      <c r="O212" s="121"/>
      <c r="P212" s="131"/>
      <c r="Q212" s="131"/>
    </row>
    <row r="213" spans="1:17" s="105" customFormat="1" ht="24" x14ac:dyDescent="0.55000000000000004">
      <c r="A213" s="106">
        <f>SUBTOTAL(103,$B$4:B213)</f>
        <v>210</v>
      </c>
      <c r="B213" s="107" t="s">
        <v>3724</v>
      </c>
      <c r="C213" s="107" t="s">
        <v>3337</v>
      </c>
      <c r="D213" s="108" t="s">
        <v>3745</v>
      </c>
      <c r="E213" s="108" t="s">
        <v>3785</v>
      </c>
      <c r="F213" s="108" t="s">
        <v>3786</v>
      </c>
      <c r="G213" s="106" t="s">
        <v>5213</v>
      </c>
      <c r="H213" s="106" t="s">
        <v>8150</v>
      </c>
      <c r="I213" s="142">
        <v>36.363</v>
      </c>
      <c r="J213" s="11">
        <v>36.363</v>
      </c>
      <c r="K213" s="11"/>
      <c r="L213" s="106" t="s">
        <v>3343</v>
      </c>
      <c r="M213" s="132" t="s">
        <v>931</v>
      </c>
      <c r="N213" s="132" t="s">
        <v>931</v>
      </c>
      <c r="O213" s="108"/>
      <c r="P213" s="132"/>
      <c r="Q213" s="132"/>
    </row>
    <row r="214" spans="1:17" s="105" customFormat="1" ht="24" x14ac:dyDescent="0.55000000000000004">
      <c r="A214" s="106">
        <f>SUBTOTAL(103,$B$4:B214)</f>
        <v>211</v>
      </c>
      <c r="B214" s="107" t="s">
        <v>3724</v>
      </c>
      <c r="C214" s="107" t="s">
        <v>3337</v>
      </c>
      <c r="D214" s="108" t="s">
        <v>3745</v>
      </c>
      <c r="E214" s="108" t="s">
        <v>3787</v>
      </c>
      <c r="F214" s="108" t="s">
        <v>3788</v>
      </c>
      <c r="G214" s="106" t="s">
        <v>5213</v>
      </c>
      <c r="H214" s="106" t="s">
        <v>8300</v>
      </c>
      <c r="I214" s="142">
        <v>5.2</v>
      </c>
      <c r="J214" s="11">
        <v>5.2</v>
      </c>
      <c r="K214" s="11"/>
      <c r="L214" s="106" t="s">
        <v>3343</v>
      </c>
      <c r="M214" s="132" t="s">
        <v>931</v>
      </c>
      <c r="N214" s="132" t="s">
        <v>931</v>
      </c>
      <c r="O214" s="108"/>
      <c r="P214" s="132"/>
      <c r="Q214" s="132"/>
    </row>
    <row r="215" spans="1:17" s="105" customFormat="1" ht="24" x14ac:dyDescent="0.55000000000000004">
      <c r="A215" s="106">
        <f>SUBTOTAL(103,$B$4:B215)</f>
        <v>212</v>
      </c>
      <c r="B215" s="107" t="s">
        <v>3724</v>
      </c>
      <c r="C215" s="107" t="s">
        <v>3337</v>
      </c>
      <c r="D215" s="108" t="s">
        <v>3753</v>
      </c>
      <c r="E215" s="108" t="s">
        <v>3789</v>
      </c>
      <c r="F215" s="108" t="s">
        <v>3790</v>
      </c>
      <c r="G215" s="106" t="s">
        <v>5213</v>
      </c>
      <c r="H215" s="106" t="s">
        <v>8301</v>
      </c>
      <c r="I215" s="142">
        <v>16.678999999999998</v>
      </c>
      <c r="J215" s="11">
        <v>16.678999999999998</v>
      </c>
      <c r="K215" s="11"/>
      <c r="L215" s="106" t="s">
        <v>3343</v>
      </c>
      <c r="M215" s="132" t="s">
        <v>931</v>
      </c>
      <c r="N215" s="132" t="s">
        <v>931</v>
      </c>
      <c r="O215" s="108"/>
      <c r="P215" s="132"/>
      <c r="Q215" s="132"/>
    </row>
    <row r="216" spans="1:17" s="105" customFormat="1" ht="24" x14ac:dyDescent="0.55000000000000004">
      <c r="A216" s="106">
        <f>SUBTOTAL(103,$B$4:B216)</f>
        <v>213</v>
      </c>
      <c r="B216" s="107" t="s">
        <v>3724</v>
      </c>
      <c r="C216" s="107" t="s">
        <v>3337</v>
      </c>
      <c r="D216" s="108" t="s">
        <v>3736</v>
      </c>
      <c r="E216" s="108" t="s">
        <v>3791</v>
      </c>
      <c r="F216" s="108" t="s">
        <v>3792</v>
      </c>
      <c r="G216" s="106" t="s">
        <v>5213</v>
      </c>
      <c r="H216" s="106" t="s">
        <v>8302</v>
      </c>
      <c r="I216" s="142">
        <v>1.81</v>
      </c>
      <c r="J216" s="11">
        <v>1.81</v>
      </c>
      <c r="K216" s="11"/>
      <c r="L216" s="106" t="s">
        <v>3343</v>
      </c>
      <c r="M216" s="132" t="s">
        <v>931</v>
      </c>
      <c r="N216" s="132" t="s">
        <v>931</v>
      </c>
      <c r="O216" s="108"/>
      <c r="P216" s="132"/>
      <c r="Q216" s="132"/>
    </row>
    <row r="217" spans="1:17" s="105" customFormat="1" ht="24" x14ac:dyDescent="0.55000000000000004">
      <c r="A217" s="106">
        <f>SUBTOTAL(103,$B$4:B217)</f>
        <v>214</v>
      </c>
      <c r="B217" s="107" t="s">
        <v>3724</v>
      </c>
      <c r="C217" s="107" t="s">
        <v>3337</v>
      </c>
      <c r="D217" s="108" t="s">
        <v>3736</v>
      </c>
      <c r="E217" s="108" t="s">
        <v>3793</v>
      </c>
      <c r="F217" s="108" t="s">
        <v>3794</v>
      </c>
      <c r="G217" s="106" t="s">
        <v>5213</v>
      </c>
      <c r="H217" s="106" t="s">
        <v>6899</v>
      </c>
      <c r="I217" s="142">
        <v>0.75</v>
      </c>
      <c r="J217" s="11">
        <v>0.75</v>
      </c>
      <c r="K217" s="11"/>
      <c r="L217" s="106" t="s">
        <v>3343</v>
      </c>
      <c r="M217" s="132" t="s">
        <v>931</v>
      </c>
      <c r="N217" s="132" t="s">
        <v>931</v>
      </c>
      <c r="O217" s="108"/>
      <c r="P217" s="132"/>
      <c r="Q217" s="132"/>
    </row>
    <row r="218" spans="1:17" s="105" customFormat="1" ht="24" x14ac:dyDescent="0.55000000000000004">
      <c r="A218" s="106"/>
      <c r="B218" s="114" t="s">
        <v>6636</v>
      </c>
      <c r="C218" s="115"/>
      <c r="D218" s="115"/>
      <c r="E218" s="115"/>
      <c r="F218" s="115"/>
      <c r="G218" s="115"/>
      <c r="H218" s="115"/>
      <c r="I218" s="167">
        <f>SUBTOTAL(109,I4:I217)</f>
        <v>2969.9869999999974</v>
      </c>
      <c r="J218" s="125">
        <f>SUBTOTAL(109,J4:J217)</f>
        <v>4519.5599999999968</v>
      </c>
      <c r="K218" s="125"/>
      <c r="L218" s="106"/>
      <c r="M218" s="132"/>
      <c r="N218" s="132"/>
      <c r="O218" s="108"/>
      <c r="P218" s="132"/>
      <c r="Q218" s="132"/>
    </row>
    <row r="219" spans="1:17" s="105" customFormat="1" ht="24" x14ac:dyDescent="0.55000000000000004">
      <c r="A219" s="109"/>
      <c r="B219" s="110" t="s">
        <v>4300</v>
      </c>
      <c r="C219" s="110" t="s">
        <v>4239</v>
      </c>
      <c r="D219" s="110" t="s">
        <v>4310</v>
      </c>
      <c r="E219" s="109" t="s">
        <v>4334</v>
      </c>
      <c r="F219" s="110" t="s">
        <v>4335</v>
      </c>
      <c r="G219" s="109" t="s">
        <v>4336</v>
      </c>
      <c r="H219" s="109" t="s">
        <v>8303</v>
      </c>
      <c r="I219" s="111">
        <v>1.75</v>
      </c>
      <c r="J219" s="111">
        <v>1.75</v>
      </c>
      <c r="K219" s="111"/>
      <c r="L219" s="109" t="s">
        <v>3341</v>
      </c>
      <c r="M219" s="109" t="s">
        <v>4336</v>
      </c>
      <c r="N219" s="109" t="s">
        <v>6590</v>
      </c>
      <c r="O219" s="109"/>
      <c r="P219" s="109"/>
      <c r="Q219" s="109"/>
    </row>
    <row r="220" spans="1:17" s="133" customFormat="1" ht="24" x14ac:dyDescent="0.55000000000000004">
      <c r="A220" s="109"/>
      <c r="B220" s="110" t="s">
        <v>4300</v>
      </c>
      <c r="C220" s="110" t="s">
        <v>4239</v>
      </c>
      <c r="D220" s="110" t="s">
        <v>4310</v>
      </c>
      <c r="E220" s="109" t="s">
        <v>4346</v>
      </c>
      <c r="F220" s="110" t="s">
        <v>4347</v>
      </c>
      <c r="G220" s="109" t="s">
        <v>4348</v>
      </c>
      <c r="H220" s="109" t="s">
        <v>8304</v>
      </c>
      <c r="I220" s="111">
        <v>7.5460000000000003</v>
      </c>
      <c r="J220" s="111">
        <v>7.5460000000000003</v>
      </c>
      <c r="K220" s="111"/>
      <c r="L220" s="109" t="s">
        <v>3341</v>
      </c>
      <c r="M220" s="109" t="s">
        <v>4348</v>
      </c>
      <c r="N220" s="109" t="s">
        <v>6591</v>
      </c>
      <c r="O220" s="109"/>
      <c r="P220" s="109"/>
      <c r="Q220" s="109"/>
    </row>
    <row r="221" spans="1:17" s="105" customFormat="1" ht="24" x14ac:dyDescent="0.55000000000000004">
      <c r="A221" s="109"/>
      <c r="B221" s="110" t="s">
        <v>4300</v>
      </c>
      <c r="C221" s="110" t="s">
        <v>4239</v>
      </c>
      <c r="D221" s="110" t="s">
        <v>4310</v>
      </c>
      <c r="E221" s="109" t="s">
        <v>4346</v>
      </c>
      <c r="F221" s="110" t="s">
        <v>4347</v>
      </c>
      <c r="G221" s="109" t="s">
        <v>4349</v>
      </c>
      <c r="H221" s="109" t="s">
        <v>8274</v>
      </c>
      <c r="I221" s="111">
        <v>1.4570000000000001</v>
      </c>
      <c r="J221" s="111">
        <v>1.4570000000000001</v>
      </c>
      <c r="K221" s="111"/>
      <c r="L221" s="109" t="s">
        <v>3341</v>
      </c>
      <c r="M221" s="109" t="s">
        <v>4349</v>
      </c>
      <c r="N221" s="109" t="s">
        <v>6590</v>
      </c>
      <c r="O221" s="109"/>
      <c r="P221" s="109"/>
      <c r="Q221" s="109"/>
    </row>
    <row r="222" spans="1:17" s="105" customFormat="1" ht="24" x14ac:dyDescent="0.55000000000000004">
      <c r="A222" s="109"/>
      <c r="B222" s="110" t="s">
        <v>4079</v>
      </c>
      <c r="C222" s="110" t="s">
        <v>3796</v>
      </c>
      <c r="D222" s="110" t="s">
        <v>4087</v>
      </c>
      <c r="E222" s="109" t="s">
        <v>4116</v>
      </c>
      <c r="F222" s="110" t="s">
        <v>4117</v>
      </c>
      <c r="G222" s="109" t="s">
        <v>4118</v>
      </c>
      <c r="H222" s="109" t="s">
        <v>8305</v>
      </c>
      <c r="I222" s="111">
        <v>5.556</v>
      </c>
      <c r="J222" s="111">
        <v>5.556</v>
      </c>
      <c r="K222" s="111"/>
      <c r="L222" s="109" t="s">
        <v>3426</v>
      </c>
      <c r="M222" s="109" t="s">
        <v>4118</v>
      </c>
      <c r="N222" s="109" t="s">
        <v>6607</v>
      </c>
      <c r="O222" s="109"/>
      <c r="P222" s="109"/>
      <c r="Q222" s="109"/>
    </row>
    <row r="223" spans="1:17" s="105" customFormat="1" ht="24" x14ac:dyDescent="0.55000000000000004">
      <c r="A223" s="109"/>
      <c r="B223" s="110" t="s">
        <v>4125</v>
      </c>
      <c r="C223" s="110" t="s">
        <v>3796</v>
      </c>
      <c r="D223" s="110" t="s">
        <v>4133</v>
      </c>
      <c r="E223" s="109" t="s">
        <v>4134</v>
      </c>
      <c r="F223" s="110" t="s">
        <v>4135</v>
      </c>
      <c r="G223" s="109" t="s">
        <v>4136</v>
      </c>
      <c r="H223" s="109" t="s">
        <v>3509</v>
      </c>
      <c r="I223" s="111">
        <v>3.9750000000000001</v>
      </c>
      <c r="J223" s="111">
        <v>15.554</v>
      </c>
      <c r="K223" s="111"/>
      <c r="L223" s="109" t="s">
        <v>3392</v>
      </c>
      <c r="M223" s="109" t="s">
        <v>4136</v>
      </c>
      <c r="N223" s="109" t="s">
        <v>6601</v>
      </c>
      <c r="O223" s="109"/>
      <c r="P223" s="109"/>
      <c r="Q223" s="109"/>
    </row>
    <row r="224" spans="1:17" s="133" customFormat="1" ht="24" x14ac:dyDescent="0.55000000000000004">
      <c r="A224" s="109"/>
      <c r="B224" s="110" t="s">
        <v>4079</v>
      </c>
      <c r="C224" s="110" t="s">
        <v>3796</v>
      </c>
      <c r="D224" s="110" t="s">
        <v>4081</v>
      </c>
      <c r="E224" s="109" t="s">
        <v>4106</v>
      </c>
      <c r="F224" s="110" t="s">
        <v>4107</v>
      </c>
      <c r="G224" s="109" t="s">
        <v>5213</v>
      </c>
      <c r="H224" s="109" t="s">
        <v>8234</v>
      </c>
      <c r="I224" s="111">
        <v>2.1</v>
      </c>
      <c r="J224" s="111">
        <v>2.1</v>
      </c>
      <c r="K224" s="111"/>
      <c r="L224" s="109" t="s">
        <v>3392</v>
      </c>
      <c r="M224" s="109"/>
      <c r="N224" s="109" t="s">
        <v>6601</v>
      </c>
      <c r="O224" s="109"/>
      <c r="P224" s="109"/>
      <c r="Q224" s="109"/>
    </row>
    <row r="225" spans="1:17" s="133" customFormat="1" ht="24" x14ac:dyDescent="0.55000000000000004">
      <c r="A225" s="109"/>
      <c r="B225" s="110" t="s">
        <v>4079</v>
      </c>
      <c r="C225" s="110" t="s">
        <v>3796</v>
      </c>
      <c r="D225" s="110" t="s">
        <v>4081</v>
      </c>
      <c r="E225" s="109" t="s">
        <v>4121</v>
      </c>
      <c r="F225" s="110" t="s">
        <v>4122</v>
      </c>
      <c r="G225" s="109" t="s">
        <v>5213</v>
      </c>
      <c r="H225" s="109" t="s">
        <v>6891</v>
      </c>
      <c r="I225" s="111">
        <v>0.69999999999999896</v>
      </c>
      <c r="J225" s="111">
        <v>0.69999999999999896</v>
      </c>
      <c r="K225" s="111"/>
      <c r="L225" s="109" t="s">
        <v>3392</v>
      </c>
      <c r="M225" s="109"/>
      <c r="N225" s="109" t="s">
        <v>6601</v>
      </c>
      <c r="O225" s="109"/>
      <c r="P225" s="109"/>
      <c r="Q225" s="109"/>
    </row>
    <row r="226" spans="1:17" ht="24" x14ac:dyDescent="0.55000000000000004">
      <c r="A226" s="2"/>
      <c r="B226" s="3"/>
      <c r="C226" s="3"/>
      <c r="D226" s="5"/>
      <c r="E226" s="5"/>
      <c r="F226" s="5"/>
      <c r="G226" s="2"/>
      <c r="H226" s="2"/>
      <c r="I226" s="20"/>
      <c r="J226" s="4"/>
      <c r="K226" s="4"/>
      <c r="L226" s="2"/>
      <c r="M226" s="15"/>
      <c r="N226" s="15"/>
      <c r="O226" s="5"/>
      <c r="P226" s="15"/>
      <c r="Q226" s="15"/>
    </row>
    <row r="227" spans="1:17" ht="24" x14ac:dyDescent="0.55000000000000004">
      <c r="A227" s="2"/>
      <c r="B227" s="27" t="s">
        <v>6637</v>
      </c>
      <c r="C227" s="26"/>
      <c r="D227" s="26"/>
      <c r="E227" s="26"/>
      <c r="F227" s="26"/>
      <c r="G227" s="26"/>
      <c r="H227" s="26"/>
      <c r="I227" s="42">
        <f>I218+I219+I220+I221+I222+I223+I224+I225-I207-I203-I195</f>
        <v>2982.3669999999966</v>
      </c>
      <c r="J227" s="28">
        <f>J218+J219+J220+J221+J222+J223+J224+J225-J207-J203-J195</f>
        <v>4543.5189999999975</v>
      </c>
      <c r="K227" s="28"/>
      <c r="L227" s="2"/>
      <c r="M227" s="15"/>
      <c r="N227" s="15"/>
      <c r="O227" s="5"/>
      <c r="P227" s="15"/>
      <c r="Q227" s="15"/>
    </row>
  </sheetData>
  <autoFilter ref="A3:NP3" xr:uid="{539E2C38-D64A-49EA-B4EE-EF776D68EAF7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27"/>
  <sheetViews>
    <sheetView topLeftCell="D1" zoomScale="80" zoomScaleNormal="80" workbookViewId="0">
      <pane ySplit="3" topLeftCell="A4" activePane="bottomLeft" state="frozen"/>
      <selection pane="bottomLeft" activeCell="Q1" sqref="Q1"/>
    </sheetView>
  </sheetViews>
  <sheetFormatPr defaultRowHeight="14.25" x14ac:dyDescent="0.2"/>
  <cols>
    <col min="1" max="1" width="7.375" style="105" bestFit="1" customWidth="1"/>
    <col min="2" max="2" width="19.25" style="105" bestFit="1" customWidth="1"/>
    <col min="3" max="3" width="30.875" style="105" bestFit="1" customWidth="1"/>
    <col min="4" max="4" width="23" style="105" bestFit="1" customWidth="1"/>
    <col min="5" max="5" width="13.125" style="105" bestFit="1" customWidth="1"/>
    <col min="6" max="6" width="45.25" style="105" bestFit="1" customWidth="1"/>
    <col min="7" max="8" width="12.75" style="105" bestFit="1" customWidth="1"/>
    <col min="9" max="9" width="10.125" style="105" bestFit="1" customWidth="1"/>
    <col min="10" max="10" width="20.25" style="105" customWidth="1"/>
    <col min="11" max="11" width="15.625" style="105" bestFit="1" customWidth="1"/>
    <col min="12" max="12" width="13.625" style="105" bestFit="1" customWidth="1"/>
    <col min="13" max="13" width="18.625" style="105" bestFit="1" customWidth="1"/>
    <col min="14" max="14" width="25" style="105" bestFit="1" customWidth="1"/>
    <col min="15" max="15" width="24.5" style="105" bestFit="1" customWidth="1"/>
    <col min="16" max="16" width="15.625" style="105" bestFit="1" customWidth="1"/>
    <col min="17" max="17" width="15.5" style="105" bestFit="1" customWidth="1"/>
    <col min="18" max="16384" width="9" style="105"/>
  </cols>
  <sheetData>
    <row r="1" spans="1:17" ht="30.75" x14ac:dyDescent="0.7">
      <c r="Q1" s="199" t="s">
        <v>8130</v>
      </c>
    </row>
    <row r="2" spans="1:17" customFormat="1" ht="24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 t="s">
        <v>6645</v>
      </c>
      <c r="P2" s="36"/>
      <c r="Q2" s="1" t="s">
        <v>6829</v>
      </c>
    </row>
    <row r="3" spans="1:17" customFormat="1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7" t="s">
        <v>6647</v>
      </c>
      <c r="P3" s="37" t="s">
        <v>6646</v>
      </c>
      <c r="Q3" s="33"/>
    </row>
    <row r="4" spans="1:17" ht="24" x14ac:dyDescent="0.55000000000000004">
      <c r="A4" s="106">
        <f>SUBTOTAL(103,$B$4:B4)</f>
        <v>1</v>
      </c>
      <c r="B4" s="107" t="s">
        <v>3795</v>
      </c>
      <c r="C4" s="107" t="s">
        <v>3796</v>
      </c>
      <c r="D4" s="107" t="s">
        <v>3797</v>
      </c>
      <c r="E4" s="106" t="s">
        <v>3798</v>
      </c>
      <c r="F4" s="107" t="s">
        <v>3799</v>
      </c>
      <c r="G4" s="106" t="s">
        <v>5213</v>
      </c>
      <c r="H4" s="106" t="s">
        <v>8306</v>
      </c>
      <c r="I4" s="11">
        <v>12.346</v>
      </c>
      <c r="J4" s="11">
        <v>27.673999999999999</v>
      </c>
      <c r="K4" s="11"/>
      <c r="L4" s="106" t="s">
        <v>3800</v>
      </c>
      <c r="M4" s="108"/>
      <c r="N4" s="108"/>
      <c r="O4" s="108"/>
      <c r="P4" s="108"/>
      <c r="Q4" s="108"/>
    </row>
    <row r="5" spans="1:17" ht="24" x14ac:dyDescent="0.55000000000000004">
      <c r="A5" s="106">
        <f>SUBTOTAL(103,$B$4:B5)</f>
        <v>2</v>
      </c>
      <c r="B5" s="107" t="s">
        <v>3795</v>
      </c>
      <c r="C5" s="107" t="s">
        <v>3796</v>
      </c>
      <c r="D5" s="107" t="s">
        <v>3801</v>
      </c>
      <c r="E5" s="106" t="s">
        <v>3802</v>
      </c>
      <c r="F5" s="107" t="s">
        <v>3803</v>
      </c>
      <c r="G5" s="106" t="s">
        <v>8307</v>
      </c>
      <c r="H5" s="106" t="s">
        <v>8308</v>
      </c>
      <c r="I5" s="11">
        <v>22.132999999999999</v>
      </c>
      <c r="J5" s="11">
        <v>64.656000000000006</v>
      </c>
      <c r="K5" s="11"/>
      <c r="L5" s="106" t="s">
        <v>3800</v>
      </c>
      <c r="M5" s="108"/>
      <c r="N5" s="108"/>
      <c r="O5" s="108"/>
      <c r="P5" s="108"/>
      <c r="Q5" s="108"/>
    </row>
    <row r="6" spans="1:17" ht="24" x14ac:dyDescent="0.55000000000000004">
      <c r="A6" s="106">
        <f>SUBTOTAL(103,$B$4:B6)</f>
        <v>3</v>
      </c>
      <c r="B6" s="107" t="s">
        <v>3795</v>
      </c>
      <c r="C6" s="107" t="s">
        <v>3796</v>
      </c>
      <c r="D6" s="107" t="s">
        <v>3804</v>
      </c>
      <c r="E6" s="106" t="s">
        <v>3805</v>
      </c>
      <c r="F6" s="107" t="s">
        <v>3806</v>
      </c>
      <c r="G6" s="106" t="s">
        <v>5213</v>
      </c>
      <c r="H6" s="106" t="s">
        <v>8309</v>
      </c>
      <c r="I6" s="11">
        <v>23.544</v>
      </c>
      <c r="J6" s="11">
        <v>47.088000000000001</v>
      </c>
      <c r="K6" s="11"/>
      <c r="L6" s="106" t="s">
        <v>3800</v>
      </c>
      <c r="M6" s="108"/>
      <c r="N6" s="108"/>
      <c r="O6" s="108"/>
      <c r="P6" s="108"/>
      <c r="Q6" s="108"/>
    </row>
    <row r="7" spans="1:17" ht="24" x14ac:dyDescent="0.55000000000000004">
      <c r="A7" s="106">
        <f>SUBTOTAL(103,$B$4:B7)</f>
        <v>4</v>
      </c>
      <c r="B7" s="107" t="s">
        <v>3795</v>
      </c>
      <c r="C7" s="107" t="s">
        <v>3796</v>
      </c>
      <c r="D7" s="107" t="s">
        <v>3807</v>
      </c>
      <c r="E7" s="106" t="s">
        <v>3808</v>
      </c>
      <c r="F7" s="107" t="s">
        <v>3809</v>
      </c>
      <c r="G7" s="106" t="s">
        <v>8310</v>
      </c>
      <c r="H7" s="106" t="s">
        <v>8311</v>
      </c>
      <c r="I7" s="11">
        <v>49.274999999999899</v>
      </c>
      <c r="J7" s="11">
        <v>53.1099999999999</v>
      </c>
      <c r="K7" s="11"/>
      <c r="L7" s="106" t="s">
        <v>3800</v>
      </c>
      <c r="M7" s="108"/>
      <c r="N7" s="108"/>
      <c r="O7" s="108"/>
      <c r="P7" s="108"/>
      <c r="Q7" s="108"/>
    </row>
    <row r="8" spans="1:17" ht="24" x14ac:dyDescent="0.55000000000000004">
      <c r="A8" s="106">
        <f>SUBTOTAL(103,$B$4:B8)</f>
        <v>5</v>
      </c>
      <c r="B8" s="107" t="s">
        <v>3795</v>
      </c>
      <c r="C8" s="107" t="s">
        <v>3796</v>
      </c>
      <c r="D8" s="107" t="s">
        <v>3797</v>
      </c>
      <c r="E8" s="106" t="s">
        <v>3810</v>
      </c>
      <c r="F8" s="107" t="s">
        <v>3811</v>
      </c>
      <c r="G8" s="106" t="s">
        <v>8312</v>
      </c>
      <c r="H8" s="106" t="s">
        <v>8313</v>
      </c>
      <c r="I8" s="11">
        <v>29.5</v>
      </c>
      <c r="J8" s="11">
        <v>96.042000000000002</v>
      </c>
      <c r="K8" s="11"/>
      <c r="L8" s="106" t="s">
        <v>3800</v>
      </c>
      <c r="M8" s="108"/>
      <c r="N8" s="108"/>
      <c r="O8" s="108"/>
      <c r="P8" s="108"/>
      <c r="Q8" s="108"/>
    </row>
    <row r="9" spans="1:17" ht="24" x14ac:dyDescent="0.55000000000000004">
      <c r="A9" s="106">
        <f>SUBTOTAL(103,$B$4:B9)</f>
        <v>6</v>
      </c>
      <c r="B9" s="107" t="s">
        <v>3795</v>
      </c>
      <c r="C9" s="107" t="s">
        <v>3796</v>
      </c>
      <c r="D9" s="107" t="s">
        <v>3812</v>
      </c>
      <c r="E9" s="106" t="s">
        <v>3813</v>
      </c>
      <c r="F9" s="107" t="s">
        <v>3814</v>
      </c>
      <c r="G9" s="106" t="s">
        <v>8313</v>
      </c>
      <c r="H9" s="106" t="s">
        <v>8314</v>
      </c>
      <c r="I9" s="11">
        <v>29.549999999999901</v>
      </c>
      <c r="J9" s="11">
        <v>72.503999999999905</v>
      </c>
      <c r="K9" s="11"/>
      <c r="L9" s="106" t="s">
        <v>3800</v>
      </c>
      <c r="M9" s="108"/>
      <c r="N9" s="108"/>
      <c r="O9" s="108"/>
      <c r="P9" s="108"/>
      <c r="Q9" s="108"/>
    </row>
    <row r="10" spans="1:17" ht="24" x14ac:dyDescent="0.55000000000000004">
      <c r="A10" s="106">
        <f>SUBTOTAL(103,$B$4:B10)</f>
        <v>7</v>
      </c>
      <c r="B10" s="107" t="s">
        <v>3795</v>
      </c>
      <c r="C10" s="107" t="s">
        <v>3796</v>
      </c>
      <c r="D10" s="107" t="s">
        <v>3815</v>
      </c>
      <c r="E10" s="106" t="s">
        <v>3816</v>
      </c>
      <c r="F10" s="107" t="s">
        <v>3817</v>
      </c>
      <c r="G10" s="106" t="s">
        <v>8314</v>
      </c>
      <c r="H10" s="106" t="s">
        <v>8315</v>
      </c>
      <c r="I10" s="11">
        <v>18.9499999999999</v>
      </c>
      <c r="J10" s="11">
        <v>37.899999999999899</v>
      </c>
      <c r="K10" s="11"/>
      <c r="L10" s="106" t="s">
        <v>3800</v>
      </c>
      <c r="M10" s="108"/>
      <c r="N10" s="108"/>
      <c r="O10" s="108"/>
      <c r="P10" s="108"/>
      <c r="Q10" s="108"/>
    </row>
    <row r="11" spans="1:17" ht="24" x14ac:dyDescent="0.55000000000000004">
      <c r="A11" s="106">
        <f>SUBTOTAL(103,$B$4:B11)</f>
        <v>8</v>
      </c>
      <c r="B11" s="107" t="s">
        <v>3795</v>
      </c>
      <c r="C11" s="107" t="s">
        <v>3796</v>
      </c>
      <c r="D11" s="107" t="s">
        <v>3801</v>
      </c>
      <c r="E11" s="106" t="s">
        <v>3818</v>
      </c>
      <c r="F11" s="107" t="s">
        <v>3819</v>
      </c>
      <c r="G11" s="106" t="s">
        <v>5213</v>
      </c>
      <c r="H11" s="106" t="s">
        <v>8316</v>
      </c>
      <c r="I11" s="11">
        <v>11.9659999999999</v>
      </c>
      <c r="J11" s="11">
        <v>27.573999999999899</v>
      </c>
      <c r="K11" s="11"/>
      <c r="L11" s="106" t="s">
        <v>3800</v>
      </c>
      <c r="M11" s="108"/>
      <c r="N11" s="108"/>
      <c r="O11" s="108"/>
      <c r="P11" s="108"/>
      <c r="Q11" s="108"/>
    </row>
    <row r="12" spans="1:17" ht="24" x14ac:dyDescent="0.55000000000000004">
      <c r="A12" s="106">
        <f>SUBTOTAL(103,$B$4:B12)</f>
        <v>9</v>
      </c>
      <c r="B12" s="107" t="s">
        <v>3795</v>
      </c>
      <c r="C12" s="107" t="s">
        <v>3796</v>
      </c>
      <c r="D12" s="107" t="s">
        <v>3804</v>
      </c>
      <c r="E12" s="106" t="s">
        <v>3820</v>
      </c>
      <c r="F12" s="107" t="s">
        <v>3819</v>
      </c>
      <c r="G12" s="106" t="s">
        <v>8316</v>
      </c>
      <c r="H12" s="106" t="s">
        <v>7983</v>
      </c>
      <c r="I12" s="11">
        <v>13.033999999999899</v>
      </c>
      <c r="J12" s="11">
        <v>26.067999999999898</v>
      </c>
      <c r="K12" s="11"/>
      <c r="L12" s="106" t="s">
        <v>3800</v>
      </c>
      <c r="M12" s="108"/>
      <c r="N12" s="108"/>
      <c r="O12" s="108"/>
      <c r="P12" s="108"/>
      <c r="Q12" s="108"/>
    </row>
    <row r="13" spans="1:17" ht="24" x14ac:dyDescent="0.55000000000000004">
      <c r="A13" s="106">
        <f>SUBTOTAL(103,$B$4:B13)</f>
        <v>10</v>
      </c>
      <c r="B13" s="107" t="s">
        <v>3795</v>
      </c>
      <c r="C13" s="107" t="s">
        <v>3796</v>
      </c>
      <c r="D13" s="107" t="s">
        <v>3812</v>
      </c>
      <c r="E13" s="106" t="s">
        <v>3821</v>
      </c>
      <c r="F13" s="107" t="s">
        <v>3819</v>
      </c>
      <c r="G13" s="106" t="s">
        <v>7983</v>
      </c>
      <c r="H13" s="106" t="s">
        <v>6175</v>
      </c>
      <c r="I13" s="11">
        <v>10</v>
      </c>
      <c r="J13" s="11">
        <v>20</v>
      </c>
      <c r="K13" s="11"/>
      <c r="L13" s="106" t="s">
        <v>3800</v>
      </c>
      <c r="M13" s="108"/>
      <c r="N13" s="108"/>
      <c r="O13" s="108"/>
      <c r="P13" s="108"/>
      <c r="Q13" s="108"/>
    </row>
    <row r="14" spans="1:17" ht="24" x14ac:dyDescent="0.55000000000000004">
      <c r="A14" s="106">
        <f>SUBTOTAL(103,$B$4:B14)</f>
        <v>11</v>
      </c>
      <c r="B14" s="107" t="s">
        <v>3795</v>
      </c>
      <c r="C14" s="107" t="s">
        <v>3796</v>
      </c>
      <c r="D14" s="107" t="s">
        <v>3797</v>
      </c>
      <c r="E14" s="106" t="s">
        <v>3822</v>
      </c>
      <c r="F14" s="107" t="s">
        <v>3819</v>
      </c>
      <c r="G14" s="106" t="s">
        <v>6175</v>
      </c>
      <c r="H14" s="106" t="s">
        <v>8317</v>
      </c>
      <c r="I14" s="11">
        <v>10.723000000000001</v>
      </c>
      <c r="J14" s="11">
        <v>24.36</v>
      </c>
      <c r="K14" s="11"/>
      <c r="L14" s="106" t="s">
        <v>3800</v>
      </c>
      <c r="M14" s="108"/>
      <c r="N14" s="108"/>
      <c r="O14" s="108"/>
      <c r="P14" s="108"/>
      <c r="Q14" s="108"/>
    </row>
    <row r="15" spans="1:17" ht="24" x14ac:dyDescent="0.55000000000000004">
      <c r="A15" s="106">
        <f>SUBTOTAL(103,$B$4:B15)</f>
        <v>12</v>
      </c>
      <c r="B15" s="107" t="s">
        <v>3795</v>
      </c>
      <c r="C15" s="107" t="s">
        <v>3796</v>
      </c>
      <c r="D15" s="107" t="s">
        <v>3815</v>
      </c>
      <c r="E15" s="106" t="s">
        <v>3823</v>
      </c>
      <c r="F15" s="107" t="s">
        <v>3824</v>
      </c>
      <c r="G15" s="106" t="s">
        <v>8188</v>
      </c>
      <c r="H15" s="106" t="s">
        <v>8318</v>
      </c>
      <c r="I15" s="11">
        <v>10.615</v>
      </c>
      <c r="J15" s="11">
        <v>10.615</v>
      </c>
      <c r="K15" s="11"/>
      <c r="L15" s="106" t="s">
        <v>3800</v>
      </c>
      <c r="M15" s="108"/>
      <c r="N15" s="108"/>
      <c r="O15" s="108"/>
      <c r="P15" s="108"/>
      <c r="Q15" s="108"/>
    </row>
    <row r="16" spans="1:17" ht="24" x14ac:dyDescent="0.55000000000000004">
      <c r="A16" s="106">
        <f>SUBTOTAL(103,$B$4:B16)</f>
        <v>13</v>
      </c>
      <c r="B16" s="107" t="s">
        <v>3795</v>
      </c>
      <c r="C16" s="107" t="s">
        <v>3796</v>
      </c>
      <c r="D16" s="107" t="s">
        <v>3804</v>
      </c>
      <c r="E16" s="106" t="s">
        <v>3825</v>
      </c>
      <c r="F16" s="107" t="s">
        <v>3826</v>
      </c>
      <c r="G16" s="106" t="s">
        <v>5213</v>
      </c>
      <c r="H16" s="106" t="s">
        <v>8319</v>
      </c>
      <c r="I16" s="11">
        <v>15.945</v>
      </c>
      <c r="J16" s="11">
        <v>16.494999999999902</v>
      </c>
      <c r="K16" s="11"/>
      <c r="L16" s="106" t="s">
        <v>3800</v>
      </c>
      <c r="M16" s="108"/>
      <c r="N16" s="108"/>
      <c r="O16" s="108"/>
      <c r="P16" s="108"/>
      <c r="Q16" s="108"/>
    </row>
    <row r="17" spans="1:17" ht="24" x14ac:dyDescent="0.55000000000000004">
      <c r="A17" s="106">
        <f>SUBTOTAL(103,$B$4:B17)</f>
        <v>14</v>
      </c>
      <c r="B17" s="107" t="s">
        <v>3795</v>
      </c>
      <c r="C17" s="107" t="s">
        <v>3796</v>
      </c>
      <c r="D17" s="107" t="s">
        <v>3812</v>
      </c>
      <c r="E17" s="106" t="s">
        <v>3827</v>
      </c>
      <c r="F17" s="107" t="s">
        <v>3828</v>
      </c>
      <c r="G17" s="106" t="s">
        <v>5213</v>
      </c>
      <c r="H17" s="106" t="s">
        <v>8320</v>
      </c>
      <c r="I17" s="11">
        <v>8.4499999999999904</v>
      </c>
      <c r="J17" s="11">
        <v>16.899999999999899</v>
      </c>
      <c r="K17" s="11"/>
      <c r="L17" s="106" t="s">
        <v>3800</v>
      </c>
      <c r="M17" s="108"/>
      <c r="N17" s="108"/>
      <c r="O17" s="108"/>
      <c r="P17" s="108"/>
      <c r="Q17" s="108"/>
    </row>
    <row r="18" spans="1:17" ht="24" x14ac:dyDescent="0.55000000000000004">
      <c r="A18" s="106">
        <f>SUBTOTAL(103,$B$4:B18)</f>
        <v>15</v>
      </c>
      <c r="B18" s="107" t="s">
        <v>3795</v>
      </c>
      <c r="C18" s="107" t="s">
        <v>3796</v>
      </c>
      <c r="D18" s="107" t="s">
        <v>3815</v>
      </c>
      <c r="E18" s="106" t="s">
        <v>3829</v>
      </c>
      <c r="F18" s="107" t="s">
        <v>3830</v>
      </c>
      <c r="G18" s="106" t="s">
        <v>5213</v>
      </c>
      <c r="H18" s="106" t="s">
        <v>8321</v>
      </c>
      <c r="I18" s="11">
        <v>4.7809999999999899</v>
      </c>
      <c r="J18" s="11">
        <v>4.7809999999999899</v>
      </c>
      <c r="K18" s="11"/>
      <c r="L18" s="106" t="s">
        <v>3800</v>
      </c>
      <c r="M18" s="108"/>
      <c r="N18" s="108"/>
      <c r="O18" s="108"/>
      <c r="P18" s="108"/>
      <c r="Q18" s="108"/>
    </row>
    <row r="19" spans="1:17" ht="24" x14ac:dyDescent="0.55000000000000004">
      <c r="A19" s="106">
        <f>SUBTOTAL(103,$B$4:B19)</f>
        <v>16</v>
      </c>
      <c r="B19" s="107" t="s">
        <v>3795</v>
      </c>
      <c r="C19" s="107" t="s">
        <v>3796</v>
      </c>
      <c r="D19" s="107" t="s">
        <v>3801</v>
      </c>
      <c r="E19" s="106" t="s">
        <v>3831</v>
      </c>
      <c r="F19" s="107" t="s">
        <v>3832</v>
      </c>
      <c r="G19" s="106" t="s">
        <v>8322</v>
      </c>
      <c r="H19" s="106" t="s">
        <v>8323</v>
      </c>
      <c r="I19" s="11">
        <v>10.200999999999899</v>
      </c>
      <c r="J19" s="11">
        <v>10.200999999999899</v>
      </c>
      <c r="K19" s="11"/>
      <c r="L19" s="106" t="s">
        <v>3800</v>
      </c>
      <c r="M19" s="108"/>
      <c r="N19" s="108"/>
      <c r="O19" s="108"/>
      <c r="P19" s="108"/>
      <c r="Q19" s="108"/>
    </row>
    <row r="20" spans="1:17" ht="24" x14ac:dyDescent="0.55000000000000004">
      <c r="A20" s="106">
        <f>SUBTOTAL(103,$B$4:B20)</f>
        <v>17</v>
      </c>
      <c r="B20" s="107" t="s">
        <v>3795</v>
      </c>
      <c r="C20" s="107" t="s">
        <v>3796</v>
      </c>
      <c r="D20" s="107" t="s">
        <v>3797</v>
      </c>
      <c r="E20" s="106" t="s">
        <v>3833</v>
      </c>
      <c r="F20" s="107" t="s">
        <v>3834</v>
      </c>
      <c r="G20" s="106" t="s">
        <v>8324</v>
      </c>
      <c r="H20" s="106" t="s">
        <v>8325</v>
      </c>
      <c r="I20" s="11">
        <v>6.5330000000000004</v>
      </c>
      <c r="J20" s="11">
        <v>13.066000000000001</v>
      </c>
      <c r="K20" s="11"/>
      <c r="L20" s="106" t="s">
        <v>3800</v>
      </c>
      <c r="M20" s="108"/>
      <c r="N20" s="108"/>
      <c r="O20" s="108"/>
      <c r="P20" s="108"/>
      <c r="Q20" s="108"/>
    </row>
    <row r="21" spans="1:17" ht="24" x14ac:dyDescent="0.55000000000000004">
      <c r="A21" s="106">
        <f>SUBTOTAL(103,$B$4:B21)</f>
        <v>18</v>
      </c>
      <c r="B21" s="107" t="s">
        <v>3795</v>
      </c>
      <c r="C21" s="107" t="s">
        <v>3796</v>
      </c>
      <c r="D21" s="107" t="s">
        <v>3804</v>
      </c>
      <c r="E21" s="106" t="s">
        <v>3835</v>
      </c>
      <c r="F21" s="107" t="s">
        <v>3836</v>
      </c>
      <c r="G21" s="106" t="s">
        <v>7229</v>
      </c>
      <c r="H21" s="106" t="s">
        <v>8326</v>
      </c>
      <c r="I21" s="11">
        <v>15.394</v>
      </c>
      <c r="J21" s="11">
        <v>16.119</v>
      </c>
      <c r="K21" s="11"/>
      <c r="L21" s="106" t="s">
        <v>3800</v>
      </c>
      <c r="M21" s="108"/>
      <c r="N21" s="108"/>
      <c r="O21" s="108"/>
      <c r="P21" s="108"/>
      <c r="Q21" s="108"/>
    </row>
    <row r="22" spans="1:17" ht="24" x14ac:dyDescent="0.55000000000000004">
      <c r="A22" s="106">
        <f>SUBTOTAL(103,$B$4:B22)</f>
        <v>19</v>
      </c>
      <c r="B22" s="107" t="s">
        <v>3795</v>
      </c>
      <c r="C22" s="107" t="s">
        <v>3796</v>
      </c>
      <c r="D22" s="107" t="s">
        <v>3801</v>
      </c>
      <c r="E22" s="106" t="s">
        <v>3837</v>
      </c>
      <c r="F22" s="107" t="s">
        <v>3838</v>
      </c>
      <c r="G22" s="106" t="s">
        <v>6903</v>
      </c>
      <c r="H22" s="106" t="s">
        <v>6790</v>
      </c>
      <c r="I22" s="11">
        <v>14</v>
      </c>
      <c r="J22" s="11">
        <v>14.35</v>
      </c>
      <c r="K22" s="11"/>
      <c r="L22" s="106" t="s">
        <v>3800</v>
      </c>
      <c r="M22" s="108"/>
      <c r="N22" s="108"/>
      <c r="O22" s="108"/>
      <c r="P22" s="108"/>
      <c r="Q22" s="108"/>
    </row>
    <row r="23" spans="1:17" ht="24" x14ac:dyDescent="0.55000000000000004">
      <c r="A23" s="106">
        <f>SUBTOTAL(103,$B$4:B23)</f>
        <v>20</v>
      </c>
      <c r="B23" s="107" t="s">
        <v>3795</v>
      </c>
      <c r="C23" s="107" t="s">
        <v>3796</v>
      </c>
      <c r="D23" s="107" t="s">
        <v>3815</v>
      </c>
      <c r="E23" s="106" t="s">
        <v>3839</v>
      </c>
      <c r="F23" s="107" t="s">
        <v>3840</v>
      </c>
      <c r="G23" s="106" t="s">
        <v>5213</v>
      </c>
      <c r="H23" s="106" t="s">
        <v>8327</v>
      </c>
      <c r="I23" s="11">
        <v>31.119</v>
      </c>
      <c r="J23" s="11">
        <v>32.619</v>
      </c>
      <c r="K23" s="11"/>
      <c r="L23" s="106" t="s">
        <v>3800</v>
      </c>
      <c r="M23" s="108"/>
      <c r="N23" s="108"/>
      <c r="O23" s="108"/>
      <c r="P23" s="108"/>
      <c r="Q23" s="108"/>
    </row>
    <row r="24" spans="1:17" ht="24" x14ac:dyDescent="0.55000000000000004">
      <c r="A24" s="106">
        <f>SUBTOTAL(103,$B$4:B24)</f>
        <v>21</v>
      </c>
      <c r="B24" s="107" t="s">
        <v>3795</v>
      </c>
      <c r="C24" s="107" t="s">
        <v>3796</v>
      </c>
      <c r="D24" s="107" t="s">
        <v>3797</v>
      </c>
      <c r="E24" s="106" t="s">
        <v>3841</v>
      </c>
      <c r="F24" s="107" t="s">
        <v>3842</v>
      </c>
      <c r="G24" s="106" t="s">
        <v>5213</v>
      </c>
      <c r="H24" s="106" t="s">
        <v>2020</v>
      </c>
      <c r="I24" s="11">
        <v>18.600000000000001</v>
      </c>
      <c r="J24" s="11">
        <v>18.600000000000001</v>
      </c>
      <c r="K24" s="11"/>
      <c r="L24" s="106" t="s">
        <v>3800</v>
      </c>
      <c r="M24" s="109"/>
      <c r="N24" s="108"/>
      <c r="O24" s="108"/>
      <c r="P24" s="108"/>
      <c r="Q24" s="108"/>
    </row>
    <row r="25" spans="1:17" ht="24" x14ac:dyDescent="0.55000000000000004">
      <c r="A25" s="106">
        <f>SUBTOTAL(103,$B$4:B25)</f>
        <v>22</v>
      </c>
      <c r="B25" s="107" t="s">
        <v>3795</v>
      </c>
      <c r="C25" s="107" t="s">
        <v>3796</v>
      </c>
      <c r="D25" s="107" t="s">
        <v>3807</v>
      </c>
      <c r="E25" s="106" t="s">
        <v>3843</v>
      </c>
      <c r="F25" s="107" t="s">
        <v>3844</v>
      </c>
      <c r="G25" s="106" t="s">
        <v>8328</v>
      </c>
      <c r="H25" s="106" t="s">
        <v>8329</v>
      </c>
      <c r="I25" s="11">
        <v>33.6069999999999</v>
      </c>
      <c r="J25" s="11">
        <v>35.6069999999999</v>
      </c>
      <c r="K25" s="11"/>
      <c r="L25" s="106" t="s">
        <v>3800</v>
      </c>
      <c r="M25" s="108"/>
      <c r="N25" s="108"/>
      <c r="O25" s="108"/>
      <c r="P25" s="108"/>
      <c r="Q25" s="108"/>
    </row>
    <row r="26" spans="1:17" ht="24" x14ac:dyDescent="0.55000000000000004">
      <c r="A26" s="106">
        <f>SUBTOTAL(103,$B$4:B26)</f>
        <v>23</v>
      </c>
      <c r="B26" s="107" t="s">
        <v>3795</v>
      </c>
      <c r="C26" s="107" t="s">
        <v>3796</v>
      </c>
      <c r="D26" s="107" t="s">
        <v>3812</v>
      </c>
      <c r="E26" s="106" t="s">
        <v>3845</v>
      </c>
      <c r="F26" s="107" t="s">
        <v>3846</v>
      </c>
      <c r="G26" s="106" t="s">
        <v>8330</v>
      </c>
      <c r="H26" s="106" t="s">
        <v>7777</v>
      </c>
      <c r="I26" s="11">
        <v>5.53</v>
      </c>
      <c r="J26" s="11">
        <v>5.53</v>
      </c>
      <c r="K26" s="11"/>
      <c r="L26" s="106" t="s">
        <v>3800</v>
      </c>
      <c r="M26" s="108"/>
      <c r="N26" s="108"/>
      <c r="O26" s="108"/>
      <c r="P26" s="108"/>
      <c r="Q26" s="108"/>
    </row>
    <row r="27" spans="1:17" ht="24" x14ac:dyDescent="0.55000000000000004">
      <c r="A27" s="106">
        <f>SUBTOTAL(103,$B$4:B27)</f>
        <v>24</v>
      </c>
      <c r="B27" s="107" t="s">
        <v>3795</v>
      </c>
      <c r="C27" s="107" t="s">
        <v>3796</v>
      </c>
      <c r="D27" s="107" t="s">
        <v>3797</v>
      </c>
      <c r="E27" s="106" t="s">
        <v>3847</v>
      </c>
      <c r="F27" s="107" t="s">
        <v>3848</v>
      </c>
      <c r="G27" s="106" t="s">
        <v>5213</v>
      </c>
      <c r="H27" s="106" t="s">
        <v>7009</v>
      </c>
      <c r="I27" s="11">
        <v>0.45600000000000002</v>
      </c>
      <c r="J27" s="11">
        <v>0.91200000000000003</v>
      </c>
      <c r="K27" s="11"/>
      <c r="L27" s="106" t="s">
        <v>3800</v>
      </c>
      <c r="M27" s="108"/>
      <c r="N27" s="108"/>
      <c r="O27" s="108"/>
      <c r="P27" s="108"/>
      <c r="Q27" s="108"/>
    </row>
    <row r="28" spans="1:17" ht="48" x14ac:dyDescent="0.55000000000000004">
      <c r="A28" s="159">
        <f>SUBTOTAL(103,$B$4:B28)</f>
        <v>25</v>
      </c>
      <c r="B28" s="168" t="s">
        <v>3795</v>
      </c>
      <c r="C28" s="168" t="s">
        <v>3796</v>
      </c>
      <c r="D28" s="168" t="s">
        <v>3801</v>
      </c>
      <c r="E28" s="159" t="s">
        <v>3849</v>
      </c>
      <c r="F28" s="169" t="s">
        <v>3850</v>
      </c>
      <c r="G28" s="159" t="s">
        <v>8331</v>
      </c>
      <c r="H28" s="159" t="s">
        <v>8332</v>
      </c>
      <c r="I28" s="170">
        <v>3.4889999999999901</v>
      </c>
      <c r="J28" s="170">
        <v>3.4889999999999901</v>
      </c>
      <c r="K28" s="170"/>
      <c r="L28" s="159" t="s">
        <v>3800</v>
      </c>
      <c r="M28" s="108"/>
      <c r="N28" s="108"/>
      <c r="O28" s="108"/>
      <c r="P28" s="108"/>
      <c r="Q28" s="108"/>
    </row>
    <row r="29" spans="1:17" ht="24" x14ac:dyDescent="0.55000000000000004">
      <c r="A29" s="106">
        <f>SUBTOTAL(103,$B$4:B29)</f>
        <v>26</v>
      </c>
      <c r="B29" s="107" t="s">
        <v>3795</v>
      </c>
      <c r="C29" s="107" t="s">
        <v>3796</v>
      </c>
      <c r="D29" s="107" t="s">
        <v>3812</v>
      </c>
      <c r="E29" s="106" t="s">
        <v>3851</v>
      </c>
      <c r="F29" s="107" t="s">
        <v>3852</v>
      </c>
      <c r="G29" s="106" t="s">
        <v>5213</v>
      </c>
      <c r="H29" s="106" t="s">
        <v>8333</v>
      </c>
      <c r="I29" s="11">
        <v>10.9759999999999</v>
      </c>
      <c r="J29" s="11">
        <v>11.722</v>
      </c>
      <c r="K29" s="11"/>
      <c r="L29" s="106" t="s">
        <v>3800</v>
      </c>
      <c r="M29" s="108"/>
      <c r="N29" s="108"/>
      <c r="O29" s="108"/>
      <c r="P29" s="108"/>
      <c r="Q29" s="108"/>
    </row>
    <row r="30" spans="1:17" ht="24" x14ac:dyDescent="0.55000000000000004">
      <c r="A30" s="106">
        <f>SUBTOTAL(103,$B$4:B30)</f>
        <v>27</v>
      </c>
      <c r="B30" s="107" t="s">
        <v>3795</v>
      </c>
      <c r="C30" s="107" t="s">
        <v>3796</v>
      </c>
      <c r="D30" s="107" t="s">
        <v>3804</v>
      </c>
      <c r="E30" s="106" t="s">
        <v>3853</v>
      </c>
      <c r="F30" s="107" t="s">
        <v>3854</v>
      </c>
      <c r="G30" s="106" t="s">
        <v>5213</v>
      </c>
      <c r="H30" s="106" t="s">
        <v>8334</v>
      </c>
      <c r="I30" s="11">
        <v>12.776</v>
      </c>
      <c r="J30" s="11">
        <v>12.776</v>
      </c>
      <c r="K30" s="11"/>
      <c r="L30" s="106" t="s">
        <v>3800</v>
      </c>
      <c r="M30" s="108"/>
      <c r="N30" s="108"/>
      <c r="O30" s="108"/>
      <c r="P30" s="108"/>
      <c r="Q30" s="108"/>
    </row>
    <row r="31" spans="1:17" ht="24" x14ac:dyDescent="0.55000000000000004">
      <c r="A31" s="106">
        <f>SUBTOTAL(103,$B$4:B31)</f>
        <v>28</v>
      </c>
      <c r="B31" s="107" t="s">
        <v>3795</v>
      </c>
      <c r="C31" s="107" t="s">
        <v>3796</v>
      </c>
      <c r="D31" s="107" t="s">
        <v>3812</v>
      </c>
      <c r="E31" s="106" t="s">
        <v>3855</v>
      </c>
      <c r="F31" s="107" t="s">
        <v>3856</v>
      </c>
      <c r="G31" s="106" t="s">
        <v>5213</v>
      </c>
      <c r="H31" s="106" t="s">
        <v>8335</v>
      </c>
      <c r="I31" s="11">
        <v>8.6760000000000002</v>
      </c>
      <c r="J31" s="11">
        <v>8.6760000000000002</v>
      </c>
      <c r="K31" s="11"/>
      <c r="L31" s="106" t="s">
        <v>3800</v>
      </c>
      <c r="M31" s="108"/>
      <c r="N31" s="108"/>
      <c r="O31" s="108"/>
      <c r="P31" s="108"/>
      <c r="Q31" s="108"/>
    </row>
    <row r="32" spans="1:17" ht="24" x14ac:dyDescent="0.55000000000000004">
      <c r="A32" s="106">
        <f>SUBTOTAL(103,$B$4:B32)</f>
        <v>29</v>
      </c>
      <c r="B32" s="107" t="s">
        <v>3795</v>
      </c>
      <c r="C32" s="107" t="s">
        <v>3796</v>
      </c>
      <c r="D32" s="107" t="s">
        <v>3815</v>
      </c>
      <c r="E32" s="106" t="s">
        <v>3857</v>
      </c>
      <c r="F32" s="107" t="s">
        <v>3858</v>
      </c>
      <c r="G32" s="106" t="s">
        <v>5213</v>
      </c>
      <c r="H32" s="106" t="s">
        <v>7610</v>
      </c>
      <c r="I32" s="11">
        <v>27.175000000000001</v>
      </c>
      <c r="J32" s="11">
        <v>27.175000000000001</v>
      </c>
      <c r="K32" s="11"/>
      <c r="L32" s="106" t="s">
        <v>3800</v>
      </c>
      <c r="M32" s="108"/>
      <c r="N32" s="108"/>
      <c r="O32" s="108"/>
      <c r="P32" s="108"/>
      <c r="Q32" s="108"/>
    </row>
    <row r="33" spans="1:17" ht="24" x14ac:dyDescent="0.55000000000000004">
      <c r="A33" s="106">
        <f>SUBTOTAL(103,$B$4:B33)</f>
        <v>30</v>
      </c>
      <c r="B33" s="107" t="s">
        <v>3795</v>
      </c>
      <c r="C33" s="107" t="s">
        <v>3796</v>
      </c>
      <c r="D33" s="107" t="s">
        <v>3807</v>
      </c>
      <c r="E33" s="106" t="s">
        <v>3859</v>
      </c>
      <c r="F33" s="107" t="s">
        <v>3860</v>
      </c>
      <c r="G33" s="106" t="s">
        <v>5213</v>
      </c>
      <c r="H33" s="106" t="s">
        <v>8336</v>
      </c>
      <c r="I33" s="11">
        <v>38.694000000000003</v>
      </c>
      <c r="J33" s="11">
        <v>44.049999999999898</v>
      </c>
      <c r="K33" s="11"/>
      <c r="L33" s="106" t="s">
        <v>3800</v>
      </c>
      <c r="M33" s="108"/>
      <c r="N33" s="108"/>
      <c r="O33" s="108"/>
      <c r="P33" s="108"/>
      <c r="Q33" s="108"/>
    </row>
    <row r="34" spans="1:17" ht="24" x14ac:dyDescent="0.55000000000000004">
      <c r="A34" s="106">
        <f>SUBTOTAL(103,$B$4:B34)</f>
        <v>31</v>
      </c>
      <c r="B34" s="107" t="s">
        <v>3795</v>
      </c>
      <c r="C34" s="107" t="s">
        <v>3796</v>
      </c>
      <c r="D34" s="107" t="s">
        <v>3812</v>
      </c>
      <c r="E34" s="106" t="s">
        <v>3861</v>
      </c>
      <c r="F34" s="107" t="s">
        <v>3862</v>
      </c>
      <c r="G34" s="106" t="s">
        <v>5213</v>
      </c>
      <c r="H34" s="106" t="s">
        <v>8337</v>
      </c>
      <c r="I34" s="11">
        <v>27.215</v>
      </c>
      <c r="J34" s="11">
        <v>27.215</v>
      </c>
      <c r="K34" s="11"/>
      <c r="L34" s="106" t="s">
        <v>3800</v>
      </c>
      <c r="M34" s="108"/>
      <c r="N34" s="108"/>
      <c r="O34" s="108"/>
      <c r="P34" s="108"/>
      <c r="Q34" s="108"/>
    </row>
    <row r="35" spans="1:17" ht="24" x14ac:dyDescent="0.55000000000000004">
      <c r="A35" s="106">
        <f>SUBTOTAL(103,$B$4:B35)</f>
        <v>32</v>
      </c>
      <c r="B35" s="107" t="s">
        <v>3795</v>
      </c>
      <c r="C35" s="107" t="s">
        <v>3796</v>
      </c>
      <c r="D35" s="107" t="s">
        <v>3801</v>
      </c>
      <c r="E35" s="106" t="s">
        <v>3863</v>
      </c>
      <c r="F35" s="107" t="s">
        <v>3864</v>
      </c>
      <c r="G35" s="106" t="s">
        <v>5213</v>
      </c>
      <c r="H35" s="106" t="s">
        <v>8338</v>
      </c>
      <c r="I35" s="11">
        <v>3.3980000000000001</v>
      </c>
      <c r="J35" s="11">
        <v>6.7960000000000003</v>
      </c>
      <c r="K35" s="11"/>
      <c r="L35" s="106" t="s">
        <v>3800</v>
      </c>
      <c r="M35" s="108"/>
      <c r="N35" s="108"/>
      <c r="O35" s="108"/>
      <c r="P35" s="108"/>
      <c r="Q35" s="108"/>
    </row>
    <row r="36" spans="1:17" ht="48" x14ac:dyDescent="0.55000000000000004">
      <c r="A36" s="106">
        <f>SUBTOTAL(103,$B$4:B36)</f>
        <v>33</v>
      </c>
      <c r="B36" s="107" t="s">
        <v>3795</v>
      </c>
      <c r="C36" s="107" t="s">
        <v>3796</v>
      </c>
      <c r="D36" s="168" t="s">
        <v>3801</v>
      </c>
      <c r="E36" s="159" t="s">
        <v>3865</v>
      </c>
      <c r="F36" s="169" t="s">
        <v>3866</v>
      </c>
      <c r="G36" s="159" t="s">
        <v>5213</v>
      </c>
      <c r="H36" s="159" t="s">
        <v>8339</v>
      </c>
      <c r="I36" s="170">
        <v>1.3919999999999899</v>
      </c>
      <c r="J36" s="170">
        <v>1.3919999999999899</v>
      </c>
      <c r="K36" s="170"/>
      <c r="L36" s="159" t="s">
        <v>3800</v>
      </c>
      <c r="M36" s="154"/>
      <c r="N36" s="154"/>
      <c r="O36" s="108"/>
      <c r="P36" s="154"/>
      <c r="Q36" s="154"/>
    </row>
    <row r="37" spans="1:17" ht="24" x14ac:dyDescent="0.55000000000000004">
      <c r="A37" s="106">
        <f>SUBTOTAL(103,$B$4:B37)</f>
        <v>34</v>
      </c>
      <c r="B37" s="107" t="s">
        <v>3795</v>
      </c>
      <c r="C37" s="107" t="s">
        <v>3796</v>
      </c>
      <c r="D37" s="107" t="s">
        <v>3801</v>
      </c>
      <c r="E37" s="106" t="s">
        <v>3867</v>
      </c>
      <c r="F37" s="107" t="s">
        <v>3868</v>
      </c>
      <c r="G37" s="106" t="s">
        <v>5213</v>
      </c>
      <c r="H37" s="106" t="s">
        <v>8340</v>
      </c>
      <c r="I37" s="11">
        <v>2.952</v>
      </c>
      <c r="J37" s="11">
        <v>2.952</v>
      </c>
      <c r="K37" s="11"/>
      <c r="L37" s="106" t="s">
        <v>3800</v>
      </c>
      <c r="M37" s="108"/>
      <c r="N37" s="108"/>
      <c r="O37" s="108"/>
      <c r="P37" s="108"/>
      <c r="Q37" s="108"/>
    </row>
    <row r="38" spans="1:17" ht="24" x14ac:dyDescent="0.55000000000000004">
      <c r="A38" s="106">
        <f>SUBTOTAL(103,$B$4:B38)</f>
        <v>35</v>
      </c>
      <c r="B38" s="107" t="s">
        <v>3795</v>
      </c>
      <c r="C38" s="107" t="s">
        <v>3796</v>
      </c>
      <c r="D38" s="107" t="s">
        <v>3801</v>
      </c>
      <c r="E38" s="106" t="s">
        <v>3869</v>
      </c>
      <c r="F38" s="107" t="s">
        <v>3870</v>
      </c>
      <c r="G38" s="106" t="s">
        <v>5213</v>
      </c>
      <c r="H38" s="106" t="s">
        <v>8341</v>
      </c>
      <c r="I38" s="11">
        <v>1.0409999999999899</v>
      </c>
      <c r="J38" s="11">
        <v>1.0409999999999899</v>
      </c>
      <c r="K38" s="11"/>
      <c r="L38" s="106" t="s">
        <v>3800</v>
      </c>
      <c r="M38" s="108"/>
      <c r="N38" s="108"/>
      <c r="O38" s="108"/>
      <c r="P38" s="108"/>
      <c r="Q38" s="108"/>
    </row>
    <row r="39" spans="1:17" ht="24" x14ac:dyDescent="0.55000000000000004">
      <c r="A39" s="106">
        <f>SUBTOTAL(103,$B$4:B39)</f>
        <v>36</v>
      </c>
      <c r="B39" s="107" t="s">
        <v>3795</v>
      </c>
      <c r="C39" s="107" t="s">
        <v>3796</v>
      </c>
      <c r="D39" s="107" t="s">
        <v>3797</v>
      </c>
      <c r="E39" s="106" t="s">
        <v>3871</v>
      </c>
      <c r="F39" s="107" t="s">
        <v>3872</v>
      </c>
      <c r="G39" s="106" t="s">
        <v>5213</v>
      </c>
      <c r="H39" s="106" t="s">
        <v>8342</v>
      </c>
      <c r="I39" s="11">
        <v>0.72599999999999898</v>
      </c>
      <c r="J39" s="11">
        <v>1.452</v>
      </c>
      <c r="K39" s="11"/>
      <c r="L39" s="106" t="s">
        <v>3800</v>
      </c>
      <c r="M39" s="108"/>
      <c r="N39" s="108"/>
      <c r="O39" s="108"/>
      <c r="P39" s="108"/>
      <c r="Q39" s="108"/>
    </row>
    <row r="40" spans="1:17" ht="24" x14ac:dyDescent="0.55000000000000004">
      <c r="A40" s="106">
        <f>SUBTOTAL(103,$B$4:B40)</f>
        <v>37</v>
      </c>
      <c r="B40" s="107" t="s">
        <v>3795</v>
      </c>
      <c r="C40" s="107" t="s">
        <v>3796</v>
      </c>
      <c r="D40" s="107" t="s">
        <v>3812</v>
      </c>
      <c r="E40" s="106" t="s">
        <v>3873</v>
      </c>
      <c r="F40" s="107" t="s">
        <v>3874</v>
      </c>
      <c r="G40" s="106" t="s">
        <v>5213</v>
      </c>
      <c r="H40" s="106" t="s">
        <v>8343</v>
      </c>
      <c r="I40" s="11">
        <v>8.843</v>
      </c>
      <c r="J40" s="11">
        <v>8.843</v>
      </c>
      <c r="K40" s="11"/>
      <c r="L40" s="106" t="s">
        <v>3800</v>
      </c>
      <c r="M40" s="108"/>
      <c r="N40" s="108"/>
      <c r="O40" s="108"/>
      <c r="P40" s="108"/>
      <c r="Q40" s="108"/>
    </row>
    <row r="41" spans="1:17" ht="24" x14ac:dyDescent="0.55000000000000004">
      <c r="A41" s="106">
        <f>SUBTOTAL(103,$B$4:B41)</f>
        <v>38</v>
      </c>
      <c r="B41" s="107" t="s">
        <v>3795</v>
      </c>
      <c r="C41" s="107" t="s">
        <v>3796</v>
      </c>
      <c r="D41" s="107" t="s">
        <v>3815</v>
      </c>
      <c r="E41" s="106" t="s">
        <v>3875</v>
      </c>
      <c r="F41" s="107" t="s">
        <v>3876</v>
      </c>
      <c r="G41" s="106" t="s">
        <v>5213</v>
      </c>
      <c r="H41" s="106" t="s">
        <v>8344</v>
      </c>
      <c r="I41" s="11">
        <v>2.0129999999999901</v>
      </c>
      <c r="J41" s="11">
        <v>2.0129999999999901</v>
      </c>
      <c r="K41" s="11"/>
      <c r="L41" s="106" t="s">
        <v>3800</v>
      </c>
      <c r="M41" s="108"/>
      <c r="N41" s="108"/>
      <c r="O41" s="108"/>
      <c r="P41" s="108"/>
      <c r="Q41" s="108"/>
    </row>
    <row r="42" spans="1:17" ht="24" x14ac:dyDescent="0.55000000000000004">
      <c r="A42" s="106">
        <f>SUBTOTAL(103,$B$4:B42)</f>
        <v>39</v>
      </c>
      <c r="B42" s="107" t="s">
        <v>3795</v>
      </c>
      <c r="C42" s="107" t="s">
        <v>3796</v>
      </c>
      <c r="D42" s="107" t="s">
        <v>3801</v>
      </c>
      <c r="E42" s="106" t="s">
        <v>3877</v>
      </c>
      <c r="F42" s="107" t="s">
        <v>3878</v>
      </c>
      <c r="G42" s="106" t="s">
        <v>5213</v>
      </c>
      <c r="H42" s="106" t="s">
        <v>8345</v>
      </c>
      <c r="I42" s="11">
        <v>5.54</v>
      </c>
      <c r="J42" s="11">
        <v>16.62</v>
      </c>
      <c r="K42" s="11"/>
      <c r="L42" s="106" t="s">
        <v>3800</v>
      </c>
      <c r="M42" s="108"/>
      <c r="N42" s="108"/>
      <c r="O42" s="108"/>
      <c r="P42" s="108"/>
      <c r="Q42" s="108"/>
    </row>
    <row r="43" spans="1:17" ht="24" x14ac:dyDescent="0.55000000000000004">
      <c r="A43" s="106">
        <f>SUBTOTAL(103,$B$4:B43)</f>
        <v>40</v>
      </c>
      <c r="B43" s="107" t="s">
        <v>3795</v>
      </c>
      <c r="C43" s="107" t="s">
        <v>3796</v>
      </c>
      <c r="D43" s="107" t="s">
        <v>3797</v>
      </c>
      <c r="E43" s="106" t="s">
        <v>3879</v>
      </c>
      <c r="F43" s="107" t="s">
        <v>3880</v>
      </c>
      <c r="G43" s="106" t="s">
        <v>5213</v>
      </c>
      <c r="H43" s="106" t="s">
        <v>8346</v>
      </c>
      <c r="I43" s="11">
        <v>0.89700000000000002</v>
      </c>
      <c r="J43" s="11">
        <v>0.89700000000000002</v>
      </c>
      <c r="K43" s="11"/>
      <c r="L43" s="106" t="s">
        <v>3800</v>
      </c>
      <c r="M43" s="108"/>
      <c r="N43" s="108"/>
      <c r="O43" s="108"/>
      <c r="P43" s="108"/>
      <c r="Q43" s="108"/>
    </row>
    <row r="44" spans="1:17" ht="24" x14ac:dyDescent="0.55000000000000004">
      <c r="A44" s="106">
        <f>SUBTOTAL(103,$B$4:B44)</f>
        <v>41</v>
      </c>
      <c r="B44" s="107" t="s">
        <v>3795</v>
      </c>
      <c r="C44" s="107" t="s">
        <v>3796</v>
      </c>
      <c r="D44" s="107" t="s">
        <v>3804</v>
      </c>
      <c r="E44" s="106" t="s">
        <v>3881</v>
      </c>
      <c r="F44" s="107" t="s">
        <v>3882</v>
      </c>
      <c r="G44" s="106" t="s">
        <v>5213</v>
      </c>
      <c r="H44" s="106" t="s">
        <v>8347</v>
      </c>
      <c r="I44" s="11">
        <v>9.6300000000000008</v>
      </c>
      <c r="J44" s="11">
        <v>9.6300000000000008</v>
      </c>
      <c r="K44" s="11"/>
      <c r="L44" s="106" t="s">
        <v>3800</v>
      </c>
      <c r="M44" s="108"/>
      <c r="N44" s="108"/>
      <c r="O44" s="108"/>
      <c r="P44" s="108"/>
      <c r="Q44" s="108"/>
    </row>
    <row r="45" spans="1:17" ht="24" x14ac:dyDescent="0.55000000000000004">
      <c r="A45" s="106">
        <f>SUBTOTAL(103,$B$4:B45)</f>
        <v>42</v>
      </c>
      <c r="B45" s="107" t="s">
        <v>3795</v>
      </c>
      <c r="C45" s="107" t="s">
        <v>3796</v>
      </c>
      <c r="D45" s="107" t="s">
        <v>3812</v>
      </c>
      <c r="E45" s="106" t="s">
        <v>3883</v>
      </c>
      <c r="F45" s="107" t="s">
        <v>3884</v>
      </c>
      <c r="G45" s="106" t="s">
        <v>5213</v>
      </c>
      <c r="H45" s="106" t="s">
        <v>8348</v>
      </c>
      <c r="I45" s="11">
        <v>0.88800000000000001</v>
      </c>
      <c r="J45" s="11">
        <v>0.88800000000000001</v>
      </c>
      <c r="K45" s="11"/>
      <c r="L45" s="106" t="s">
        <v>3800</v>
      </c>
      <c r="M45" s="108"/>
      <c r="N45" s="108"/>
      <c r="O45" s="108"/>
      <c r="P45" s="108"/>
      <c r="Q45" s="108"/>
    </row>
    <row r="46" spans="1:17" ht="24" x14ac:dyDescent="0.55000000000000004">
      <c r="A46" s="106">
        <f>SUBTOTAL(103,$B$4:B46)</f>
        <v>43</v>
      </c>
      <c r="B46" s="107" t="s">
        <v>3885</v>
      </c>
      <c r="C46" s="107" t="s">
        <v>3796</v>
      </c>
      <c r="D46" s="110" t="s">
        <v>3887</v>
      </c>
      <c r="E46" s="106" t="s">
        <v>3888</v>
      </c>
      <c r="F46" s="107" t="s">
        <v>3889</v>
      </c>
      <c r="G46" s="106" t="s">
        <v>7359</v>
      </c>
      <c r="H46" s="106" t="s">
        <v>8349</v>
      </c>
      <c r="I46" s="11">
        <v>7</v>
      </c>
      <c r="J46" s="11">
        <v>14</v>
      </c>
      <c r="K46" s="11"/>
      <c r="L46" s="106" t="s">
        <v>3886</v>
      </c>
      <c r="M46" s="108"/>
      <c r="N46" s="108"/>
      <c r="O46" s="108"/>
      <c r="P46" s="108"/>
      <c r="Q46" s="108"/>
    </row>
    <row r="47" spans="1:17" ht="24" x14ac:dyDescent="0.55000000000000004">
      <c r="A47" s="106">
        <f>SUBTOTAL(103,$B$4:B47)</f>
        <v>44</v>
      </c>
      <c r="B47" s="107" t="s">
        <v>3885</v>
      </c>
      <c r="C47" s="107" t="s">
        <v>3796</v>
      </c>
      <c r="D47" s="110" t="s">
        <v>3887</v>
      </c>
      <c r="E47" s="106" t="s">
        <v>3888</v>
      </c>
      <c r="F47" s="107" t="s">
        <v>3889</v>
      </c>
      <c r="G47" s="106" t="s">
        <v>7180</v>
      </c>
      <c r="H47" s="106" t="s">
        <v>8350</v>
      </c>
      <c r="I47" s="11">
        <v>4.41</v>
      </c>
      <c r="J47" s="11">
        <v>8.82</v>
      </c>
      <c r="K47" s="11"/>
      <c r="L47" s="106" t="s">
        <v>3886</v>
      </c>
      <c r="M47" s="108"/>
      <c r="N47" s="108"/>
      <c r="O47" s="108"/>
      <c r="P47" s="108"/>
      <c r="Q47" s="108"/>
    </row>
    <row r="48" spans="1:17" ht="24" x14ac:dyDescent="0.55000000000000004">
      <c r="A48" s="106">
        <f>SUBTOTAL(103,$B$4:B48)</f>
        <v>45</v>
      </c>
      <c r="B48" s="107" t="s">
        <v>3885</v>
      </c>
      <c r="C48" s="107" t="s">
        <v>3796</v>
      </c>
      <c r="D48" s="107" t="s">
        <v>3890</v>
      </c>
      <c r="E48" s="106" t="s">
        <v>3891</v>
      </c>
      <c r="F48" s="107" t="s">
        <v>3892</v>
      </c>
      <c r="G48" s="106" t="s">
        <v>8351</v>
      </c>
      <c r="H48" s="106" t="s">
        <v>8352</v>
      </c>
      <c r="I48" s="11">
        <v>20.507999999999999</v>
      </c>
      <c r="J48" s="11">
        <v>41.015999999999998</v>
      </c>
      <c r="K48" s="11"/>
      <c r="L48" s="106" t="s">
        <v>3886</v>
      </c>
      <c r="M48" s="108"/>
      <c r="N48" s="108"/>
      <c r="O48" s="108"/>
      <c r="P48" s="108"/>
      <c r="Q48" s="108"/>
    </row>
    <row r="49" spans="1:17" ht="24" x14ac:dyDescent="0.55000000000000004">
      <c r="A49" s="106">
        <f>SUBTOTAL(103,$B$4:B49)</f>
        <v>46</v>
      </c>
      <c r="B49" s="107" t="s">
        <v>3885</v>
      </c>
      <c r="C49" s="107" t="s">
        <v>3796</v>
      </c>
      <c r="D49" s="107" t="s">
        <v>3887</v>
      </c>
      <c r="E49" s="106" t="s">
        <v>3893</v>
      </c>
      <c r="F49" s="107" t="s">
        <v>3894</v>
      </c>
      <c r="G49" s="106" t="s">
        <v>8352</v>
      </c>
      <c r="H49" s="106" t="s">
        <v>8353</v>
      </c>
      <c r="I49" s="11">
        <v>15.139999999999899</v>
      </c>
      <c r="J49" s="11">
        <v>30.279999999999902</v>
      </c>
      <c r="K49" s="11"/>
      <c r="L49" s="106" t="s">
        <v>3886</v>
      </c>
      <c r="M49" s="108"/>
      <c r="N49" s="108"/>
      <c r="O49" s="108"/>
      <c r="P49" s="108"/>
      <c r="Q49" s="108"/>
    </row>
    <row r="50" spans="1:17" ht="24" x14ac:dyDescent="0.55000000000000004">
      <c r="A50" s="106">
        <f>SUBTOTAL(103,$B$4:B50)</f>
        <v>47</v>
      </c>
      <c r="B50" s="107" t="s">
        <v>3885</v>
      </c>
      <c r="C50" s="107" t="s">
        <v>3796</v>
      </c>
      <c r="D50" s="107" t="s">
        <v>3887</v>
      </c>
      <c r="E50" s="106" t="s">
        <v>3893</v>
      </c>
      <c r="F50" s="107" t="s">
        <v>3894</v>
      </c>
      <c r="G50" s="106" t="s">
        <v>8354</v>
      </c>
      <c r="H50" s="106" t="s">
        <v>8355</v>
      </c>
      <c r="I50" s="11">
        <v>1.9339999999999899</v>
      </c>
      <c r="J50" s="11">
        <v>5.4019999999999904</v>
      </c>
      <c r="K50" s="11"/>
      <c r="L50" s="106" t="s">
        <v>3886</v>
      </c>
      <c r="M50" s="108"/>
      <c r="N50" s="108"/>
      <c r="O50" s="108"/>
      <c r="P50" s="108"/>
      <c r="Q50" s="108"/>
    </row>
    <row r="51" spans="1:17" ht="24" x14ac:dyDescent="0.55000000000000004">
      <c r="A51" s="106">
        <f>SUBTOTAL(103,$B$4:B51)</f>
        <v>48</v>
      </c>
      <c r="B51" s="107" t="s">
        <v>3885</v>
      </c>
      <c r="C51" s="107" t="s">
        <v>3796</v>
      </c>
      <c r="D51" s="107" t="s">
        <v>3587</v>
      </c>
      <c r="E51" s="106" t="s">
        <v>3895</v>
      </c>
      <c r="F51" s="107" t="s">
        <v>3896</v>
      </c>
      <c r="G51" s="106" t="s">
        <v>8355</v>
      </c>
      <c r="H51" s="106" t="s">
        <v>8356</v>
      </c>
      <c r="I51" s="11">
        <v>15.71</v>
      </c>
      <c r="J51" s="11">
        <v>32.457999999999899</v>
      </c>
      <c r="K51" s="11"/>
      <c r="L51" s="106" t="s">
        <v>3886</v>
      </c>
      <c r="M51" s="108"/>
      <c r="N51" s="108"/>
      <c r="O51" s="108"/>
      <c r="P51" s="108"/>
      <c r="Q51" s="108"/>
    </row>
    <row r="52" spans="1:17" ht="24" x14ac:dyDescent="0.55000000000000004">
      <c r="A52" s="106">
        <f>SUBTOTAL(103,$B$4:B52)</f>
        <v>49</v>
      </c>
      <c r="B52" s="107" t="s">
        <v>3885</v>
      </c>
      <c r="C52" s="107" t="s">
        <v>3796</v>
      </c>
      <c r="D52" s="107" t="s">
        <v>3897</v>
      </c>
      <c r="E52" s="106" t="s">
        <v>3898</v>
      </c>
      <c r="F52" s="107" t="s">
        <v>3899</v>
      </c>
      <c r="G52" s="106" t="s">
        <v>8356</v>
      </c>
      <c r="H52" s="106" t="s">
        <v>8357</v>
      </c>
      <c r="I52" s="11">
        <v>66.939999999999898</v>
      </c>
      <c r="J52" s="11">
        <v>87.626999999999896</v>
      </c>
      <c r="K52" s="11"/>
      <c r="L52" s="106" t="s">
        <v>3886</v>
      </c>
      <c r="M52" s="108"/>
      <c r="N52" s="108"/>
      <c r="O52" s="108"/>
      <c r="P52" s="108"/>
      <c r="Q52" s="108"/>
    </row>
    <row r="53" spans="1:17" ht="24" x14ac:dyDescent="0.55000000000000004">
      <c r="A53" s="106">
        <f>SUBTOTAL(103,$B$4:B53)</f>
        <v>50</v>
      </c>
      <c r="B53" s="107" t="s">
        <v>3885</v>
      </c>
      <c r="C53" s="107" t="s">
        <v>3796</v>
      </c>
      <c r="D53" s="107" t="s">
        <v>3900</v>
      </c>
      <c r="E53" s="106" t="s">
        <v>3901</v>
      </c>
      <c r="F53" s="107" t="s">
        <v>3902</v>
      </c>
      <c r="G53" s="106" t="s">
        <v>8357</v>
      </c>
      <c r="H53" s="106" t="s">
        <v>8358</v>
      </c>
      <c r="I53" s="11">
        <v>50.826000000000001</v>
      </c>
      <c r="J53" s="11">
        <v>51.093000000000004</v>
      </c>
      <c r="K53" s="11"/>
      <c r="L53" s="106" t="s">
        <v>3886</v>
      </c>
      <c r="M53" s="108"/>
      <c r="N53" s="108"/>
      <c r="O53" s="108"/>
      <c r="P53" s="108"/>
      <c r="Q53" s="108"/>
    </row>
    <row r="54" spans="1:17" ht="24" x14ac:dyDescent="0.55000000000000004">
      <c r="A54" s="106">
        <f>SUBTOTAL(103,$B$4:B54)</f>
        <v>51</v>
      </c>
      <c r="B54" s="107" t="s">
        <v>3885</v>
      </c>
      <c r="C54" s="107" t="s">
        <v>3796</v>
      </c>
      <c r="D54" s="107" t="s">
        <v>3903</v>
      </c>
      <c r="E54" s="106" t="s">
        <v>3904</v>
      </c>
      <c r="F54" s="107" t="s">
        <v>3905</v>
      </c>
      <c r="G54" s="106" t="s">
        <v>8358</v>
      </c>
      <c r="H54" s="106" t="s">
        <v>8359</v>
      </c>
      <c r="I54" s="11">
        <v>87.340999999999994</v>
      </c>
      <c r="J54" s="11">
        <v>92.072999999999993</v>
      </c>
      <c r="K54" s="11"/>
      <c r="L54" s="106" t="s">
        <v>3886</v>
      </c>
      <c r="M54" s="108"/>
      <c r="N54" s="108"/>
      <c r="O54" s="108"/>
      <c r="P54" s="108"/>
      <c r="Q54" s="108"/>
    </row>
    <row r="55" spans="1:17" ht="24" x14ac:dyDescent="0.55000000000000004">
      <c r="A55" s="106">
        <f>SUBTOTAL(103,$B$4:B55)</f>
        <v>52</v>
      </c>
      <c r="B55" s="107" t="s">
        <v>3885</v>
      </c>
      <c r="C55" s="107" t="s">
        <v>3796</v>
      </c>
      <c r="D55" s="107" t="s">
        <v>3887</v>
      </c>
      <c r="E55" s="106" t="s">
        <v>3906</v>
      </c>
      <c r="F55" s="107" t="s">
        <v>3907</v>
      </c>
      <c r="G55" s="106" t="s">
        <v>6903</v>
      </c>
      <c r="H55" s="106" t="s">
        <v>6698</v>
      </c>
      <c r="I55" s="11">
        <v>8.9999999999999893</v>
      </c>
      <c r="J55" s="11">
        <v>23.43</v>
      </c>
      <c r="K55" s="11"/>
      <c r="L55" s="106" t="s">
        <v>3886</v>
      </c>
      <c r="M55" s="108"/>
      <c r="N55" s="108"/>
      <c r="O55" s="108"/>
      <c r="P55" s="108"/>
      <c r="Q55" s="108"/>
    </row>
    <row r="56" spans="1:17" ht="24" x14ac:dyDescent="0.55000000000000004">
      <c r="A56" s="106">
        <f>SUBTOTAL(103,$B$4:B56)</f>
        <v>53</v>
      </c>
      <c r="B56" s="107" t="s">
        <v>3885</v>
      </c>
      <c r="C56" s="107" t="s">
        <v>3796</v>
      </c>
      <c r="D56" s="107" t="s">
        <v>3887</v>
      </c>
      <c r="E56" s="106" t="s">
        <v>3908</v>
      </c>
      <c r="F56" s="107" t="s">
        <v>3909</v>
      </c>
      <c r="G56" s="106" t="s">
        <v>5213</v>
      </c>
      <c r="H56" s="106" t="s">
        <v>8360</v>
      </c>
      <c r="I56" s="11">
        <v>13.154</v>
      </c>
      <c r="J56" s="11">
        <v>27.611000000000001</v>
      </c>
      <c r="K56" s="11"/>
      <c r="L56" s="106" t="s">
        <v>3886</v>
      </c>
      <c r="M56" s="108"/>
      <c r="N56" s="108"/>
      <c r="O56" s="108"/>
      <c r="P56" s="108"/>
      <c r="Q56" s="108"/>
    </row>
    <row r="57" spans="1:17" ht="24" x14ac:dyDescent="0.55000000000000004">
      <c r="A57" s="106">
        <f>SUBTOTAL(103,$B$4:B57)</f>
        <v>54</v>
      </c>
      <c r="B57" s="107" t="s">
        <v>3885</v>
      </c>
      <c r="C57" s="107" t="s">
        <v>3796</v>
      </c>
      <c r="D57" s="107" t="s">
        <v>3890</v>
      </c>
      <c r="E57" s="106" t="s">
        <v>3910</v>
      </c>
      <c r="F57" s="107" t="s">
        <v>3911</v>
      </c>
      <c r="G57" s="106" t="s">
        <v>8361</v>
      </c>
      <c r="H57" s="106" t="s">
        <v>8362</v>
      </c>
      <c r="I57" s="11">
        <v>10.1349999999999</v>
      </c>
      <c r="J57" s="11">
        <v>19.764999999999901</v>
      </c>
      <c r="K57" s="11"/>
      <c r="L57" s="106" t="s">
        <v>3886</v>
      </c>
      <c r="M57" s="108"/>
      <c r="N57" s="108"/>
      <c r="O57" s="108"/>
      <c r="P57" s="108"/>
      <c r="Q57" s="108"/>
    </row>
    <row r="58" spans="1:17" ht="24" x14ac:dyDescent="0.55000000000000004">
      <c r="A58" s="106">
        <f>SUBTOTAL(103,$B$4:B58)</f>
        <v>55</v>
      </c>
      <c r="B58" s="107" t="s">
        <v>3885</v>
      </c>
      <c r="C58" s="107" t="s">
        <v>3796</v>
      </c>
      <c r="D58" s="107" t="s">
        <v>3887</v>
      </c>
      <c r="E58" s="106" t="s">
        <v>3912</v>
      </c>
      <c r="F58" s="107" t="s">
        <v>3913</v>
      </c>
      <c r="G58" s="106" t="s">
        <v>8363</v>
      </c>
      <c r="H58" s="106" t="s">
        <v>8364</v>
      </c>
      <c r="I58" s="11">
        <v>8.4440000000000008</v>
      </c>
      <c r="J58" s="11">
        <v>8.4440000000000008</v>
      </c>
      <c r="K58" s="11"/>
      <c r="L58" s="106" t="s">
        <v>3886</v>
      </c>
      <c r="M58" s="108"/>
      <c r="N58" s="108"/>
      <c r="O58" s="108"/>
      <c r="P58" s="108"/>
      <c r="Q58" s="108"/>
    </row>
    <row r="59" spans="1:17" ht="24" x14ac:dyDescent="0.55000000000000004">
      <c r="A59" s="106">
        <f>SUBTOTAL(103,$B$4:B59)</f>
        <v>56</v>
      </c>
      <c r="B59" s="107" t="s">
        <v>3885</v>
      </c>
      <c r="C59" s="107" t="s">
        <v>3796</v>
      </c>
      <c r="D59" s="107" t="s">
        <v>3914</v>
      </c>
      <c r="E59" s="106" t="s">
        <v>3915</v>
      </c>
      <c r="F59" s="107" t="s">
        <v>3916</v>
      </c>
      <c r="G59" s="106" t="s">
        <v>5213</v>
      </c>
      <c r="H59" s="106" t="s">
        <v>8365</v>
      </c>
      <c r="I59" s="11">
        <v>29.283000000000001</v>
      </c>
      <c r="J59" s="11">
        <v>30.032999999999902</v>
      </c>
      <c r="K59" s="11"/>
      <c r="L59" s="106" t="s">
        <v>3886</v>
      </c>
      <c r="M59" s="108"/>
      <c r="N59" s="108"/>
      <c r="O59" s="108"/>
      <c r="P59" s="108"/>
      <c r="Q59" s="108"/>
    </row>
    <row r="60" spans="1:17" ht="24" x14ac:dyDescent="0.55000000000000004">
      <c r="A60" s="106">
        <f>SUBTOTAL(103,$B$4:B60)</f>
        <v>57</v>
      </c>
      <c r="B60" s="107" t="s">
        <v>3885</v>
      </c>
      <c r="C60" s="107" t="s">
        <v>3796</v>
      </c>
      <c r="D60" s="107" t="s">
        <v>3917</v>
      </c>
      <c r="E60" s="106" t="s">
        <v>3918</v>
      </c>
      <c r="F60" s="107" t="s">
        <v>3919</v>
      </c>
      <c r="G60" s="106" t="s">
        <v>8366</v>
      </c>
      <c r="H60" s="106" t="s">
        <v>8367</v>
      </c>
      <c r="I60" s="11">
        <v>11.75</v>
      </c>
      <c r="J60" s="11">
        <v>12.4499999999999</v>
      </c>
      <c r="K60" s="11"/>
      <c r="L60" s="106" t="s">
        <v>3886</v>
      </c>
      <c r="M60" s="108"/>
      <c r="N60" s="108"/>
      <c r="O60" s="108"/>
      <c r="P60" s="108"/>
      <c r="Q60" s="108"/>
    </row>
    <row r="61" spans="1:17" ht="24" x14ac:dyDescent="0.55000000000000004">
      <c r="A61" s="106">
        <f>SUBTOTAL(103,$B$4:B61)</f>
        <v>58</v>
      </c>
      <c r="B61" s="107" t="s">
        <v>3885</v>
      </c>
      <c r="C61" s="107" t="s">
        <v>3796</v>
      </c>
      <c r="D61" s="107" t="s">
        <v>3887</v>
      </c>
      <c r="E61" s="106" t="s">
        <v>3920</v>
      </c>
      <c r="F61" s="107" t="s">
        <v>3921</v>
      </c>
      <c r="G61" s="106" t="s">
        <v>5213</v>
      </c>
      <c r="H61" s="106" t="s">
        <v>8368</v>
      </c>
      <c r="I61" s="11">
        <v>1.55</v>
      </c>
      <c r="J61" s="11">
        <v>3.1</v>
      </c>
      <c r="K61" s="11"/>
      <c r="L61" s="106" t="s">
        <v>3886</v>
      </c>
      <c r="M61" s="108"/>
      <c r="N61" s="108"/>
      <c r="O61" s="108"/>
      <c r="P61" s="108"/>
      <c r="Q61" s="108"/>
    </row>
    <row r="62" spans="1:17" ht="24" x14ac:dyDescent="0.55000000000000004">
      <c r="A62" s="106">
        <f>SUBTOTAL(103,$B$4:B62)</f>
        <v>59</v>
      </c>
      <c r="B62" s="107" t="s">
        <v>3885</v>
      </c>
      <c r="C62" s="107" t="s">
        <v>3796</v>
      </c>
      <c r="D62" s="107" t="s">
        <v>3917</v>
      </c>
      <c r="E62" s="106" t="s">
        <v>3922</v>
      </c>
      <c r="F62" s="107" t="s">
        <v>3923</v>
      </c>
      <c r="G62" s="106" t="s">
        <v>8368</v>
      </c>
      <c r="H62" s="106" t="s">
        <v>8369</v>
      </c>
      <c r="I62" s="11">
        <v>8.15</v>
      </c>
      <c r="J62" s="11">
        <v>17.309999999999899</v>
      </c>
      <c r="K62" s="11"/>
      <c r="L62" s="106" t="s">
        <v>3886</v>
      </c>
      <c r="M62" s="108"/>
      <c r="N62" s="108"/>
      <c r="O62" s="108"/>
      <c r="P62" s="108"/>
      <c r="Q62" s="108"/>
    </row>
    <row r="63" spans="1:17" ht="24" x14ac:dyDescent="0.55000000000000004">
      <c r="A63" s="106">
        <f>SUBTOTAL(103,$B$4:B63)</f>
        <v>60</v>
      </c>
      <c r="B63" s="107" t="s">
        <v>3885</v>
      </c>
      <c r="C63" s="107" t="s">
        <v>3796</v>
      </c>
      <c r="D63" s="107" t="s">
        <v>3917</v>
      </c>
      <c r="E63" s="106" t="s">
        <v>3922</v>
      </c>
      <c r="F63" s="107" t="s">
        <v>3923</v>
      </c>
      <c r="G63" s="106" t="s">
        <v>8370</v>
      </c>
      <c r="H63" s="106" t="s">
        <v>8371</v>
      </c>
      <c r="I63" s="11">
        <v>24.969999999999899</v>
      </c>
      <c r="J63" s="11">
        <v>29.754999999999999</v>
      </c>
      <c r="K63" s="11"/>
      <c r="L63" s="106" t="s">
        <v>3886</v>
      </c>
      <c r="M63" s="108"/>
      <c r="N63" s="108"/>
      <c r="O63" s="108"/>
      <c r="P63" s="108"/>
      <c r="Q63" s="108"/>
    </row>
    <row r="64" spans="1:17" ht="24" x14ac:dyDescent="0.55000000000000004">
      <c r="A64" s="106">
        <f>SUBTOTAL(103,$B$4:B64)</f>
        <v>61</v>
      </c>
      <c r="B64" s="107" t="s">
        <v>3885</v>
      </c>
      <c r="C64" s="107" t="s">
        <v>3796</v>
      </c>
      <c r="D64" s="107" t="s">
        <v>3924</v>
      </c>
      <c r="E64" s="106" t="s">
        <v>3925</v>
      </c>
      <c r="F64" s="107" t="s">
        <v>3926</v>
      </c>
      <c r="G64" s="106" t="s">
        <v>8371</v>
      </c>
      <c r="H64" s="106" t="s">
        <v>8372</v>
      </c>
      <c r="I64" s="11">
        <v>82.580999999999904</v>
      </c>
      <c r="J64" s="11">
        <v>83.755999999999901</v>
      </c>
      <c r="K64" s="11"/>
      <c r="L64" s="106" t="s">
        <v>3886</v>
      </c>
      <c r="M64" s="108"/>
      <c r="N64" s="108"/>
      <c r="O64" s="108"/>
      <c r="P64" s="108"/>
      <c r="Q64" s="108"/>
    </row>
    <row r="65" spans="1:17" ht="24" x14ac:dyDescent="0.55000000000000004">
      <c r="A65" s="109">
        <f>SUBTOTAL(103,$B$4:B65)</f>
        <v>62</v>
      </c>
      <c r="B65" s="110" t="s">
        <v>3885</v>
      </c>
      <c r="C65" s="110" t="s">
        <v>3796</v>
      </c>
      <c r="D65" s="110" t="s">
        <v>3927</v>
      </c>
      <c r="E65" s="109" t="s">
        <v>3928</v>
      </c>
      <c r="F65" s="110" t="s">
        <v>3929</v>
      </c>
      <c r="G65" s="109" t="s">
        <v>5213</v>
      </c>
      <c r="H65" s="109" t="s">
        <v>3930</v>
      </c>
      <c r="I65" s="111">
        <f>53.5999999999999-16.6</f>
        <v>36.999999999999901</v>
      </c>
      <c r="J65" s="111">
        <f>55.63-16.6</f>
        <v>39.03</v>
      </c>
      <c r="K65" s="111"/>
      <c r="L65" s="109" t="s">
        <v>3886</v>
      </c>
      <c r="M65" s="109" t="s">
        <v>3930</v>
      </c>
      <c r="N65" s="109" t="s">
        <v>6608</v>
      </c>
      <c r="O65" s="109"/>
      <c r="P65" s="109"/>
      <c r="Q65" s="109"/>
    </row>
    <row r="66" spans="1:17" ht="24" x14ac:dyDescent="0.55000000000000004">
      <c r="A66" s="109">
        <f>SUBTOTAL(103,$B$4:B66)</f>
        <v>63</v>
      </c>
      <c r="B66" s="110" t="s">
        <v>3885</v>
      </c>
      <c r="C66" s="110" t="s">
        <v>3796</v>
      </c>
      <c r="D66" s="110" t="s">
        <v>3927</v>
      </c>
      <c r="E66" s="109" t="s">
        <v>3928</v>
      </c>
      <c r="F66" s="110" t="s">
        <v>3929</v>
      </c>
      <c r="G66" s="109" t="s">
        <v>3930</v>
      </c>
      <c r="H66" s="109" t="s">
        <v>3932</v>
      </c>
      <c r="I66" s="111">
        <v>5.7</v>
      </c>
      <c r="J66" s="111">
        <v>5.7</v>
      </c>
      <c r="K66" s="111"/>
      <c r="L66" s="109" t="s">
        <v>3931</v>
      </c>
      <c r="M66" s="109" t="s">
        <v>3932</v>
      </c>
      <c r="N66" s="109" t="s">
        <v>6543</v>
      </c>
      <c r="O66" s="109"/>
      <c r="P66" s="109"/>
      <c r="Q66" s="109"/>
    </row>
    <row r="67" spans="1:17" ht="24" x14ac:dyDescent="0.55000000000000004">
      <c r="A67" s="109">
        <f>SUBTOTAL(103,$B$4:B67)</f>
        <v>64</v>
      </c>
      <c r="B67" s="110" t="s">
        <v>3885</v>
      </c>
      <c r="C67" s="110" t="s">
        <v>3796</v>
      </c>
      <c r="D67" s="110" t="s">
        <v>3927</v>
      </c>
      <c r="E67" s="109" t="s">
        <v>3928</v>
      </c>
      <c r="F67" s="110" t="s">
        <v>3929</v>
      </c>
      <c r="G67" s="109" t="s">
        <v>3932</v>
      </c>
      <c r="H67" s="109" t="s">
        <v>8373</v>
      </c>
      <c r="I67" s="111">
        <f>59.3-42.7</f>
        <v>16.599999999999994</v>
      </c>
      <c r="J67" s="111">
        <f>I67</f>
        <v>16.599999999999994</v>
      </c>
      <c r="K67" s="111"/>
      <c r="L67" s="109" t="s">
        <v>3886</v>
      </c>
      <c r="M67" s="109"/>
      <c r="N67" s="109" t="s">
        <v>6609</v>
      </c>
      <c r="O67" s="109"/>
      <c r="P67" s="109"/>
      <c r="Q67" s="109"/>
    </row>
    <row r="68" spans="1:17" ht="24" x14ac:dyDescent="0.55000000000000004">
      <c r="A68" s="106">
        <f>SUBTOTAL(103,$B$4:B68)</f>
        <v>65</v>
      </c>
      <c r="B68" s="107" t="s">
        <v>3885</v>
      </c>
      <c r="C68" s="107" t="s">
        <v>3796</v>
      </c>
      <c r="D68" s="107" t="s">
        <v>3914</v>
      </c>
      <c r="E68" s="106" t="s">
        <v>3933</v>
      </c>
      <c r="F68" s="107" t="s">
        <v>3934</v>
      </c>
      <c r="G68" s="106" t="s">
        <v>8373</v>
      </c>
      <c r="H68" s="106" t="s">
        <v>8374</v>
      </c>
      <c r="I68" s="11">
        <v>21.311</v>
      </c>
      <c r="J68" s="11">
        <v>22.71</v>
      </c>
      <c r="K68" s="11"/>
      <c r="L68" s="106" t="s">
        <v>3886</v>
      </c>
      <c r="M68" s="108"/>
      <c r="N68" s="108"/>
      <c r="O68" s="108"/>
      <c r="P68" s="108"/>
      <c r="Q68" s="108"/>
    </row>
    <row r="69" spans="1:17" ht="24" x14ac:dyDescent="0.55000000000000004">
      <c r="A69" s="106">
        <f>SUBTOTAL(103,$B$4:B69)</f>
        <v>66</v>
      </c>
      <c r="B69" s="107" t="s">
        <v>3885</v>
      </c>
      <c r="C69" s="107" t="s">
        <v>3796</v>
      </c>
      <c r="D69" s="107" t="s">
        <v>3914</v>
      </c>
      <c r="E69" s="106" t="s">
        <v>3935</v>
      </c>
      <c r="F69" s="107" t="s">
        <v>3936</v>
      </c>
      <c r="G69" s="106" t="s">
        <v>5213</v>
      </c>
      <c r="H69" s="106" t="s">
        <v>8375</v>
      </c>
      <c r="I69" s="11">
        <v>2.8260000000000001</v>
      </c>
      <c r="J69" s="11">
        <v>2.8260000000000001</v>
      </c>
      <c r="K69" s="11"/>
      <c r="L69" s="106" t="s">
        <v>3886</v>
      </c>
      <c r="M69" s="108"/>
      <c r="N69" s="108"/>
      <c r="O69" s="108"/>
      <c r="P69" s="108"/>
      <c r="Q69" s="108"/>
    </row>
    <row r="70" spans="1:17" ht="24" x14ac:dyDescent="0.55000000000000004">
      <c r="A70" s="106">
        <f>SUBTOTAL(103,$B$4:B70)</f>
        <v>67</v>
      </c>
      <c r="B70" s="107" t="s">
        <v>3885</v>
      </c>
      <c r="C70" s="107" t="s">
        <v>3796</v>
      </c>
      <c r="D70" s="107" t="s">
        <v>3587</v>
      </c>
      <c r="E70" s="106" t="s">
        <v>3937</v>
      </c>
      <c r="F70" s="110" t="s">
        <v>3938</v>
      </c>
      <c r="G70" s="106" t="s">
        <v>5213</v>
      </c>
      <c r="H70" s="106" t="s">
        <v>8376</v>
      </c>
      <c r="I70" s="11">
        <v>49.411000000000001</v>
      </c>
      <c r="J70" s="11">
        <v>51.460999999999999</v>
      </c>
      <c r="K70" s="11"/>
      <c r="L70" s="106" t="s">
        <v>3886</v>
      </c>
      <c r="M70" s="108"/>
      <c r="N70" s="108"/>
      <c r="O70" s="108"/>
      <c r="P70" s="108"/>
      <c r="Q70" s="108"/>
    </row>
    <row r="71" spans="1:17" ht="24" x14ac:dyDescent="0.55000000000000004">
      <c r="A71" s="106">
        <f>SUBTOTAL(103,$B$4:B71)</f>
        <v>68</v>
      </c>
      <c r="B71" s="107" t="s">
        <v>3885</v>
      </c>
      <c r="C71" s="107" t="s">
        <v>3796</v>
      </c>
      <c r="D71" s="107" t="s">
        <v>3900</v>
      </c>
      <c r="E71" s="106" t="s">
        <v>3939</v>
      </c>
      <c r="F71" s="107" t="s">
        <v>3940</v>
      </c>
      <c r="G71" s="106" t="s">
        <v>5213</v>
      </c>
      <c r="H71" s="106" t="s">
        <v>8377</v>
      </c>
      <c r="I71" s="11">
        <v>40.985999999999898</v>
      </c>
      <c r="J71" s="11">
        <v>41.286000000000001</v>
      </c>
      <c r="K71" s="11"/>
      <c r="L71" s="106" t="s">
        <v>3886</v>
      </c>
      <c r="M71" s="108"/>
      <c r="N71" s="108"/>
      <c r="O71" s="108"/>
      <c r="P71" s="108"/>
      <c r="Q71" s="108"/>
    </row>
    <row r="72" spans="1:17" ht="24" x14ac:dyDescent="0.55000000000000004">
      <c r="A72" s="106">
        <f>SUBTOTAL(103,$B$4:B72)</f>
        <v>69</v>
      </c>
      <c r="B72" s="107" t="s">
        <v>3885</v>
      </c>
      <c r="C72" s="107" t="s">
        <v>3796</v>
      </c>
      <c r="D72" s="107" t="s">
        <v>3914</v>
      </c>
      <c r="E72" s="106" t="s">
        <v>3941</v>
      </c>
      <c r="F72" s="107" t="s">
        <v>3942</v>
      </c>
      <c r="G72" s="106" t="s">
        <v>5213</v>
      </c>
      <c r="H72" s="106" t="s">
        <v>8378</v>
      </c>
      <c r="I72" s="11">
        <v>39.853000000000002</v>
      </c>
      <c r="J72" s="11">
        <v>39.853000000000002</v>
      </c>
      <c r="K72" s="11"/>
      <c r="L72" s="106" t="s">
        <v>3886</v>
      </c>
      <c r="M72" s="108"/>
      <c r="N72" s="108"/>
      <c r="O72" s="108"/>
      <c r="P72" s="108"/>
      <c r="Q72" s="108"/>
    </row>
    <row r="73" spans="1:17" ht="24" x14ac:dyDescent="0.55000000000000004">
      <c r="A73" s="106">
        <f>SUBTOTAL(103,$B$4:B73)</f>
        <v>70</v>
      </c>
      <c r="B73" s="107" t="s">
        <v>3885</v>
      </c>
      <c r="C73" s="107" t="s">
        <v>3796</v>
      </c>
      <c r="D73" s="107" t="s">
        <v>3897</v>
      </c>
      <c r="E73" s="106" t="s">
        <v>3943</v>
      </c>
      <c r="F73" s="107" t="s">
        <v>3944</v>
      </c>
      <c r="G73" s="106" t="s">
        <v>5213</v>
      </c>
      <c r="H73" s="106" t="s">
        <v>8379</v>
      </c>
      <c r="I73" s="11">
        <v>3.7530000000000001</v>
      </c>
      <c r="J73" s="11">
        <v>3.907</v>
      </c>
      <c r="K73" s="11"/>
      <c r="L73" s="106" t="s">
        <v>3886</v>
      </c>
      <c r="M73" s="108"/>
      <c r="N73" s="108"/>
      <c r="O73" s="108"/>
      <c r="P73" s="108"/>
      <c r="Q73" s="108"/>
    </row>
    <row r="74" spans="1:17" ht="24" x14ac:dyDescent="0.55000000000000004">
      <c r="A74" s="106">
        <f>SUBTOTAL(103,$B$4:B74)</f>
        <v>71</v>
      </c>
      <c r="B74" s="107" t="s">
        <v>3885</v>
      </c>
      <c r="C74" s="107" t="s">
        <v>3796</v>
      </c>
      <c r="D74" s="107" t="s">
        <v>3890</v>
      </c>
      <c r="E74" s="106" t="s">
        <v>3945</v>
      </c>
      <c r="F74" s="107" t="s">
        <v>3946</v>
      </c>
      <c r="G74" s="106" t="s">
        <v>5213</v>
      </c>
      <c r="H74" s="106" t="s">
        <v>8380</v>
      </c>
      <c r="I74" s="11">
        <v>4.9119999999999902</v>
      </c>
      <c r="J74" s="11">
        <v>4.9119999999999902</v>
      </c>
      <c r="K74" s="11"/>
      <c r="L74" s="106" t="s">
        <v>3886</v>
      </c>
      <c r="M74" s="108"/>
      <c r="N74" s="108"/>
      <c r="O74" s="108"/>
      <c r="P74" s="108"/>
      <c r="Q74" s="108"/>
    </row>
    <row r="75" spans="1:17" ht="24" x14ac:dyDescent="0.55000000000000004">
      <c r="A75" s="106">
        <f>SUBTOTAL(103,$B$4:B75)</f>
        <v>72</v>
      </c>
      <c r="B75" s="107" t="s">
        <v>3885</v>
      </c>
      <c r="C75" s="107" t="s">
        <v>3796</v>
      </c>
      <c r="D75" s="107" t="s">
        <v>3917</v>
      </c>
      <c r="E75" s="106" t="s">
        <v>3947</v>
      </c>
      <c r="F75" s="107" t="s">
        <v>3948</v>
      </c>
      <c r="G75" s="106" t="s">
        <v>5213</v>
      </c>
      <c r="H75" s="106" t="s">
        <v>8381</v>
      </c>
      <c r="I75" s="11">
        <v>13.803999999999901</v>
      </c>
      <c r="J75" s="11">
        <v>13.803999999999901</v>
      </c>
      <c r="K75" s="11"/>
      <c r="L75" s="106" t="s">
        <v>3886</v>
      </c>
      <c r="M75" s="108"/>
      <c r="N75" s="108"/>
      <c r="O75" s="108"/>
      <c r="P75" s="108"/>
      <c r="Q75" s="108"/>
    </row>
    <row r="76" spans="1:17" ht="24" x14ac:dyDescent="0.55000000000000004">
      <c r="A76" s="106">
        <f>SUBTOTAL(103,$B$4:B76)</f>
        <v>73</v>
      </c>
      <c r="B76" s="107" t="s">
        <v>3885</v>
      </c>
      <c r="C76" s="107" t="s">
        <v>3796</v>
      </c>
      <c r="D76" s="107" t="s">
        <v>3587</v>
      </c>
      <c r="E76" s="106" t="s">
        <v>3949</v>
      </c>
      <c r="F76" s="107" t="s">
        <v>3950</v>
      </c>
      <c r="G76" s="106" t="s">
        <v>5213</v>
      </c>
      <c r="H76" s="106" t="s">
        <v>8382</v>
      </c>
      <c r="I76" s="11">
        <v>1.26</v>
      </c>
      <c r="J76" s="11">
        <v>1.26</v>
      </c>
      <c r="K76" s="11"/>
      <c r="L76" s="106" t="s">
        <v>3886</v>
      </c>
      <c r="M76" s="108"/>
      <c r="N76" s="108"/>
      <c r="O76" s="108"/>
      <c r="P76" s="108"/>
      <c r="Q76" s="108"/>
    </row>
    <row r="77" spans="1:17" ht="24" x14ac:dyDescent="0.55000000000000004">
      <c r="A77" s="106">
        <f>SUBTOTAL(103,$B$4:B77)</f>
        <v>74</v>
      </c>
      <c r="B77" s="107" t="s">
        <v>3885</v>
      </c>
      <c r="C77" s="107" t="s">
        <v>3796</v>
      </c>
      <c r="D77" s="107" t="s">
        <v>3890</v>
      </c>
      <c r="E77" s="106" t="s">
        <v>3951</v>
      </c>
      <c r="F77" s="107" t="s">
        <v>3952</v>
      </c>
      <c r="G77" s="106" t="s">
        <v>5213</v>
      </c>
      <c r="H77" s="106" t="s">
        <v>8383</v>
      </c>
      <c r="I77" s="11">
        <v>27.928000000000001</v>
      </c>
      <c r="J77" s="11">
        <v>27.928000000000001</v>
      </c>
      <c r="K77" s="11"/>
      <c r="L77" s="106" t="s">
        <v>3886</v>
      </c>
      <c r="M77" s="108"/>
      <c r="N77" s="108"/>
      <c r="O77" s="108"/>
      <c r="P77" s="108"/>
      <c r="Q77" s="108"/>
    </row>
    <row r="78" spans="1:17" ht="24" x14ac:dyDescent="0.55000000000000004">
      <c r="A78" s="106">
        <f>SUBTOTAL(103,$B$4:B78)</f>
        <v>75</v>
      </c>
      <c r="B78" s="107" t="s">
        <v>3885</v>
      </c>
      <c r="C78" s="107" t="s">
        <v>3796</v>
      </c>
      <c r="D78" s="107" t="s">
        <v>3587</v>
      </c>
      <c r="E78" s="106" t="s">
        <v>3953</v>
      </c>
      <c r="F78" s="107" t="s">
        <v>3954</v>
      </c>
      <c r="G78" s="106" t="s">
        <v>5213</v>
      </c>
      <c r="H78" s="106" t="s">
        <v>6116</v>
      </c>
      <c r="I78" s="11">
        <v>17</v>
      </c>
      <c r="J78" s="11">
        <v>17</v>
      </c>
      <c r="K78" s="11"/>
      <c r="L78" s="106" t="s">
        <v>3886</v>
      </c>
      <c r="M78" s="108"/>
      <c r="N78" s="108"/>
      <c r="O78" s="108"/>
      <c r="P78" s="108"/>
      <c r="Q78" s="108"/>
    </row>
    <row r="79" spans="1:17" ht="24" x14ac:dyDescent="0.55000000000000004">
      <c r="A79" s="106">
        <f>SUBTOTAL(103,$B$4:B79)</f>
        <v>76</v>
      </c>
      <c r="B79" s="107" t="s">
        <v>3885</v>
      </c>
      <c r="C79" s="107" t="s">
        <v>3796</v>
      </c>
      <c r="D79" s="107" t="s">
        <v>3897</v>
      </c>
      <c r="E79" s="106" t="s">
        <v>3955</v>
      </c>
      <c r="F79" s="107" t="s">
        <v>3956</v>
      </c>
      <c r="G79" s="106" t="s">
        <v>5213</v>
      </c>
      <c r="H79" s="106" t="s">
        <v>8384</v>
      </c>
      <c r="I79" s="11">
        <v>15.705</v>
      </c>
      <c r="J79" s="11">
        <v>15.705</v>
      </c>
      <c r="K79" s="11"/>
      <c r="L79" s="106" t="s">
        <v>3886</v>
      </c>
      <c r="M79" s="108"/>
      <c r="N79" s="108"/>
      <c r="O79" s="108"/>
      <c r="P79" s="108"/>
      <c r="Q79" s="108"/>
    </row>
    <row r="80" spans="1:17" ht="24" x14ac:dyDescent="0.55000000000000004">
      <c r="A80" s="106">
        <f>SUBTOTAL(103,$B$4:B80)</f>
        <v>77</v>
      </c>
      <c r="B80" s="107" t="s">
        <v>3885</v>
      </c>
      <c r="C80" s="107" t="s">
        <v>3796</v>
      </c>
      <c r="D80" s="107" t="s">
        <v>3927</v>
      </c>
      <c r="E80" s="106" t="s">
        <v>3957</v>
      </c>
      <c r="F80" s="107" t="s">
        <v>3958</v>
      </c>
      <c r="G80" s="106" t="s">
        <v>5213</v>
      </c>
      <c r="H80" s="106" t="s">
        <v>8385</v>
      </c>
      <c r="I80" s="11">
        <v>26.977999999999899</v>
      </c>
      <c r="J80" s="11">
        <v>26.977999999999899</v>
      </c>
      <c r="K80" s="11"/>
      <c r="L80" s="106" t="s">
        <v>3886</v>
      </c>
      <c r="M80" s="108"/>
      <c r="N80" s="108"/>
      <c r="O80" s="108"/>
      <c r="P80" s="108"/>
      <c r="Q80" s="108"/>
    </row>
    <row r="81" spans="1:17" ht="24" x14ac:dyDescent="0.55000000000000004">
      <c r="A81" s="106">
        <f>SUBTOTAL(103,$B$4:B81)</f>
        <v>78</v>
      </c>
      <c r="B81" s="107" t="s">
        <v>3885</v>
      </c>
      <c r="C81" s="107" t="s">
        <v>3796</v>
      </c>
      <c r="D81" s="107" t="s">
        <v>3917</v>
      </c>
      <c r="E81" s="106" t="s">
        <v>3959</v>
      </c>
      <c r="F81" s="107" t="s">
        <v>3960</v>
      </c>
      <c r="G81" s="106" t="s">
        <v>5213</v>
      </c>
      <c r="H81" s="106" t="s">
        <v>8386</v>
      </c>
      <c r="I81" s="11">
        <v>4.19599999999999</v>
      </c>
      <c r="J81" s="11">
        <v>4.19599999999999</v>
      </c>
      <c r="K81" s="11"/>
      <c r="L81" s="106" t="s">
        <v>3886</v>
      </c>
      <c r="M81" s="108"/>
      <c r="N81" s="108"/>
      <c r="O81" s="108"/>
      <c r="P81" s="108"/>
      <c r="Q81" s="108"/>
    </row>
    <row r="82" spans="1:17" ht="24" x14ac:dyDescent="0.55000000000000004">
      <c r="A82" s="106">
        <f>SUBTOTAL(103,$B$4:B82)</f>
        <v>79</v>
      </c>
      <c r="B82" s="107" t="s">
        <v>3885</v>
      </c>
      <c r="C82" s="107" t="s">
        <v>3796</v>
      </c>
      <c r="D82" s="107" t="s">
        <v>3587</v>
      </c>
      <c r="E82" s="106" t="s">
        <v>3961</v>
      </c>
      <c r="F82" s="107" t="s">
        <v>3962</v>
      </c>
      <c r="G82" s="106" t="s">
        <v>5213</v>
      </c>
      <c r="H82" s="106" t="s">
        <v>8010</v>
      </c>
      <c r="I82" s="11">
        <v>0.149999999999999</v>
      </c>
      <c r="J82" s="11">
        <v>0.149999999999999</v>
      </c>
      <c r="K82" s="11"/>
      <c r="L82" s="106" t="s">
        <v>3886</v>
      </c>
      <c r="M82" s="108"/>
      <c r="N82" s="108"/>
      <c r="O82" s="108"/>
      <c r="P82" s="108"/>
      <c r="Q82" s="108"/>
    </row>
    <row r="83" spans="1:17" ht="24" x14ac:dyDescent="0.55000000000000004">
      <c r="A83" s="106">
        <f>SUBTOTAL(103,$B$4:B83)</f>
        <v>80</v>
      </c>
      <c r="B83" s="107" t="s">
        <v>3885</v>
      </c>
      <c r="C83" s="107" t="s">
        <v>3796</v>
      </c>
      <c r="D83" s="107" t="s">
        <v>3890</v>
      </c>
      <c r="E83" s="106" t="s">
        <v>3963</v>
      </c>
      <c r="F83" s="107" t="s">
        <v>3964</v>
      </c>
      <c r="G83" s="106" t="s">
        <v>5213</v>
      </c>
      <c r="H83" s="106" t="s">
        <v>8387</v>
      </c>
      <c r="I83" s="11">
        <v>2.032</v>
      </c>
      <c r="J83" s="11">
        <v>3.4449999999999998</v>
      </c>
      <c r="K83" s="11"/>
      <c r="L83" s="106" t="s">
        <v>3886</v>
      </c>
      <c r="M83" s="108"/>
      <c r="N83" s="108"/>
      <c r="O83" s="108"/>
      <c r="P83" s="108"/>
      <c r="Q83" s="108"/>
    </row>
    <row r="84" spans="1:17" ht="24" x14ac:dyDescent="0.55000000000000004">
      <c r="A84" s="106">
        <f>SUBTOTAL(103,$B$4:B84)</f>
        <v>81</v>
      </c>
      <c r="B84" s="107" t="s">
        <v>3885</v>
      </c>
      <c r="C84" s="107" t="s">
        <v>3796</v>
      </c>
      <c r="D84" s="107" t="s">
        <v>3890</v>
      </c>
      <c r="E84" s="106" t="s">
        <v>3963</v>
      </c>
      <c r="F84" s="107" t="s">
        <v>3964</v>
      </c>
      <c r="G84" s="106" t="s">
        <v>8388</v>
      </c>
      <c r="H84" s="106" t="s">
        <v>8389</v>
      </c>
      <c r="I84" s="11">
        <v>12.581</v>
      </c>
      <c r="J84" s="11">
        <v>12.9849999999999</v>
      </c>
      <c r="K84" s="11"/>
      <c r="L84" s="106" t="s">
        <v>3886</v>
      </c>
      <c r="M84" s="108"/>
      <c r="N84" s="108"/>
      <c r="O84" s="108"/>
      <c r="P84" s="108"/>
      <c r="Q84" s="108"/>
    </row>
    <row r="85" spans="1:17" ht="24" x14ac:dyDescent="0.55000000000000004">
      <c r="A85" s="106">
        <f>SUBTOTAL(103,$B$4:B85)</f>
        <v>82</v>
      </c>
      <c r="B85" s="107" t="s">
        <v>3885</v>
      </c>
      <c r="C85" s="107" t="s">
        <v>3796</v>
      </c>
      <c r="D85" s="107" t="s">
        <v>3887</v>
      </c>
      <c r="E85" s="106" t="s">
        <v>3965</v>
      </c>
      <c r="F85" s="107" t="s">
        <v>3966</v>
      </c>
      <c r="G85" s="106" t="s">
        <v>8390</v>
      </c>
      <c r="H85" s="106" t="s">
        <v>8391</v>
      </c>
      <c r="I85" s="11">
        <v>1.218</v>
      </c>
      <c r="J85" s="11">
        <v>1.218</v>
      </c>
      <c r="K85" s="11"/>
      <c r="L85" s="106" t="s">
        <v>3886</v>
      </c>
      <c r="M85" s="108"/>
      <c r="N85" s="108"/>
      <c r="O85" s="108"/>
      <c r="P85" s="108"/>
      <c r="Q85" s="108"/>
    </row>
    <row r="86" spans="1:17" ht="24" x14ac:dyDescent="0.55000000000000004">
      <c r="A86" s="106">
        <f>SUBTOTAL(103,$B$4:B86)</f>
        <v>83</v>
      </c>
      <c r="B86" s="107" t="s">
        <v>3885</v>
      </c>
      <c r="C86" s="107" t="s">
        <v>3796</v>
      </c>
      <c r="D86" s="107" t="s">
        <v>3903</v>
      </c>
      <c r="E86" s="106" t="s">
        <v>3967</v>
      </c>
      <c r="F86" s="107" t="s">
        <v>3968</v>
      </c>
      <c r="G86" s="106" t="s">
        <v>5213</v>
      </c>
      <c r="H86" s="106" t="s">
        <v>8392</v>
      </c>
      <c r="I86" s="11">
        <v>2.5499999999999901</v>
      </c>
      <c r="J86" s="11">
        <v>5.0999999999999899</v>
      </c>
      <c r="K86" s="11"/>
      <c r="L86" s="106" t="s">
        <v>3886</v>
      </c>
      <c r="M86" s="108"/>
      <c r="N86" s="108"/>
      <c r="O86" s="108"/>
      <c r="P86" s="108"/>
      <c r="Q86" s="108"/>
    </row>
    <row r="87" spans="1:17" ht="24" x14ac:dyDescent="0.55000000000000004">
      <c r="A87" s="106">
        <f>SUBTOTAL(103,$B$4:B87)</f>
        <v>84</v>
      </c>
      <c r="B87" s="107" t="s">
        <v>3885</v>
      </c>
      <c r="C87" s="107" t="s">
        <v>3796</v>
      </c>
      <c r="D87" s="107" t="s">
        <v>3917</v>
      </c>
      <c r="E87" s="106" t="s">
        <v>3969</v>
      </c>
      <c r="F87" s="107" t="s">
        <v>3970</v>
      </c>
      <c r="G87" s="106" t="s">
        <v>5213</v>
      </c>
      <c r="H87" s="106" t="s">
        <v>8393</v>
      </c>
      <c r="I87" s="11">
        <v>0.96199999999999897</v>
      </c>
      <c r="J87" s="11">
        <v>0.96199999999999897</v>
      </c>
      <c r="K87" s="11"/>
      <c r="L87" s="106" t="s">
        <v>3886</v>
      </c>
      <c r="M87" s="108"/>
      <c r="N87" s="108"/>
      <c r="O87" s="108"/>
      <c r="P87" s="108"/>
      <c r="Q87" s="108"/>
    </row>
    <row r="88" spans="1:17" ht="24" x14ac:dyDescent="0.55000000000000004">
      <c r="A88" s="106">
        <f>SUBTOTAL(103,$B$4:B88)</f>
        <v>85</v>
      </c>
      <c r="B88" s="107" t="s">
        <v>3885</v>
      </c>
      <c r="C88" s="107" t="s">
        <v>3796</v>
      </c>
      <c r="D88" s="107" t="s">
        <v>3917</v>
      </c>
      <c r="E88" s="106" t="s">
        <v>3969</v>
      </c>
      <c r="F88" s="107" t="s">
        <v>3970</v>
      </c>
      <c r="G88" s="106" t="s">
        <v>5213</v>
      </c>
      <c r="H88" s="106" t="s">
        <v>8394</v>
      </c>
      <c r="I88" s="11">
        <v>1.8</v>
      </c>
      <c r="J88" s="11">
        <v>1.8</v>
      </c>
      <c r="K88" s="11"/>
      <c r="L88" s="106" t="s">
        <v>3886</v>
      </c>
      <c r="M88" s="108"/>
      <c r="N88" s="108"/>
      <c r="O88" s="108"/>
      <c r="P88" s="108"/>
      <c r="Q88" s="108"/>
    </row>
    <row r="89" spans="1:17" ht="24" x14ac:dyDescent="0.55000000000000004">
      <c r="A89" s="106">
        <f>SUBTOTAL(103,$B$4:B89)</f>
        <v>86</v>
      </c>
      <c r="B89" s="107" t="s">
        <v>3885</v>
      </c>
      <c r="C89" s="107" t="s">
        <v>3796</v>
      </c>
      <c r="D89" s="107" t="s">
        <v>3917</v>
      </c>
      <c r="E89" s="106" t="s">
        <v>3971</v>
      </c>
      <c r="F89" s="107" t="s">
        <v>3972</v>
      </c>
      <c r="G89" s="106" t="s">
        <v>5213</v>
      </c>
      <c r="H89" s="106" t="s">
        <v>8395</v>
      </c>
      <c r="I89" s="11">
        <v>7.806</v>
      </c>
      <c r="J89" s="11">
        <v>7.806</v>
      </c>
      <c r="K89" s="11"/>
      <c r="L89" s="106" t="s">
        <v>3886</v>
      </c>
      <c r="M89" s="108"/>
      <c r="N89" s="108"/>
      <c r="O89" s="108"/>
      <c r="P89" s="108"/>
      <c r="Q89" s="108"/>
    </row>
    <row r="90" spans="1:17" ht="24" x14ac:dyDescent="0.55000000000000004">
      <c r="A90" s="106">
        <f>SUBTOTAL(103,$B$4:B90)</f>
        <v>87</v>
      </c>
      <c r="B90" s="107" t="s">
        <v>3885</v>
      </c>
      <c r="C90" s="107" t="s">
        <v>3796</v>
      </c>
      <c r="D90" s="107" t="s">
        <v>3917</v>
      </c>
      <c r="E90" s="106" t="s">
        <v>3973</v>
      </c>
      <c r="F90" s="107" t="s">
        <v>3974</v>
      </c>
      <c r="G90" s="106" t="s">
        <v>5213</v>
      </c>
      <c r="H90" s="106" t="s">
        <v>8396</v>
      </c>
      <c r="I90" s="11">
        <v>9.7620000000000005</v>
      </c>
      <c r="J90" s="11">
        <v>9.7620000000000005</v>
      </c>
      <c r="K90" s="11"/>
      <c r="L90" s="106" t="s">
        <v>3886</v>
      </c>
      <c r="M90" s="108"/>
      <c r="N90" s="108"/>
      <c r="O90" s="108"/>
      <c r="P90" s="108"/>
      <c r="Q90" s="108"/>
    </row>
    <row r="91" spans="1:17" ht="24" x14ac:dyDescent="0.55000000000000004">
      <c r="A91" s="106">
        <f>SUBTOTAL(103,$B$4:B91)</f>
        <v>88</v>
      </c>
      <c r="B91" s="107" t="s">
        <v>3885</v>
      </c>
      <c r="C91" s="107" t="s">
        <v>3796</v>
      </c>
      <c r="D91" s="107" t="s">
        <v>3927</v>
      </c>
      <c r="E91" s="106" t="s">
        <v>3975</v>
      </c>
      <c r="F91" s="107" t="s">
        <v>3976</v>
      </c>
      <c r="G91" s="106" t="s">
        <v>5213</v>
      </c>
      <c r="H91" s="106" t="s">
        <v>8263</v>
      </c>
      <c r="I91" s="11">
        <v>6.5999999999999899</v>
      </c>
      <c r="J91" s="11">
        <v>6.5999999999999899</v>
      </c>
      <c r="K91" s="11"/>
      <c r="L91" s="106" t="s">
        <v>3886</v>
      </c>
      <c r="M91" s="108"/>
      <c r="N91" s="108"/>
      <c r="O91" s="108"/>
      <c r="P91" s="108"/>
      <c r="Q91" s="108"/>
    </row>
    <row r="92" spans="1:17" ht="24" x14ac:dyDescent="0.55000000000000004">
      <c r="A92" s="106">
        <f>SUBTOTAL(103,$B$4:B92)</f>
        <v>89</v>
      </c>
      <c r="B92" s="107" t="s">
        <v>3885</v>
      </c>
      <c r="C92" s="107" t="s">
        <v>3796</v>
      </c>
      <c r="D92" s="107" t="s">
        <v>3914</v>
      </c>
      <c r="E92" s="106" t="s">
        <v>3977</v>
      </c>
      <c r="F92" s="107" t="s">
        <v>3978</v>
      </c>
      <c r="G92" s="106" t="s">
        <v>5213</v>
      </c>
      <c r="H92" s="106" t="s">
        <v>8397</v>
      </c>
      <c r="I92" s="11">
        <v>1.335</v>
      </c>
      <c r="J92" s="11">
        <v>1.335</v>
      </c>
      <c r="K92" s="11"/>
      <c r="L92" s="106" t="s">
        <v>3886</v>
      </c>
      <c r="M92" s="108"/>
      <c r="N92" s="108"/>
      <c r="O92" s="108"/>
      <c r="P92" s="108"/>
      <c r="Q92" s="108"/>
    </row>
    <row r="93" spans="1:17" ht="24" x14ac:dyDescent="0.55000000000000004">
      <c r="A93" s="106">
        <f>SUBTOTAL(103,$B$4:B93)</f>
        <v>90</v>
      </c>
      <c r="B93" s="107" t="s">
        <v>3885</v>
      </c>
      <c r="C93" s="107" t="s">
        <v>3796</v>
      </c>
      <c r="D93" s="107" t="s">
        <v>3914</v>
      </c>
      <c r="E93" s="106" t="s">
        <v>3979</v>
      </c>
      <c r="F93" s="107" t="s">
        <v>3980</v>
      </c>
      <c r="G93" s="106" t="s">
        <v>5213</v>
      </c>
      <c r="H93" s="106" t="s">
        <v>8398</v>
      </c>
      <c r="I93" s="11">
        <v>4.6449999999999898</v>
      </c>
      <c r="J93" s="11">
        <v>4.6449999999999898</v>
      </c>
      <c r="K93" s="11"/>
      <c r="L93" s="106" t="s">
        <v>3886</v>
      </c>
      <c r="M93" s="108"/>
      <c r="N93" s="108"/>
      <c r="O93" s="108"/>
      <c r="P93" s="108"/>
      <c r="Q93" s="108"/>
    </row>
    <row r="94" spans="1:17" ht="24" x14ac:dyDescent="0.55000000000000004">
      <c r="A94" s="106">
        <f>SUBTOTAL(103,$B$4:B94)</f>
        <v>91</v>
      </c>
      <c r="B94" s="107" t="s">
        <v>3885</v>
      </c>
      <c r="C94" s="107" t="s">
        <v>3796</v>
      </c>
      <c r="D94" s="107" t="s">
        <v>3897</v>
      </c>
      <c r="E94" s="106" t="s">
        <v>3981</v>
      </c>
      <c r="F94" s="107" t="s">
        <v>3982</v>
      </c>
      <c r="G94" s="106" t="s">
        <v>5213</v>
      </c>
      <c r="H94" s="106" t="s">
        <v>8399</v>
      </c>
      <c r="I94" s="11">
        <v>0.81799999999999995</v>
      </c>
      <c r="J94" s="11">
        <v>0.81799999999999995</v>
      </c>
      <c r="K94" s="11"/>
      <c r="L94" s="106" t="s">
        <v>3886</v>
      </c>
      <c r="M94" s="108"/>
      <c r="N94" s="108"/>
      <c r="O94" s="108"/>
      <c r="P94" s="108"/>
      <c r="Q94" s="108"/>
    </row>
    <row r="95" spans="1:17" ht="24" x14ac:dyDescent="0.55000000000000004">
      <c r="A95" s="106">
        <f>SUBTOTAL(103,$B$4:B95)</f>
        <v>92</v>
      </c>
      <c r="B95" s="107" t="s">
        <v>3885</v>
      </c>
      <c r="C95" s="107" t="s">
        <v>3796</v>
      </c>
      <c r="D95" s="107" t="s">
        <v>3587</v>
      </c>
      <c r="E95" s="106" t="s">
        <v>3983</v>
      </c>
      <c r="F95" s="107" t="s">
        <v>3984</v>
      </c>
      <c r="G95" s="106" t="s">
        <v>5213</v>
      </c>
      <c r="H95" s="106" t="s">
        <v>8400</v>
      </c>
      <c r="I95" s="11">
        <v>1.8440000000000001</v>
      </c>
      <c r="J95" s="11">
        <v>1.8440000000000001</v>
      </c>
      <c r="K95" s="11"/>
      <c r="L95" s="106" t="s">
        <v>3886</v>
      </c>
      <c r="M95" s="108"/>
      <c r="N95" s="108"/>
      <c r="O95" s="108"/>
      <c r="P95" s="108"/>
      <c r="Q95" s="108"/>
    </row>
    <row r="96" spans="1:17" ht="24" x14ac:dyDescent="0.55000000000000004">
      <c r="A96" s="106">
        <f>SUBTOTAL(103,$B$4:B96)</f>
        <v>93</v>
      </c>
      <c r="B96" s="107" t="s">
        <v>3885</v>
      </c>
      <c r="C96" s="107" t="s">
        <v>3796</v>
      </c>
      <c r="D96" s="107" t="s">
        <v>3587</v>
      </c>
      <c r="E96" s="106" t="s">
        <v>3985</v>
      </c>
      <c r="F96" s="107" t="s">
        <v>3986</v>
      </c>
      <c r="G96" s="106" t="s">
        <v>5213</v>
      </c>
      <c r="H96" s="106" t="s">
        <v>8401</v>
      </c>
      <c r="I96" s="11">
        <v>0.32700000000000001</v>
      </c>
      <c r="J96" s="11">
        <v>0.32700000000000001</v>
      </c>
      <c r="K96" s="11"/>
      <c r="L96" s="106" t="s">
        <v>3886</v>
      </c>
      <c r="M96" s="108"/>
      <c r="N96" s="108"/>
      <c r="O96" s="108"/>
      <c r="P96" s="108"/>
      <c r="Q96" s="108"/>
    </row>
    <row r="97" spans="1:17" ht="24" x14ac:dyDescent="0.55000000000000004">
      <c r="A97" s="109">
        <f>SUBTOTAL(103,$B$4:B97)</f>
        <v>94</v>
      </c>
      <c r="B97" s="110" t="s">
        <v>3987</v>
      </c>
      <c r="C97" s="110" t="s">
        <v>3796</v>
      </c>
      <c r="D97" s="110" t="s">
        <v>3988</v>
      </c>
      <c r="E97" s="109" t="s">
        <v>3989</v>
      </c>
      <c r="F97" s="110" t="s">
        <v>3990</v>
      </c>
      <c r="G97" s="109" t="s">
        <v>8402</v>
      </c>
      <c r="H97" s="109" t="s">
        <v>3992</v>
      </c>
      <c r="I97" s="111">
        <v>11.1199999999999</v>
      </c>
      <c r="J97" s="111">
        <v>27.44</v>
      </c>
      <c r="K97" s="111"/>
      <c r="L97" s="109" t="s">
        <v>3991</v>
      </c>
      <c r="M97" s="109" t="s">
        <v>3992</v>
      </c>
      <c r="N97" s="109" t="s">
        <v>6571</v>
      </c>
      <c r="O97" s="109"/>
      <c r="P97" s="109"/>
      <c r="Q97" s="109"/>
    </row>
    <row r="98" spans="1:17" ht="24" x14ac:dyDescent="0.55000000000000004">
      <c r="A98" s="109">
        <f>SUBTOTAL(103,$B$4:B98)</f>
        <v>95</v>
      </c>
      <c r="B98" s="110" t="s">
        <v>3987</v>
      </c>
      <c r="C98" s="110" t="s">
        <v>3796</v>
      </c>
      <c r="D98" s="110" t="s">
        <v>3988</v>
      </c>
      <c r="E98" s="109" t="s">
        <v>3989</v>
      </c>
      <c r="F98" s="110" t="s">
        <v>3990</v>
      </c>
      <c r="G98" s="109" t="s">
        <v>3992</v>
      </c>
      <c r="H98" s="109" t="s">
        <v>8403</v>
      </c>
      <c r="I98" s="111">
        <v>8.39299999999999</v>
      </c>
      <c r="J98" s="111">
        <v>23.212</v>
      </c>
      <c r="K98" s="111"/>
      <c r="L98" s="109" t="s">
        <v>3800</v>
      </c>
      <c r="M98" s="109" t="s">
        <v>3992</v>
      </c>
      <c r="N98" s="109" t="s">
        <v>6610</v>
      </c>
      <c r="O98" s="109"/>
      <c r="P98" s="109"/>
      <c r="Q98" s="109"/>
    </row>
    <row r="99" spans="1:17" ht="24" x14ac:dyDescent="0.55000000000000004">
      <c r="A99" s="106">
        <f>SUBTOTAL(103,$B$4:B99)</f>
        <v>96</v>
      </c>
      <c r="B99" s="107" t="s">
        <v>3987</v>
      </c>
      <c r="C99" s="110" t="s">
        <v>3796</v>
      </c>
      <c r="D99" s="107" t="s">
        <v>3993</v>
      </c>
      <c r="E99" s="106" t="s">
        <v>3994</v>
      </c>
      <c r="F99" s="107" t="s">
        <v>3995</v>
      </c>
      <c r="G99" s="106" t="s">
        <v>8403</v>
      </c>
      <c r="H99" s="106" t="s">
        <v>8404</v>
      </c>
      <c r="I99" s="11">
        <v>20.195999999999898</v>
      </c>
      <c r="J99" s="11">
        <v>48.2349999999999</v>
      </c>
      <c r="K99" s="11"/>
      <c r="L99" s="106" t="s">
        <v>3800</v>
      </c>
      <c r="M99" s="106"/>
      <c r="N99" s="108"/>
      <c r="O99" s="108"/>
      <c r="P99" s="108"/>
      <c r="Q99" s="108"/>
    </row>
    <row r="100" spans="1:17" ht="24" x14ac:dyDescent="0.55000000000000004">
      <c r="A100" s="106">
        <f>SUBTOTAL(103,$B$4:B100)</f>
        <v>97</v>
      </c>
      <c r="B100" s="107" t="s">
        <v>3987</v>
      </c>
      <c r="C100" s="110" t="s">
        <v>3796</v>
      </c>
      <c r="D100" s="107" t="s">
        <v>3996</v>
      </c>
      <c r="E100" s="106" t="s">
        <v>3997</v>
      </c>
      <c r="F100" s="107" t="s">
        <v>3998</v>
      </c>
      <c r="G100" s="106" t="s">
        <v>8404</v>
      </c>
      <c r="H100" s="106" t="s">
        <v>8307</v>
      </c>
      <c r="I100" s="11">
        <v>14.8409999999999</v>
      </c>
      <c r="J100" s="11">
        <v>35.463000000000001</v>
      </c>
      <c r="K100" s="11"/>
      <c r="L100" s="106" t="s">
        <v>3800</v>
      </c>
      <c r="M100" s="106"/>
      <c r="N100" s="108"/>
      <c r="O100" s="108"/>
      <c r="P100" s="108"/>
      <c r="Q100" s="108"/>
    </row>
    <row r="101" spans="1:17" ht="24" x14ac:dyDescent="0.55000000000000004">
      <c r="A101" s="109">
        <f>SUBTOTAL(103,$B$4:B101)</f>
        <v>98</v>
      </c>
      <c r="B101" s="110" t="s">
        <v>3987</v>
      </c>
      <c r="C101" s="110" t="s">
        <v>3796</v>
      </c>
      <c r="D101" s="110" t="s">
        <v>3999</v>
      </c>
      <c r="E101" s="109" t="s">
        <v>4000</v>
      </c>
      <c r="F101" s="110" t="s">
        <v>4001</v>
      </c>
      <c r="G101" s="109" t="s">
        <v>8405</v>
      </c>
      <c r="H101" s="109" t="s">
        <v>4002</v>
      </c>
      <c r="I101" s="111">
        <v>31.135000000000002</v>
      </c>
      <c r="J101" s="111">
        <v>67.819000000000003</v>
      </c>
      <c r="K101" s="111"/>
      <c r="L101" s="109" t="s">
        <v>3886</v>
      </c>
      <c r="M101" s="109" t="s">
        <v>4002</v>
      </c>
      <c r="N101" s="109" t="s">
        <v>6539</v>
      </c>
      <c r="O101" s="109"/>
      <c r="P101" s="109"/>
      <c r="Q101" s="109"/>
    </row>
    <row r="102" spans="1:17" ht="24" x14ac:dyDescent="0.55000000000000004">
      <c r="A102" s="109">
        <f>SUBTOTAL(103,$B$4:B102)</f>
        <v>99</v>
      </c>
      <c r="B102" s="110" t="s">
        <v>3987</v>
      </c>
      <c r="C102" s="110" t="s">
        <v>3796</v>
      </c>
      <c r="D102" s="110" t="s">
        <v>3999</v>
      </c>
      <c r="E102" s="109" t="s">
        <v>4000</v>
      </c>
      <c r="F102" s="110" t="s">
        <v>4001</v>
      </c>
      <c r="G102" s="109" t="s">
        <v>4002</v>
      </c>
      <c r="H102" s="109" t="s">
        <v>7107</v>
      </c>
      <c r="I102" s="111">
        <v>0.56499999999999895</v>
      </c>
      <c r="J102" s="111">
        <v>2.25999999999999</v>
      </c>
      <c r="K102" s="111"/>
      <c r="L102" s="109" t="s">
        <v>3800</v>
      </c>
      <c r="M102" s="109" t="s">
        <v>4002</v>
      </c>
      <c r="N102" s="109" t="s">
        <v>6611</v>
      </c>
      <c r="O102" s="109"/>
      <c r="P102" s="109"/>
      <c r="Q102" s="109"/>
    </row>
    <row r="103" spans="1:17" ht="24" x14ac:dyDescent="0.55000000000000004">
      <c r="A103" s="106">
        <f>SUBTOTAL(103,$B$4:B103)</f>
        <v>100</v>
      </c>
      <c r="B103" s="107" t="s">
        <v>3987</v>
      </c>
      <c r="C103" s="110" t="s">
        <v>3796</v>
      </c>
      <c r="D103" s="107" t="s">
        <v>3993</v>
      </c>
      <c r="E103" s="106" t="s">
        <v>4003</v>
      </c>
      <c r="F103" s="107" t="s">
        <v>4004</v>
      </c>
      <c r="G103" s="106" t="s">
        <v>7107</v>
      </c>
      <c r="H103" s="106" t="s">
        <v>8406</v>
      </c>
      <c r="I103" s="11">
        <v>7.9349999999999898</v>
      </c>
      <c r="J103" s="11">
        <v>18.180999999999901</v>
      </c>
      <c r="K103" s="11"/>
      <c r="L103" s="106" t="s">
        <v>3800</v>
      </c>
      <c r="M103" s="106"/>
      <c r="N103" s="108"/>
      <c r="O103" s="108"/>
      <c r="P103" s="108"/>
      <c r="Q103" s="108"/>
    </row>
    <row r="104" spans="1:17" ht="24" x14ac:dyDescent="0.55000000000000004">
      <c r="A104" s="106">
        <f>SUBTOTAL(103,$B$4:B104)</f>
        <v>101</v>
      </c>
      <c r="B104" s="107" t="s">
        <v>3987</v>
      </c>
      <c r="C104" s="110" t="s">
        <v>3796</v>
      </c>
      <c r="D104" s="107" t="s">
        <v>3996</v>
      </c>
      <c r="E104" s="106" t="s">
        <v>4005</v>
      </c>
      <c r="F104" s="107" t="s">
        <v>4006</v>
      </c>
      <c r="G104" s="106" t="s">
        <v>5213</v>
      </c>
      <c r="H104" s="106" t="s">
        <v>8310</v>
      </c>
      <c r="I104" s="11">
        <v>33.799999999999898</v>
      </c>
      <c r="J104" s="11">
        <v>41.637999999999899</v>
      </c>
      <c r="K104" s="11"/>
      <c r="L104" s="106" t="s">
        <v>3800</v>
      </c>
      <c r="M104" s="106"/>
      <c r="N104" s="108"/>
      <c r="O104" s="108"/>
      <c r="P104" s="108"/>
      <c r="Q104" s="108"/>
    </row>
    <row r="105" spans="1:17" ht="24" x14ac:dyDescent="0.55000000000000004">
      <c r="A105" s="109">
        <f>SUBTOTAL(103,$B$4:B105)</f>
        <v>102</v>
      </c>
      <c r="B105" s="110" t="s">
        <v>3987</v>
      </c>
      <c r="C105" s="110" t="s">
        <v>3796</v>
      </c>
      <c r="D105" s="110" t="s">
        <v>4007</v>
      </c>
      <c r="E105" s="109" t="s">
        <v>4008</v>
      </c>
      <c r="F105" s="110" t="s">
        <v>4009</v>
      </c>
      <c r="G105" s="109" t="s">
        <v>8407</v>
      </c>
      <c r="H105" s="109" t="s">
        <v>4011</v>
      </c>
      <c r="I105" s="111">
        <v>13.9</v>
      </c>
      <c r="J105" s="111">
        <v>29.239999999999899</v>
      </c>
      <c r="K105" s="111"/>
      <c r="L105" s="109" t="s">
        <v>4010</v>
      </c>
      <c r="M105" s="109" t="s">
        <v>4011</v>
      </c>
      <c r="N105" s="109" t="s">
        <v>6595</v>
      </c>
      <c r="O105" s="109"/>
      <c r="P105" s="109"/>
      <c r="Q105" s="109"/>
    </row>
    <row r="106" spans="1:17" ht="24" x14ac:dyDescent="0.55000000000000004">
      <c r="A106" s="109">
        <f>SUBTOTAL(103,$B$4:B106)</f>
        <v>103</v>
      </c>
      <c r="B106" s="110" t="s">
        <v>3987</v>
      </c>
      <c r="C106" s="110" t="s">
        <v>3796</v>
      </c>
      <c r="D106" s="110" t="s">
        <v>4007</v>
      </c>
      <c r="E106" s="109" t="s">
        <v>4008</v>
      </c>
      <c r="F106" s="110" t="s">
        <v>4009</v>
      </c>
      <c r="G106" s="109" t="s">
        <v>4011</v>
      </c>
      <c r="H106" s="109" t="s">
        <v>8312</v>
      </c>
      <c r="I106" s="111">
        <v>6.5</v>
      </c>
      <c r="J106" s="111">
        <v>13</v>
      </c>
      <c r="K106" s="111"/>
      <c r="L106" s="109" t="s">
        <v>3800</v>
      </c>
      <c r="M106" s="109" t="s">
        <v>4011</v>
      </c>
      <c r="N106" s="109" t="s">
        <v>6612</v>
      </c>
      <c r="O106" s="109"/>
      <c r="P106" s="109"/>
      <c r="Q106" s="109"/>
    </row>
    <row r="107" spans="1:17" ht="24" x14ac:dyDescent="0.55000000000000004">
      <c r="A107" s="106">
        <f>SUBTOTAL(103,$B$4:B107)</f>
        <v>104</v>
      </c>
      <c r="B107" s="107" t="s">
        <v>3987</v>
      </c>
      <c r="C107" s="110" t="s">
        <v>3796</v>
      </c>
      <c r="D107" s="107" t="s">
        <v>3999</v>
      </c>
      <c r="E107" s="106" t="s">
        <v>4012</v>
      </c>
      <c r="F107" s="107" t="s">
        <v>4013</v>
      </c>
      <c r="G107" s="106" t="s">
        <v>8408</v>
      </c>
      <c r="H107" s="106" t="s">
        <v>8409</v>
      </c>
      <c r="I107" s="11">
        <v>19.899999999999899</v>
      </c>
      <c r="J107" s="11">
        <v>40.943999999999903</v>
      </c>
      <c r="K107" s="11"/>
      <c r="L107" s="106" t="s">
        <v>3886</v>
      </c>
      <c r="M107" s="106"/>
      <c r="N107" s="122" t="s">
        <v>6539</v>
      </c>
      <c r="O107" s="108"/>
      <c r="P107" s="122"/>
      <c r="Q107" s="122"/>
    </row>
    <row r="108" spans="1:17" ht="24" x14ac:dyDescent="0.55000000000000004">
      <c r="A108" s="106">
        <f>SUBTOTAL(103,$B$4:B108)</f>
        <v>105</v>
      </c>
      <c r="B108" s="107" t="s">
        <v>3987</v>
      </c>
      <c r="C108" s="110" t="s">
        <v>3796</v>
      </c>
      <c r="D108" s="107" t="s">
        <v>3999</v>
      </c>
      <c r="E108" s="106" t="s">
        <v>4014</v>
      </c>
      <c r="F108" s="107" t="s">
        <v>4015</v>
      </c>
      <c r="G108" s="106" t="s">
        <v>8410</v>
      </c>
      <c r="H108" s="106" t="s">
        <v>8411</v>
      </c>
      <c r="I108" s="11">
        <v>4.8559999999999901</v>
      </c>
      <c r="J108" s="11">
        <v>4.9659999999999904</v>
      </c>
      <c r="K108" s="11"/>
      <c r="L108" s="106" t="s">
        <v>3886</v>
      </c>
      <c r="M108" s="106"/>
      <c r="N108" s="122" t="s">
        <v>6539</v>
      </c>
      <c r="O108" s="108"/>
      <c r="P108" s="122"/>
      <c r="Q108" s="122"/>
    </row>
    <row r="109" spans="1:17" ht="24" x14ac:dyDescent="0.55000000000000004">
      <c r="A109" s="109">
        <f>SUBTOTAL(103,$B$4:B109)</f>
        <v>106</v>
      </c>
      <c r="B109" s="110" t="s">
        <v>3987</v>
      </c>
      <c r="C109" s="110" t="s">
        <v>3796</v>
      </c>
      <c r="D109" s="110" t="s">
        <v>4016</v>
      </c>
      <c r="E109" s="109" t="s">
        <v>4017</v>
      </c>
      <c r="F109" s="110" t="s">
        <v>4018</v>
      </c>
      <c r="G109" s="109" t="s">
        <v>8367</v>
      </c>
      <c r="H109" s="109" t="s">
        <v>4019</v>
      </c>
      <c r="I109" s="111">
        <v>66.319999999999894</v>
      </c>
      <c r="J109" s="111">
        <v>77.684999999999903</v>
      </c>
      <c r="K109" s="111"/>
      <c r="L109" s="109" t="s">
        <v>3886</v>
      </c>
      <c r="M109" s="109" t="s">
        <v>4019</v>
      </c>
      <c r="N109" s="109" t="s">
        <v>6539</v>
      </c>
      <c r="O109" s="109"/>
      <c r="P109" s="109"/>
      <c r="Q109" s="109"/>
    </row>
    <row r="110" spans="1:17" ht="24" x14ac:dyDescent="0.55000000000000004">
      <c r="A110" s="109">
        <f>SUBTOTAL(103,$B$4:B110)</f>
        <v>107</v>
      </c>
      <c r="B110" s="110" t="s">
        <v>3987</v>
      </c>
      <c r="C110" s="110" t="s">
        <v>3796</v>
      </c>
      <c r="D110" s="110" t="s">
        <v>4016</v>
      </c>
      <c r="E110" s="109" t="s">
        <v>4017</v>
      </c>
      <c r="F110" s="110" t="s">
        <v>4018</v>
      </c>
      <c r="G110" s="109" t="s">
        <v>4019</v>
      </c>
      <c r="H110" s="109" t="s">
        <v>8412</v>
      </c>
      <c r="I110" s="111">
        <v>3.387</v>
      </c>
      <c r="J110" s="111">
        <v>3.387</v>
      </c>
      <c r="K110" s="111"/>
      <c r="L110" s="109" t="s">
        <v>3800</v>
      </c>
      <c r="M110" s="109" t="s">
        <v>4019</v>
      </c>
      <c r="N110" s="109" t="s">
        <v>6613</v>
      </c>
      <c r="O110" s="109"/>
      <c r="P110" s="109"/>
      <c r="Q110" s="109"/>
    </row>
    <row r="111" spans="1:17" ht="24" x14ac:dyDescent="0.55000000000000004">
      <c r="A111" s="106">
        <f>SUBTOTAL(103,$B$4:B111)</f>
        <v>108</v>
      </c>
      <c r="B111" s="107" t="s">
        <v>3987</v>
      </c>
      <c r="C111" s="110" t="s">
        <v>3796</v>
      </c>
      <c r="D111" s="107" t="s">
        <v>4020</v>
      </c>
      <c r="E111" s="106" t="s">
        <v>4021</v>
      </c>
      <c r="F111" s="107" t="s">
        <v>4022</v>
      </c>
      <c r="G111" s="106" t="s">
        <v>8412</v>
      </c>
      <c r="H111" s="106" t="s">
        <v>8413</v>
      </c>
      <c r="I111" s="11">
        <v>26.721</v>
      </c>
      <c r="J111" s="11">
        <v>26.721</v>
      </c>
      <c r="K111" s="11"/>
      <c r="L111" s="106" t="s">
        <v>3800</v>
      </c>
      <c r="M111" s="106"/>
      <c r="N111" s="108"/>
      <c r="O111" s="108"/>
      <c r="P111" s="108"/>
      <c r="Q111" s="108"/>
    </row>
    <row r="112" spans="1:17" ht="24" x14ac:dyDescent="0.55000000000000004">
      <c r="A112" s="106">
        <f>SUBTOTAL(103,$B$4:B112)</f>
        <v>109</v>
      </c>
      <c r="B112" s="107" t="s">
        <v>3987</v>
      </c>
      <c r="C112" s="110" t="s">
        <v>3796</v>
      </c>
      <c r="D112" s="107" t="s">
        <v>3988</v>
      </c>
      <c r="E112" s="106" t="s">
        <v>4023</v>
      </c>
      <c r="F112" s="107" t="s">
        <v>4024</v>
      </c>
      <c r="G112" s="106" t="s">
        <v>5213</v>
      </c>
      <c r="H112" s="106" t="s">
        <v>8414</v>
      </c>
      <c r="I112" s="11">
        <v>10.289</v>
      </c>
      <c r="J112" s="11">
        <v>22.167000000000002</v>
      </c>
      <c r="K112" s="11"/>
      <c r="L112" s="106" t="s">
        <v>3800</v>
      </c>
      <c r="M112" s="106"/>
      <c r="N112" s="108"/>
      <c r="O112" s="108"/>
      <c r="P112" s="108"/>
      <c r="Q112" s="108"/>
    </row>
    <row r="113" spans="1:17" ht="24" x14ac:dyDescent="0.55000000000000004">
      <c r="A113" s="106">
        <f>SUBTOTAL(103,$B$4:B113)</f>
        <v>110</v>
      </c>
      <c r="B113" s="107" t="s">
        <v>3987</v>
      </c>
      <c r="C113" s="110" t="s">
        <v>3796</v>
      </c>
      <c r="D113" s="107" t="s">
        <v>4007</v>
      </c>
      <c r="E113" s="106" t="s">
        <v>4025</v>
      </c>
      <c r="F113" s="107" t="s">
        <v>4026</v>
      </c>
      <c r="G113" s="106" t="s">
        <v>8415</v>
      </c>
      <c r="H113" s="106" t="s">
        <v>8322</v>
      </c>
      <c r="I113" s="11">
        <v>20.838999999999899</v>
      </c>
      <c r="J113" s="11">
        <v>21.3109999999999</v>
      </c>
      <c r="K113" s="11"/>
      <c r="L113" s="106" t="s">
        <v>3800</v>
      </c>
      <c r="M113" s="106"/>
      <c r="N113" s="108"/>
      <c r="O113" s="108"/>
      <c r="P113" s="108"/>
      <c r="Q113" s="108"/>
    </row>
    <row r="114" spans="1:17" ht="24" x14ac:dyDescent="0.55000000000000004">
      <c r="A114" s="109">
        <f>SUBTOTAL(103,$B$4:B114)</f>
        <v>111</v>
      </c>
      <c r="B114" s="110" t="s">
        <v>3987</v>
      </c>
      <c r="C114" s="110" t="s">
        <v>3796</v>
      </c>
      <c r="D114" s="110" t="s">
        <v>4020</v>
      </c>
      <c r="E114" s="109" t="s">
        <v>4027</v>
      </c>
      <c r="F114" s="110" t="s">
        <v>4028</v>
      </c>
      <c r="G114" s="109" t="s">
        <v>5213</v>
      </c>
      <c r="H114" s="109" t="s">
        <v>4029</v>
      </c>
      <c r="I114" s="111">
        <v>49.029999999999902</v>
      </c>
      <c r="J114" s="111">
        <v>53.997999999999898</v>
      </c>
      <c r="K114" s="111"/>
      <c r="L114" s="109" t="s">
        <v>3886</v>
      </c>
      <c r="M114" s="109" t="s">
        <v>4029</v>
      </c>
      <c r="N114" s="109" t="s">
        <v>6539</v>
      </c>
      <c r="O114" s="109"/>
      <c r="P114" s="109"/>
      <c r="Q114" s="109"/>
    </row>
    <row r="115" spans="1:17" ht="24" x14ac:dyDescent="0.55000000000000004">
      <c r="A115" s="109">
        <f>SUBTOTAL(103,$B$4:B115)</f>
        <v>112</v>
      </c>
      <c r="B115" s="110" t="s">
        <v>3987</v>
      </c>
      <c r="C115" s="110" t="s">
        <v>3796</v>
      </c>
      <c r="D115" s="110" t="s">
        <v>4020</v>
      </c>
      <c r="E115" s="109" t="s">
        <v>4027</v>
      </c>
      <c r="F115" s="110" t="s">
        <v>4028</v>
      </c>
      <c r="G115" s="109" t="s">
        <v>4029</v>
      </c>
      <c r="H115" s="109" t="s">
        <v>8416</v>
      </c>
      <c r="I115" s="111">
        <v>7.0149999999999899</v>
      </c>
      <c r="J115" s="111">
        <v>7.0149999999999899</v>
      </c>
      <c r="K115" s="111"/>
      <c r="L115" s="109" t="s">
        <v>3800</v>
      </c>
      <c r="M115" s="109" t="s">
        <v>4029</v>
      </c>
      <c r="N115" s="109" t="s">
        <v>6614</v>
      </c>
      <c r="O115" s="109"/>
      <c r="P115" s="109"/>
      <c r="Q115" s="109"/>
    </row>
    <row r="116" spans="1:17" ht="24" x14ac:dyDescent="0.55000000000000004">
      <c r="A116" s="106">
        <f>SUBTOTAL(103,$B$4:B116)</f>
        <v>113</v>
      </c>
      <c r="B116" s="107" t="s">
        <v>3987</v>
      </c>
      <c r="C116" s="110" t="s">
        <v>3796</v>
      </c>
      <c r="D116" s="107" t="s">
        <v>3996</v>
      </c>
      <c r="E116" s="106" t="s">
        <v>4030</v>
      </c>
      <c r="F116" s="107" t="s">
        <v>4031</v>
      </c>
      <c r="G116" s="106" t="s">
        <v>6790</v>
      </c>
      <c r="H116" s="106" t="s">
        <v>8417</v>
      </c>
      <c r="I116" s="11">
        <v>13.757</v>
      </c>
      <c r="J116" s="11">
        <v>13.957000000000001</v>
      </c>
      <c r="K116" s="11"/>
      <c r="L116" s="106" t="s">
        <v>3800</v>
      </c>
      <c r="M116" s="106"/>
      <c r="N116" s="108"/>
      <c r="O116" s="108"/>
      <c r="P116" s="108"/>
      <c r="Q116" s="108"/>
    </row>
    <row r="117" spans="1:17" ht="24" x14ac:dyDescent="0.55000000000000004">
      <c r="A117" s="109">
        <f>SUBTOTAL(103,$B$4:B117)</f>
        <v>114</v>
      </c>
      <c r="B117" s="110" t="s">
        <v>3987</v>
      </c>
      <c r="C117" s="110" t="s">
        <v>3796</v>
      </c>
      <c r="D117" s="110" t="s">
        <v>3993</v>
      </c>
      <c r="E117" s="109" t="s">
        <v>4032</v>
      </c>
      <c r="F117" s="110" t="s">
        <v>4033</v>
      </c>
      <c r="G117" s="109" t="s">
        <v>5213</v>
      </c>
      <c r="H117" s="109" t="s">
        <v>4034</v>
      </c>
      <c r="I117" s="111">
        <v>7.0749999999999904</v>
      </c>
      <c r="J117" s="111">
        <v>14.015000000000001</v>
      </c>
      <c r="K117" s="111"/>
      <c r="L117" s="109" t="s">
        <v>3800</v>
      </c>
      <c r="M117" s="109" t="s">
        <v>4034</v>
      </c>
      <c r="N117" s="109" t="s">
        <v>6615</v>
      </c>
      <c r="O117" s="109"/>
      <c r="P117" s="109"/>
      <c r="Q117" s="109"/>
    </row>
    <row r="118" spans="1:17" ht="24" x14ac:dyDescent="0.55000000000000004">
      <c r="A118" s="109">
        <f>SUBTOTAL(103,$B$4:B118)</f>
        <v>115</v>
      </c>
      <c r="B118" s="110" t="s">
        <v>3987</v>
      </c>
      <c r="C118" s="110" t="s">
        <v>3796</v>
      </c>
      <c r="D118" s="110" t="s">
        <v>3993</v>
      </c>
      <c r="E118" s="109" t="s">
        <v>4032</v>
      </c>
      <c r="F118" s="110" t="s">
        <v>4033</v>
      </c>
      <c r="G118" s="109" t="s">
        <v>4034</v>
      </c>
      <c r="H118" s="109" t="s">
        <v>8418</v>
      </c>
      <c r="I118" s="111">
        <v>31.700999999999901</v>
      </c>
      <c r="J118" s="111">
        <v>36.531999999999897</v>
      </c>
      <c r="K118" s="111"/>
      <c r="L118" s="109" t="s">
        <v>3886</v>
      </c>
      <c r="M118" s="109" t="s">
        <v>4034</v>
      </c>
      <c r="N118" s="109" t="s">
        <v>6539</v>
      </c>
      <c r="O118" s="109"/>
      <c r="P118" s="109"/>
      <c r="Q118" s="109"/>
    </row>
    <row r="119" spans="1:17" ht="24" x14ac:dyDescent="0.55000000000000004">
      <c r="A119" s="106">
        <f>SUBTOTAL(103,$B$4:B119)</f>
        <v>116</v>
      </c>
      <c r="B119" s="107" t="s">
        <v>3987</v>
      </c>
      <c r="C119" s="110" t="s">
        <v>3796</v>
      </c>
      <c r="D119" s="107" t="s">
        <v>4007</v>
      </c>
      <c r="E119" s="106" t="s">
        <v>4035</v>
      </c>
      <c r="F119" s="107" t="s">
        <v>4036</v>
      </c>
      <c r="G119" s="106" t="s">
        <v>2020</v>
      </c>
      <c r="H119" s="106" t="s">
        <v>8419</v>
      </c>
      <c r="I119" s="11">
        <v>17.001999999999999</v>
      </c>
      <c r="J119" s="11">
        <v>17.001999999999999</v>
      </c>
      <c r="K119" s="11"/>
      <c r="L119" s="106" t="s">
        <v>3800</v>
      </c>
      <c r="M119" s="106"/>
      <c r="N119" s="108"/>
      <c r="O119" s="108"/>
      <c r="P119" s="108"/>
      <c r="Q119" s="108"/>
    </row>
    <row r="120" spans="1:17" ht="24" x14ac:dyDescent="0.55000000000000004">
      <c r="A120" s="109">
        <f>SUBTOTAL(103,$B$4:B120)</f>
        <v>117</v>
      </c>
      <c r="B120" s="110" t="s">
        <v>3987</v>
      </c>
      <c r="C120" s="110" t="s">
        <v>3796</v>
      </c>
      <c r="D120" s="110" t="s">
        <v>3988</v>
      </c>
      <c r="E120" s="109" t="s">
        <v>4037</v>
      </c>
      <c r="F120" s="110" t="s">
        <v>4038</v>
      </c>
      <c r="G120" s="109" t="s">
        <v>5213</v>
      </c>
      <c r="H120" s="109" t="s">
        <v>4039</v>
      </c>
      <c r="I120" s="111">
        <v>20.55</v>
      </c>
      <c r="J120" s="111">
        <v>24.59</v>
      </c>
      <c r="K120" s="111"/>
      <c r="L120" s="109" t="s">
        <v>3800</v>
      </c>
      <c r="M120" s="109" t="s">
        <v>4039</v>
      </c>
      <c r="N120" s="109" t="s">
        <v>6616</v>
      </c>
      <c r="O120" s="109"/>
      <c r="P120" s="109"/>
      <c r="Q120" s="109"/>
    </row>
    <row r="121" spans="1:17" ht="24" x14ac:dyDescent="0.55000000000000004">
      <c r="A121" s="109">
        <f>SUBTOTAL(103,$B$4:B121)</f>
        <v>118</v>
      </c>
      <c r="B121" s="110" t="s">
        <v>3987</v>
      </c>
      <c r="C121" s="110" t="s">
        <v>3796</v>
      </c>
      <c r="D121" s="110" t="s">
        <v>3988</v>
      </c>
      <c r="E121" s="109" t="s">
        <v>4037</v>
      </c>
      <c r="F121" s="110" t="s">
        <v>4038</v>
      </c>
      <c r="G121" s="109" t="s">
        <v>4039</v>
      </c>
      <c r="H121" s="109" t="s">
        <v>8420</v>
      </c>
      <c r="I121" s="111">
        <v>3.5059999999999998</v>
      </c>
      <c r="J121" s="111">
        <v>3.6819999999999999</v>
      </c>
      <c r="K121" s="111"/>
      <c r="L121" s="109" t="s">
        <v>3886</v>
      </c>
      <c r="M121" s="109" t="s">
        <v>4039</v>
      </c>
      <c r="N121" s="109" t="s">
        <v>6539</v>
      </c>
      <c r="O121" s="109"/>
      <c r="P121" s="109"/>
      <c r="Q121" s="109"/>
    </row>
    <row r="122" spans="1:17" ht="24" x14ac:dyDescent="0.55000000000000004">
      <c r="A122" s="109">
        <f>SUBTOTAL(103,$B$4:B122)</f>
        <v>119</v>
      </c>
      <c r="B122" s="110" t="s">
        <v>3987</v>
      </c>
      <c r="C122" s="110" t="s">
        <v>3796</v>
      </c>
      <c r="D122" s="110" t="s">
        <v>3988</v>
      </c>
      <c r="E122" s="109" t="s">
        <v>4040</v>
      </c>
      <c r="F122" s="110" t="s">
        <v>4041</v>
      </c>
      <c r="G122" s="109" t="s">
        <v>5213</v>
      </c>
      <c r="H122" s="109" t="s">
        <v>4042</v>
      </c>
      <c r="I122" s="111">
        <v>13.7449999999999</v>
      </c>
      <c r="J122" s="111">
        <v>13.7449999999999</v>
      </c>
      <c r="K122" s="111"/>
      <c r="L122" s="109" t="s">
        <v>3800</v>
      </c>
      <c r="M122" s="109" t="s">
        <v>4042</v>
      </c>
      <c r="N122" s="109" t="s">
        <v>6617</v>
      </c>
      <c r="O122" s="109"/>
      <c r="P122" s="109"/>
      <c r="Q122" s="109"/>
    </row>
    <row r="123" spans="1:17" ht="24" x14ac:dyDescent="0.55000000000000004">
      <c r="A123" s="109">
        <f>SUBTOTAL(103,$B$4:B123)</f>
        <v>120</v>
      </c>
      <c r="B123" s="110" t="s">
        <v>3987</v>
      </c>
      <c r="C123" s="110" t="s">
        <v>3796</v>
      </c>
      <c r="D123" s="110" t="s">
        <v>3988</v>
      </c>
      <c r="E123" s="109" t="s">
        <v>4040</v>
      </c>
      <c r="F123" s="110" t="s">
        <v>4041</v>
      </c>
      <c r="G123" s="109" t="s">
        <v>4042</v>
      </c>
      <c r="H123" s="109" t="s">
        <v>8421</v>
      </c>
      <c r="I123" s="111">
        <v>6.468</v>
      </c>
      <c r="J123" s="111">
        <v>6.468</v>
      </c>
      <c r="K123" s="111"/>
      <c r="L123" s="109" t="s">
        <v>3886</v>
      </c>
      <c r="M123" s="109" t="s">
        <v>4042</v>
      </c>
      <c r="N123" s="109" t="s">
        <v>6539</v>
      </c>
      <c r="O123" s="109"/>
      <c r="P123" s="109"/>
      <c r="Q123" s="109"/>
    </row>
    <row r="124" spans="1:17" ht="24" x14ac:dyDescent="0.55000000000000004">
      <c r="A124" s="106">
        <f>SUBTOTAL(103,$B$4:B124)</f>
        <v>121</v>
      </c>
      <c r="B124" s="107" t="s">
        <v>3987</v>
      </c>
      <c r="C124" s="110" t="s">
        <v>3796</v>
      </c>
      <c r="D124" s="107" t="s">
        <v>3999</v>
      </c>
      <c r="E124" s="106" t="s">
        <v>4043</v>
      </c>
      <c r="F124" s="107" t="s">
        <v>4044</v>
      </c>
      <c r="G124" s="106" t="s">
        <v>5213</v>
      </c>
      <c r="H124" s="106" t="s">
        <v>7268</v>
      </c>
      <c r="I124" s="11">
        <v>8.8729999999999993</v>
      </c>
      <c r="J124" s="11">
        <v>8.8729999999999993</v>
      </c>
      <c r="K124" s="11"/>
      <c r="L124" s="106" t="s">
        <v>3886</v>
      </c>
      <c r="M124" s="106"/>
      <c r="N124" s="122" t="s">
        <v>6539</v>
      </c>
      <c r="O124" s="108"/>
      <c r="P124" s="122"/>
      <c r="Q124" s="122"/>
    </row>
    <row r="125" spans="1:17" ht="24" x14ac:dyDescent="0.55000000000000004">
      <c r="A125" s="106">
        <f>SUBTOTAL(103,$B$4:B125)</f>
        <v>122</v>
      </c>
      <c r="B125" s="107" t="s">
        <v>3987</v>
      </c>
      <c r="C125" s="110" t="s">
        <v>3796</v>
      </c>
      <c r="D125" s="107" t="s">
        <v>3999</v>
      </c>
      <c r="E125" s="106" t="s">
        <v>4043</v>
      </c>
      <c r="F125" s="107" t="s">
        <v>4044</v>
      </c>
      <c r="G125" s="106" t="s">
        <v>8422</v>
      </c>
      <c r="H125" s="106" t="s">
        <v>8423</v>
      </c>
      <c r="I125" s="11">
        <v>19.085999999999899</v>
      </c>
      <c r="J125" s="11">
        <v>19.085999999999899</v>
      </c>
      <c r="K125" s="11"/>
      <c r="L125" s="106" t="s">
        <v>3886</v>
      </c>
      <c r="M125" s="106"/>
      <c r="N125" s="122" t="s">
        <v>6539</v>
      </c>
      <c r="O125" s="108"/>
      <c r="P125" s="122"/>
      <c r="Q125" s="122"/>
    </row>
    <row r="126" spans="1:17" ht="24" x14ac:dyDescent="0.55000000000000004">
      <c r="A126" s="106">
        <f>SUBTOTAL(103,$B$4:B126)</f>
        <v>123</v>
      </c>
      <c r="B126" s="107" t="s">
        <v>3987</v>
      </c>
      <c r="C126" s="110" t="s">
        <v>3796</v>
      </c>
      <c r="D126" s="107" t="s">
        <v>3988</v>
      </c>
      <c r="E126" s="106" t="s">
        <v>4045</v>
      </c>
      <c r="F126" s="107" t="s">
        <v>4046</v>
      </c>
      <c r="G126" s="106" t="s">
        <v>5213</v>
      </c>
      <c r="H126" s="106" t="s">
        <v>8424</v>
      </c>
      <c r="I126" s="11">
        <v>7.1020000000000003</v>
      </c>
      <c r="J126" s="11">
        <v>7.2469999999999999</v>
      </c>
      <c r="K126" s="11"/>
      <c r="L126" s="106" t="s">
        <v>3800</v>
      </c>
      <c r="M126" s="106"/>
      <c r="N126" s="122"/>
      <c r="O126" s="108"/>
      <c r="P126" s="122"/>
      <c r="Q126" s="122"/>
    </row>
    <row r="127" spans="1:17" ht="24" x14ac:dyDescent="0.55000000000000004">
      <c r="A127" s="106">
        <f>SUBTOTAL(103,$B$4:B127)</f>
        <v>124</v>
      </c>
      <c r="B127" s="107" t="s">
        <v>3987</v>
      </c>
      <c r="C127" s="110" t="s">
        <v>3796</v>
      </c>
      <c r="D127" s="107" t="s">
        <v>4020</v>
      </c>
      <c r="E127" s="106" t="s">
        <v>4047</v>
      </c>
      <c r="F127" s="107" t="s">
        <v>4048</v>
      </c>
      <c r="G127" s="106" t="s">
        <v>5213</v>
      </c>
      <c r="H127" s="106" t="s">
        <v>8425</v>
      </c>
      <c r="I127" s="11">
        <v>37.173000000000002</v>
      </c>
      <c r="J127" s="11">
        <v>37.283000000000001</v>
      </c>
      <c r="K127" s="11"/>
      <c r="L127" s="106" t="s">
        <v>3886</v>
      </c>
      <c r="M127" s="106"/>
      <c r="N127" s="122" t="s">
        <v>6539</v>
      </c>
      <c r="O127" s="108"/>
      <c r="P127" s="122"/>
      <c r="Q127" s="122"/>
    </row>
    <row r="128" spans="1:17" ht="24" x14ac:dyDescent="0.55000000000000004">
      <c r="A128" s="109">
        <f>SUBTOTAL(103,$B$4:B128)</f>
        <v>125</v>
      </c>
      <c r="B128" s="110" t="s">
        <v>3987</v>
      </c>
      <c r="C128" s="110" t="s">
        <v>3796</v>
      </c>
      <c r="D128" s="110" t="s">
        <v>4007</v>
      </c>
      <c r="E128" s="109" t="s">
        <v>4049</v>
      </c>
      <c r="F128" s="110" t="s">
        <v>4050</v>
      </c>
      <c r="G128" s="109" t="s">
        <v>5213</v>
      </c>
      <c r="H128" s="109" t="s">
        <v>4051</v>
      </c>
      <c r="I128" s="111">
        <v>0.81599999999999995</v>
      </c>
      <c r="J128" s="111">
        <v>1.6319999999999999</v>
      </c>
      <c r="K128" s="111"/>
      <c r="L128" s="109" t="s">
        <v>4010</v>
      </c>
      <c r="M128" s="109" t="s">
        <v>4051</v>
      </c>
      <c r="N128" s="109" t="s">
        <v>6595</v>
      </c>
      <c r="O128" s="109"/>
      <c r="P128" s="109"/>
      <c r="Q128" s="109"/>
    </row>
    <row r="129" spans="1:17" ht="24" x14ac:dyDescent="0.55000000000000004">
      <c r="A129" s="109">
        <f>SUBTOTAL(103,$B$4:B129)</f>
        <v>126</v>
      </c>
      <c r="B129" s="110" t="s">
        <v>3987</v>
      </c>
      <c r="C129" s="110" t="s">
        <v>3796</v>
      </c>
      <c r="D129" s="110" t="s">
        <v>4007</v>
      </c>
      <c r="E129" s="109" t="s">
        <v>4049</v>
      </c>
      <c r="F129" s="110" t="s">
        <v>4050</v>
      </c>
      <c r="G129" s="109" t="s">
        <v>4051</v>
      </c>
      <c r="H129" s="109" t="s">
        <v>4052</v>
      </c>
      <c r="I129" s="111">
        <v>12.539</v>
      </c>
      <c r="J129" s="111">
        <v>25.0779999999999</v>
      </c>
      <c r="K129" s="111"/>
      <c r="L129" s="109" t="s">
        <v>3991</v>
      </c>
      <c r="M129" s="109" t="s">
        <v>4052</v>
      </c>
      <c r="N129" s="109" t="s">
        <v>6571</v>
      </c>
      <c r="O129" s="109"/>
      <c r="P129" s="109"/>
      <c r="Q129" s="109"/>
    </row>
    <row r="130" spans="1:17" ht="24" x14ac:dyDescent="0.55000000000000004">
      <c r="A130" s="109">
        <f>SUBTOTAL(103,$B$4:B130)</f>
        <v>127</v>
      </c>
      <c r="B130" s="110" t="s">
        <v>3987</v>
      </c>
      <c r="C130" s="110" t="s">
        <v>3796</v>
      </c>
      <c r="D130" s="110" t="s">
        <v>4007</v>
      </c>
      <c r="E130" s="109" t="s">
        <v>4049</v>
      </c>
      <c r="F130" s="110" t="s">
        <v>4050</v>
      </c>
      <c r="G130" s="109" t="s">
        <v>4052</v>
      </c>
      <c r="H130" s="109" t="s">
        <v>8426</v>
      </c>
      <c r="I130" s="111">
        <v>19</v>
      </c>
      <c r="J130" s="111">
        <v>38</v>
      </c>
      <c r="K130" s="111"/>
      <c r="L130" s="109" t="s">
        <v>3800</v>
      </c>
      <c r="M130" s="109"/>
      <c r="N130" s="109" t="s">
        <v>6618</v>
      </c>
      <c r="O130" s="109"/>
      <c r="P130" s="109"/>
      <c r="Q130" s="109"/>
    </row>
    <row r="131" spans="1:17" ht="24" x14ac:dyDescent="0.55000000000000004">
      <c r="A131" s="106">
        <f>SUBTOTAL(103,$B$4:B131)</f>
        <v>128</v>
      </c>
      <c r="B131" s="107" t="s">
        <v>3987</v>
      </c>
      <c r="C131" s="110" t="s">
        <v>3796</v>
      </c>
      <c r="D131" s="107" t="s">
        <v>3993</v>
      </c>
      <c r="E131" s="106" t="s">
        <v>4053</v>
      </c>
      <c r="F131" s="107" t="s">
        <v>4054</v>
      </c>
      <c r="G131" s="106" t="s">
        <v>5213</v>
      </c>
      <c r="H131" s="106" t="s">
        <v>6854</v>
      </c>
      <c r="I131" s="11">
        <v>19</v>
      </c>
      <c r="J131" s="11">
        <v>19.14</v>
      </c>
      <c r="K131" s="11"/>
      <c r="L131" s="106" t="s">
        <v>3800</v>
      </c>
      <c r="M131" s="106"/>
      <c r="N131" s="108"/>
      <c r="O131" s="108"/>
      <c r="P131" s="108"/>
      <c r="Q131" s="108"/>
    </row>
    <row r="132" spans="1:17" ht="24" x14ac:dyDescent="0.55000000000000004">
      <c r="A132" s="106">
        <f>SUBTOTAL(103,$B$4:B132)</f>
        <v>129</v>
      </c>
      <c r="B132" s="107" t="s">
        <v>3987</v>
      </c>
      <c r="C132" s="110" t="s">
        <v>3796</v>
      </c>
      <c r="D132" s="107" t="s">
        <v>3999</v>
      </c>
      <c r="E132" s="106" t="s">
        <v>4055</v>
      </c>
      <c r="F132" s="107" t="s">
        <v>4056</v>
      </c>
      <c r="G132" s="106" t="s">
        <v>5213</v>
      </c>
      <c r="H132" s="106" t="s">
        <v>8427</v>
      </c>
      <c r="I132" s="11">
        <v>26.664999999999999</v>
      </c>
      <c r="J132" s="11">
        <v>26.664999999999999</v>
      </c>
      <c r="K132" s="11"/>
      <c r="L132" s="106" t="s">
        <v>3886</v>
      </c>
      <c r="M132" s="106"/>
      <c r="N132" s="122" t="s">
        <v>6539</v>
      </c>
      <c r="O132" s="108"/>
      <c r="P132" s="122"/>
      <c r="Q132" s="122"/>
    </row>
    <row r="133" spans="1:17" ht="24" x14ac:dyDescent="0.55000000000000004">
      <c r="A133" s="106">
        <f>SUBTOTAL(103,$B$4:B133)</f>
        <v>130</v>
      </c>
      <c r="B133" s="107" t="s">
        <v>3987</v>
      </c>
      <c r="C133" s="110" t="s">
        <v>3796</v>
      </c>
      <c r="D133" s="107" t="s">
        <v>3996</v>
      </c>
      <c r="E133" s="106" t="s">
        <v>4057</v>
      </c>
      <c r="F133" s="107" t="s">
        <v>4058</v>
      </c>
      <c r="G133" s="106" t="s">
        <v>8427</v>
      </c>
      <c r="H133" s="106" t="s">
        <v>8428</v>
      </c>
      <c r="I133" s="11">
        <v>16.2319999999999</v>
      </c>
      <c r="J133" s="11">
        <v>16.2319999999999</v>
      </c>
      <c r="K133" s="11"/>
      <c r="L133" s="106" t="s">
        <v>3886</v>
      </c>
      <c r="M133" s="106"/>
      <c r="N133" s="122" t="s">
        <v>6539</v>
      </c>
      <c r="O133" s="108"/>
      <c r="P133" s="122"/>
      <c r="Q133" s="122"/>
    </row>
    <row r="134" spans="1:17" ht="24" x14ac:dyDescent="0.55000000000000004">
      <c r="A134" s="106">
        <f>SUBTOTAL(103,$B$4:B134)</f>
        <v>131</v>
      </c>
      <c r="B134" s="107" t="s">
        <v>3987</v>
      </c>
      <c r="C134" s="110" t="s">
        <v>3796</v>
      </c>
      <c r="D134" s="107" t="s">
        <v>3996</v>
      </c>
      <c r="E134" s="106" t="s">
        <v>4059</v>
      </c>
      <c r="F134" s="107" t="s">
        <v>4060</v>
      </c>
      <c r="G134" s="106" t="s">
        <v>5213</v>
      </c>
      <c r="H134" s="106" t="s">
        <v>8429</v>
      </c>
      <c r="I134" s="11">
        <v>8.7259999999999902</v>
      </c>
      <c r="J134" s="11">
        <v>8.7259999999999902</v>
      </c>
      <c r="K134" s="11"/>
      <c r="L134" s="106" t="s">
        <v>3800</v>
      </c>
      <c r="M134" s="106"/>
      <c r="N134" s="108"/>
      <c r="O134" s="108"/>
      <c r="P134" s="108"/>
      <c r="Q134" s="108"/>
    </row>
    <row r="135" spans="1:17" ht="24" x14ac:dyDescent="0.55000000000000004">
      <c r="A135" s="109">
        <f>SUBTOTAL(103,$B$4:B135)</f>
        <v>132</v>
      </c>
      <c r="B135" s="110" t="s">
        <v>3987</v>
      </c>
      <c r="C135" s="110" t="s">
        <v>3796</v>
      </c>
      <c r="D135" s="110" t="s">
        <v>3996</v>
      </c>
      <c r="E135" s="109" t="s">
        <v>4061</v>
      </c>
      <c r="F135" s="110" t="s">
        <v>4062</v>
      </c>
      <c r="G135" s="109" t="s">
        <v>5213</v>
      </c>
      <c r="H135" s="109" t="s">
        <v>4063</v>
      </c>
      <c r="I135" s="111">
        <v>7.2999999999999901</v>
      </c>
      <c r="J135" s="111">
        <v>7.2999999999999901</v>
      </c>
      <c r="K135" s="111"/>
      <c r="L135" s="109" t="s">
        <v>3800</v>
      </c>
      <c r="M135" s="109" t="s">
        <v>4063</v>
      </c>
      <c r="N135" s="109" t="s">
        <v>6619</v>
      </c>
      <c r="O135" s="109"/>
      <c r="P135" s="109"/>
      <c r="Q135" s="109"/>
    </row>
    <row r="136" spans="1:17" ht="24" x14ac:dyDescent="0.55000000000000004">
      <c r="A136" s="109">
        <f>SUBTOTAL(103,$B$4:B136)</f>
        <v>133</v>
      </c>
      <c r="B136" s="110" t="s">
        <v>3987</v>
      </c>
      <c r="C136" s="110" t="s">
        <v>3796</v>
      </c>
      <c r="D136" s="110" t="s">
        <v>3996</v>
      </c>
      <c r="E136" s="109" t="s">
        <v>4061</v>
      </c>
      <c r="F136" s="110" t="s">
        <v>4062</v>
      </c>
      <c r="G136" s="109" t="s">
        <v>4063</v>
      </c>
      <c r="H136" s="109" t="s">
        <v>8430</v>
      </c>
      <c r="I136" s="111">
        <v>3.4239999999999902</v>
      </c>
      <c r="J136" s="111">
        <v>3.4239999999999902</v>
      </c>
      <c r="K136" s="111"/>
      <c r="L136" s="109" t="s">
        <v>3886</v>
      </c>
      <c r="M136" s="109" t="s">
        <v>4063</v>
      </c>
      <c r="N136" s="109" t="s">
        <v>6539</v>
      </c>
      <c r="O136" s="109"/>
      <c r="P136" s="109"/>
      <c r="Q136" s="109"/>
    </row>
    <row r="137" spans="1:17" ht="24" x14ac:dyDescent="0.55000000000000004">
      <c r="A137" s="109">
        <f>SUBTOTAL(103,$B$4:B137)</f>
        <v>134</v>
      </c>
      <c r="B137" s="110" t="s">
        <v>3987</v>
      </c>
      <c r="C137" s="110" t="s">
        <v>3796</v>
      </c>
      <c r="D137" s="110" t="s">
        <v>3996</v>
      </c>
      <c r="E137" s="109" t="s">
        <v>4064</v>
      </c>
      <c r="F137" s="110" t="s">
        <v>4065</v>
      </c>
      <c r="G137" s="109" t="s">
        <v>5213</v>
      </c>
      <c r="H137" s="109" t="s">
        <v>4066</v>
      </c>
      <c r="I137" s="111">
        <v>8.5540000000000003</v>
      </c>
      <c r="J137" s="111">
        <v>8.5540000000000003</v>
      </c>
      <c r="K137" s="111"/>
      <c r="L137" s="109" t="s">
        <v>3800</v>
      </c>
      <c r="M137" s="109" t="s">
        <v>4066</v>
      </c>
      <c r="N137" s="109" t="s">
        <v>6620</v>
      </c>
      <c r="O137" s="109"/>
      <c r="P137" s="109"/>
      <c r="Q137" s="109"/>
    </row>
    <row r="138" spans="1:17" ht="24" x14ac:dyDescent="0.55000000000000004">
      <c r="A138" s="109">
        <f>SUBTOTAL(103,$B$4:B138)</f>
        <v>135</v>
      </c>
      <c r="B138" s="110" t="s">
        <v>3987</v>
      </c>
      <c r="C138" s="110" t="s">
        <v>3796</v>
      </c>
      <c r="D138" s="110" t="s">
        <v>3996</v>
      </c>
      <c r="E138" s="109" t="s">
        <v>4064</v>
      </c>
      <c r="F138" s="110" t="s">
        <v>4065</v>
      </c>
      <c r="G138" s="109" t="s">
        <v>4066</v>
      </c>
      <c r="H138" s="109" t="s">
        <v>8431</v>
      </c>
      <c r="I138" s="111">
        <v>11.0719999999999</v>
      </c>
      <c r="J138" s="111">
        <v>11.0719999999999</v>
      </c>
      <c r="K138" s="111"/>
      <c r="L138" s="109" t="s">
        <v>3886</v>
      </c>
      <c r="M138" s="109" t="s">
        <v>4066</v>
      </c>
      <c r="N138" s="109" t="s">
        <v>6539</v>
      </c>
      <c r="O138" s="109"/>
      <c r="P138" s="109"/>
      <c r="Q138" s="109"/>
    </row>
    <row r="139" spans="1:17" ht="24" x14ac:dyDescent="0.55000000000000004">
      <c r="A139" s="109">
        <f>SUBTOTAL(103,$B$4:B139)</f>
        <v>136</v>
      </c>
      <c r="B139" s="110" t="s">
        <v>3987</v>
      </c>
      <c r="C139" s="110" t="s">
        <v>3796</v>
      </c>
      <c r="D139" s="110" t="s">
        <v>4016</v>
      </c>
      <c r="E139" s="109" t="s">
        <v>4067</v>
      </c>
      <c r="F139" s="110" t="s">
        <v>4068</v>
      </c>
      <c r="G139" s="109" t="s">
        <v>5213</v>
      </c>
      <c r="H139" s="109" t="s">
        <v>4069</v>
      </c>
      <c r="I139" s="111">
        <v>7.82</v>
      </c>
      <c r="J139" s="111">
        <v>7.82</v>
      </c>
      <c r="K139" s="111"/>
      <c r="L139" s="109" t="s">
        <v>3800</v>
      </c>
      <c r="M139" s="109" t="s">
        <v>4069</v>
      </c>
      <c r="N139" s="109" t="s">
        <v>6621</v>
      </c>
      <c r="O139" s="109"/>
      <c r="P139" s="109"/>
      <c r="Q139" s="109"/>
    </row>
    <row r="140" spans="1:17" ht="24" x14ac:dyDescent="0.55000000000000004">
      <c r="A140" s="109">
        <f>SUBTOTAL(103,$B$4:B140)</f>
        <v>137</v>
      </c>
      <c r="B140" s="110" t="s">
        <v>3987</v>
      </c>
      <c r="C140" s="110" t="s">
        <v>3796</v>
      </c>
      <c r="D140" s="110" t="s">
        <v>4016</v>
      </c>
      <c r="E140" s="109" t="s">
        <v>4067</v>
      </c>
      <c r="F140" s="110" t="s">
        <v>4068</v>
      </c>
      <c r="G140" s="109" t="s">
        <v>4069</v>
      </c>
      <c r="H140" s="109" t="s">
        <v>4070</v>
      </c>
      <c r="I140" s="111">
        <v>10.805</v>
      </c>
      <c r="J140" s="111">
        <v>11.53</v>
      </c>
      <c r="K140" s="111"/>
      <c r="L140" s="109" t="s">
        <v>3886</v>
      </c>
      <c r="M140" s="109" t="s">
        <v>4069</v>
      </c>
      <c r="N140" s="109" t="s">
        <v>6539</v>
      </c>
      <c r="O140" s="109"/>
      <c r="P140" s="109"/>
      <c r="Q140" s="109"/>
    </row>
    <row r="141" spans="1:17" ht="24" x14ac:dyDescent="0.55000000000000004">
      <c r="A141" s="109">
        <f>SUBTOTAL(103,$B$4:B141)</f>
        <v>138</v>
      </c>
      <c r="B141" s="110" t="s">
        <v>3987</v>
      </c>
      <c r="C141" s="110" t="s">
        <v>3796</v>
      </c>
      <c r="D141" s="110" t="s">
        <v>4016</v>
      </c>
      <c r="E141" s="109" t="s">
        <v>4067</v>
      </c>
      <c r="F141" s="110" t="s">
        <v>4068</v>
      </c>
      <c r="G141" s="109" t="s">
        <v>4070</v>
      </c>
      <c r="H141" s="109" t="s">
        <v>4071</v>
      </c>
      <c r="I141" s="111">
        <v>0.45</v>
      </c>
      <c r="J141" s="111">
        <v>0.75</v>
      </c>
      <c r="K141" s="111"/>
      <c r="L141" s="109" t="s">
        <v>3800</v>
      </c>
      <c r="M141" s="109" t="s">
        <v>4070</v>
      </c>
      <c r="N141" s="109" t="s">
        <v>6622</v>
      </c>
      <c r="O141" s="109"/>
      <c r="P141" s="109"/>
      <c r="Q141" s="109"/>
    </row>
    <row r="142" spans="1:17" ht="24" x14ac:dyDescent="0.55000000000000004">
      <c r="A142" s="109">
        <f>SUBTOTAL(103,$B$4:B142)</f>
        <v>139</v>
      </c>
      <c r="B142" s="110" t="s">
        <v>3987</v>
      </c>
      <c r="C142" s="110" t="s">
        <v>3796</v>
      </c>
      <c r="D142" s="110" t="s">
        <v>4016</v>
      </c>
      <c r="E142" s="109" t="s">
        <v>4067</v>
      </c>
      <c r="F142" s="110" t="s">
        <v>4068</v>
      </c>
      <c r="G142" s="109" t="s">
        <v>4071</v>
      </c>
      <c r="H142" s="109" t="s">
        <v>7296</v>
      </c>
      <c r="I142" s="111">
        <v>21.125</v>
      </c>
      <c r="J142" s="111">
        <v>21.125</v>
      </c>
      <c r="K142" s="111"/>
      <c r="L142" s="109" t="s">
        <v>3886</v>
      </c>
      <c r="M142" s="109" t="s">
        <v>4071</v>
      </c>
      <c r="N142" s="109" t="s">
        <v>6539</v>
      </c>
      <c r="O142" s="109"/>
      <c r="P142" s="109"/>
      <c r="Q142" s="109"/>
    </row>
    <row r="143" spans="1:17" ht="24" x14ac:dyDescent="0.55000000000000004">
      <c r="A143" s="109">
        <f>SUBTOTAL(103,$B$4:B143)</f>
        <v>140</v>
      </c>
      <c r="B143" s="110" t="s">
        <v>3987</v>
      </c>
      <c r="C143" s="110" t="s">
        <v>3796</v>
      </c>
      <c r="D143" s="110" t="s">
        <v>4020</v>
      </c>
      <c r="E143" s="109" t="s">
        <v>4072</v>
      </c>
      <c r="F143" s="110" t="s">
        <v>4073</v>
      </c>
      <c r="G143" s="109" t="s">
        <v>5213</v>
      </c>
      <c r="H143" s="109" t="s">
        <v>4074</v>
      </c>
      <c r="I143" s="111">
        <v>22.849999999999898</v>
      </c>
      <c r="J143" s="111">
        <v>22.849999999999898</v>
      </c>
      <c r="K143" s="111"/>
      <c r="L143" s="109" t="s">
        <v>3886</v>
      </c>
      <c r="M143" s="109" t="s">
        <v>4074</v>
      </c>
      <c r="N143" s="109" t="s">
        <v>6539</v>
      </c>
      <c r="O143" s="109"/>
      <c r="P143" s="109"/>
      <c r="Q143" s="109"/>
    </row>
    <row r="144" spans="1:17" ht="24" x14ac:dyDescent="0.55000000000000004">
      <c r="A144" s="109">
        <f>SUBTOTAL(103,$B$4:B144)</f>
        <v>141</v>
      </c>
      <c r="B144" s="110" t="s">
        <v>3987</v>
      </c>
      <c r="C144" s="110" t="s">
        <v>3796</v>
      </c>
      <c r="D144" s="110" t="s">
        <v>4020</v>
      </c>
      <c r="E144" s="109" t="s">
        <v>4072</v>
      </c>
      <c r="F144" s="110" t="s">
        <v>4073</v>
      </c>
      <c r="G144" s="109" t="s">
        <v>4074</v>
      </c>
      <c r="H144" s="109" t="s">
        <v>8432</v>
      </c>
      <c r="I144" s="111">
        <v>2.85</v>
      </c>
      <c r="J144" s="111">
        <v>2.85</v>
      </c>
      <c r="K144" s="111"/>
      <c r="L144" s="109" t="s">
        <v>3800</v>
      </c>
      <c r="M144" s="109" t="s">
        <v>4074</v>
      </c>
      <c r="N144" s="109" t="s">
        <v>6623</v>
      </c>
      <c r="O144" s="109"/>
      <c r="P144" s="109"/>
      <c r="Q144" s="109"/>
    </row>
    <row r="145" spans="1:17" ht="24" x14ac:dyDescent="0.55000000000000004">
      <c r="A145" s="106">
        <f>SUBTOTAL(103,$B$4:B145)</f>
        <v>142</v>
      </c>
      <c r="B145" s="107" t="s">
        <v>3987</v>
      </c>
      <c r="C145" s="110" t="s">
        <v>3796</v>
      </c>
      <c r="D145" s="107" t="s">
        <v>3993</v>
      </c>
      <c r="E145" s="106" t="s">
        <v>4075</v>
      </c>
      <c r="F145" s="107" t="s">
        <v>4076</v>
      </c>
      <c r="G145" s="106" t="s">
        <v>5213</v>
      </c>
      <c r="H145" s="106" t="s">
        <v>8433</v>
      </c>
      <c r="I145" s="11">
        <v>27.8509999999999</v>
      </c>
      <c r="J145" s="11">
        <v>27.950999999999901</v>
      </c>
      <c r="K145" s="11"/>
      <c r="L145" s="106" t="s">
        <v>3800</v>
      </c>
      <c r="M145" s="106"/>
      <c r="N145" s="108"/>
      <c r="O145" s="108"/>
      <c r="P145" s="108"/>
      <c r="Q145" s="108"/>
    </row>
    <row r="146" spans="1:17" ht="24" x14ac:dyDescent="0.55000000000000004">
      <c r="A146" s="106">
        <f>SUBTOTAL(103,$B$4:B146)</f>
        <v>143</v>
      </c>
      <c r="B146" s="107" t="s">
        <v>3987</v>
      </c>
      <c r="C146" s="110" t="s">
        <v>3796</v>
      </c>
      <c r="D146" s="107" t="s">
        <v>3996</v>
      </c>
      <c r="E146" s="106" t="s">
        <v>4077</v>
      </c>
      <c r="F146" s="107" t="s">
        <v>4078</v>
      </c>
      <c r="G146" s="106" t="s">
        <v>5213</v>
      </c>
      <c r="H146" s="106" t="s">
        <v>8434</v>
      </c>
      <c r="I146" s="11">
        <v>1.6839999999999899</v>
      </c>
      <c r="J146" s="11">
        <v>1.6839999999999899</v>
      </c>
      <c r="K146" s="11"/>
      <c r="L146" s="106" t="s">
        <v>3800</v>
      </c>
      <c r="M146" s="106"/>
      <c r="N146" s="108"/>
      <c r="O146" s="108"/>
      <c r="P146" s="108"/>
      <c r="Q146" s="108"/>
    </row>
    <row r="147" spans="1:17" ht="24" x14ac:dyDescent="0.55000000000000004">
      <c r="A147" s="106">
        <f>SUBTOTAL(103,$B$4:B147)</f>
        <v>144</v>
      </c>
      <c r="B147" s="107" t="s">
        <v>4079</v>
      </c>
      <c r="C147" s="107" t="s">
        <v>3796</v>
      </c>
      <c r="D147" s="107" t="s">
        <v>4081</v>
      </c>
      <c r="E147" s="106" t="s">
        <v>4082</v>
      </c>
      <c r="F147" s="107" t="s">
        <v>4083</v>
      </c>
      <c r="G147" s="106" t="s">
        <v>8221</v>
      </c>
      <c r="H147" s="106" t="s">
        <v>3484</v>
      </c>
      <c r="I147" s="11">
        <v>42.744999999999898</v>
      </c>
      <c r="J147" s="11">
        <v>111.977999999999</v>
      </c>
      <c r="K147" s="11"/>
      <c r="L147" s="106" t="s">
        <v>4080</v>
      </c>
      <c r="M147" s="108"/>
      <c r="N147" s="108"/>
      <c r="O147" s="108"/>
      <c r="P147" s="108"/>
      <c r="Q147" s="108"/>
    </row>
    <row r="148" spans="1:17" ht="24" x14ac:dyDescent="0.55000000000000004">
      <c r="A148" s="106">
        <f>SUBTOTAL(103,$B$4:B148)</f>
        <v>145</v>
      </c>
      <c r="B148" s="107" t="s">
        <v>4079</v>
      </c>
      <c r="C148" s="107" t="s">
        <v>3796</v>
      </c>
      <c r="D148" s="107" t="s">
        <v>4084</v>
      </c>
      <c r="E148" s="106" t="s">
        <v>4085</v>
      </c>
      <c r="F148" s="107" t="s">
        <v>4086</v>
      </c>
      <c r="G148" s="106" t="s">
        <v>8174</v>
      </c>
      <c r="H148" s="106" t="s">
        <v>3494</v>
      </c>
      <c r="I148" s="11">
        <v>38.927</v>
      </c>
      <c r="J148" s="11">
        <v>166.22800000000001</v>
      </c>
      <c r="K148" s="11"/>
      <c r="L148" s="106" t="s">
        <v>4080</v>
      </c>
      <c r="M148" s="108"/>
      <c r="N148" s="108"/>
      <c r="O148" s="108"/>
      <c r="P148" s="108"/>
      <c r="Q148" s="108"/>
    </row>
    <row r="149" spans="1:17" ht="24" x14ac:dyDescent="0.55000000000000004">
      <c r="A149" s="106">
        <f>SUBTOTAL(103,$B$4:B149)</f>
        <v>146</v>
      </c>
      <c r="B149" s="107" t="s">
        <v>4079</v>
      </c>
      <c r="C149" s="107" t="s">
        <v>3796</v>
      </c>
      <c r="D149" s="107" t="s">
        <v>4087</v>
      </c>
      <c r="E149" s="106" t="s">
        <v>4088</v>
      </c>
      <c r="F149" s="107" t="s">
        <v>4089</v>
      </c>
      <c r="G149" s="106" t="s">
        <v>8182</v>
      </c>
      <c r="H149" s="106" t="s">
        <v>8435</v>
      </c>
      <c r="I149" s="11">
        <v>20.044</v>
      </c>
      <c r="J149" s="11">
        <v>21.164000000000001</v>
      </c>
      <c r="K149" s="11"/>
      <c r="L149" s="106" t="s">
        <v>4080</v>
      </c>
      <c r="M149" s="108"/>
      <c r="N149" s="108"/>
      <c r="O149" s="108"/>
      <c r="P149" s="108"/>
      <c r="Q149" s="108"/>
    </row>
    <row r="150" spans="1:17" ht="24" x14ac:dyDescent="0.55000000000000004">
      <c r="A150" s="106">
        <f>SUBTOTAL(103,$B$4:B150)</f>
        <v>147</v>
      </c>
      <c r="B150" s="107" t="s">
        <v>4079</v>
      </c>
      <c r="C150" s="107" t="s">
        <v>3796</v>
      </c>
      <c r="D150" s="107" t="s">
        <v>4087</v>
      </c>
      <c r="E150" s="106" t="s">
        <v>4088</v>
      </c>
      <c r="F150" s="107" t="s">
        <v>4089</v>
      </c>
      <c r="G150" s="106" t="s">
        <v>8436</v>
      </c>
      <c r="H150" s="106" t="s">
        <v>8437</v>
      </c>
      <c r="I150" s="11">
        <v>2.3639999999999901</v>
      </c>
      <c r="J150" s="11">
        <v>2.3639999999999901</v>
      </c>
      <c r="K150" s="11"/>
      <c r="L150" s="106" t="s">
        <v>4080</v>
      </c>
      <c r="M150" s="108"/>
      <c r="N150" s="108"/>
      <c r="O150" s="108"/>
      <c r="P150" s="108"/>
      <c r="Q150" s="108"/>
    </row>
    <row r="151" spans="1:17" ht="24" x14ac:dyDescent="0.55000000000000004">
      <c r="A151" s="106">
        <f>SUBTOTAL(103,$B$4:B151)</f>
        <v>148</v>
      </c>
      <c r="B151" s="107" t="s">
        <v>4079</v>
      </c>
      <c r="C151" s="107" t="s">
        <v>3796</v>
      </c>
      <c r="D151" s="107" t="s">
        <v>4087</v>
      </c>
      <c r="E151" s="106" t="s">
        <v>4088</v>
      </c>
      <c r="F151" s="107" t="s">
        <v>4089</v>
      </c>
      <c r="G151" s="106" t="s">
        <v>8438</v>
      </c>
      <c r="H151" s="106" t="s">
        <v>8439</v>
      </c>
      <c r="I151" s="11">
        <v>2.1960000000000002</v>
      </c>
      <c r="J151" s="11">
        <v>2.1960000000000002</v>
      </c>
      <c r="K151" s="11"/>
      <c r="L151" s="106" t="s">
        <v>4080</v>
      </c>
      <c r="M151" s="108"/>
      <c r="N151" s="108"/>
      <c r="O151" s="108"/>
      <c r="P151" s="108"/>
      <c r="Q151" s="108"/>
    </row>
    <row r="152" spans="1:17" ht="24" x14ac:dyDescent="0.55000000000000004">
      <c r="A152" s="109">
        <f>SUBTOTAL(103,$B$4:B152)</f>
        <v>149</v>
      </c>
      <c r="B152" s="110" t="s">
        <v>4079</v>
      </c>
      <c r="C152" s="110" t="s">
        <v>3796</v>
      </c>
      <c r="D152" s="110" t="s">
        <v>4090</v>
      </c>
      <c r="E152" s="109" t="s">
        <v>4091</v>
      </c>
      <c r="F152" s="110" t="s">
        <v>4092</v>
      </c>
      <c r="G152" s="109" t="s">
        <v>8315</v>
      </c>
      <c r="H152" s="109" t="s">
        <v>4093</v>
      </c>
      <c r="I152" s="111">
        <v>3.25</v>
      </c>
      <c r="J152" s="111">
        <v>6.5</v>
      </c>
      <c r="K152" s="111"/>
      <c r="L152" s="109" t="s">
        <v>3800</v>
      </c>
      <c r="M152" s="109" t="s">
        <v>4093</v>
      </c>
      <c r="N152" s="109" t="s">
        <v>6624</v>
      </c>
      <c r="O152" s="109"/>
      <c r="P152" s="109"/>
      <c r="Q152" s="109"/>
    </row>
    <row r="153" spans="1:17" ht="24" x14ac:dyDescent="0.55000000000000004">
      <c r="A153" s="109">
        <f>SUBTOTAL(103,$B$4:B153)</f>
        <v>150</v>
      </c>
      <c r="B153" s="110" t="s">
        <v>4079</v>
      </c>
      <c r="C153" s="110" t="s">
        <v>3796</v>
      </c>
      <c r="D153" s="110" t="s">
        <v>4090</v>
      </c>
      <c r="E153" s="109" t="s">
        <v>4091</v>
      </c>
      <c r="F153" s="110" t="s">
        <v>4092</v>
      </c>
      <c r="G153" s="109" t="s">
        <v>4093</v>
      </c>
      <c r="H153" s="109" t="s">
        <v>8440</v>
      </c>
      <c r="I153" s="111">
        <v>15.25</v>
      </c>
      <c r="J153" s="111">
        <v>30.5</v>
      </c>
      <c r="K153" s="111"/>
      <c r="L153" s="109" t="s">
        <v>4080</v>
      </c>
      <c r="M153" s="109" t="s">
        <v>4093</v>
      </c>
      <c r="N153" s="109" t="s">
        <v>6625</v>
      </c>
      <c r="O153" s="121"/>
      <c r="P153" s="109"/>
      <c r="Q153" s="109"/>
    </row>
    <row r="154" spans="1:17" ht="24" x14ac:dyDescent="0.55000000000000004">
      <c r="A154" s="106">
        <f>SUBTOTAL(103,$B$4:B154)</f>
        <v>151</v>
      </c>
      <c r="B154" s="107" t="s">
        <v>4079</v>
      </c>
      <c r="C154" s="107" t="s">
        <v>3796</v>
      </c>
      <c r="D154" s="107" t="s">
        <v>4087</v>
      </c>
      <c r="E154" s="106" t="s">
        <v>4094</v>
      </c>
      <c r="F154" s="107" t="s">
        <v>4095</v>
      </c>
      <c r="G154" s="106" t="s">
        <v>8440</v>
      </c>
      <c r="H154" s="106" t="s">
        <v>8441</v>
      </c>
      <c r="I154" s="11">
        <v>18.869</v>
      </c>
      <c r="J154" s="11">
        <v>46.372</v>
      </c>
      <c r="K154" s="11"/>
      <c r="L154" s="106" t="s">
        <v>4080</v>
      </c>
      <c r="M154" s="108"/>
      <c r="N154" s="108"/>
      <c r="O154" s="108"/>
      <c r="P154" s="108"/>
      <c r="Q154" s="108"/>
    </row>
    <row r="155" spans="1:17" ht="24" x14ac:dyDescent="0.55000000000000004">
      <c r="A155" s="106">
        <f>SUBTOTAL(103,$B$4:B155)</f>
        <v>152</v>
      </c>
      <c r="B155" s="107" t="s">
        <v>4079</v>
      </c>
      <c r="C155" s="107" t="s">
        <v>3796</v>
      </c>
      <c r="D155" s="107" t="s">
        <v>4087</v>
      </c>
      <c r="E155" s="106" t="s">
        <v>4096</v>
      </c>
      <c r="F155" s="107" t="s">
        <v>4097</v>
      </c>
      <c r="G155" s="106" t="s">
        <v>5213</v>
      </c>
      <c r="H155" s="106" t="s">
        <v>8442</v>
      </c>
      <c r="I155" s="11">
        <v>13.489000000000001</v>
      </c>
      <c r="J155" s="11">
        <v>15.6389999999999</v>
      </c>
      <c r="K155" s="11"/>
      <c r="L155" s="106" t="s">
        <v>4080</v>
      </c>
      <c r="M155" s="108"/>
      <c r="N155" s="108"/>
      <c r="O155" s="108"/>
      <c r="P155" s="108"/>
      <c r="Q155" s="108"/>
    </row>
    <row r="156" spans="1:17" ht="24" x14ac:dyDescent="0.55000000000000004">
      <c r="A156" s="122">
        <f>SUBTOTAL(103,$B$4:B156)</f>
        <v>153</v>
      </c>
      <c r="B156" s="123" t="s">
        <v>4079</v>
      </c>
      <c r="C156" s="123" t="s">
        <v>3796</v>
      </c>
      <c r="D156" s="123" t="s">
        <v>4090</v>
      </c>
      <c r="E156" s="122" t="s">
        <v>4098</v>
      </c>
      <c r="F156" s="123" t="s">
        <v>4099</v>
      </c>
      <c r="G156" s="122" t="s">
        <v>5213</v>
      </c>
      <c r="H156" s="122" t="s">
        <v>8443</v>
      </c>
      <c r="I156" s="13">
        <v>2.8029999999999902</v>
      </c>
      <c r="J156" s="13">
        <v>2.8029999999999902</v>
      </c>
      <c r="K156" s="13"/>
      <c r="L156" s="122" t="s">
        <v>3800</v>
      </c>
      <c r="M156" s="122"/>
      <c r="N156" s="109" t="s">
        <v>6624</v>
      </c>
      <c r="O156" s="122"/>
      <c r="P156" s="109"/>
      <c r="Q156" s="109"/>
    </row>
    <row r="157" spans="1:17" ht="24" x14ac:dyDescent="0.55000000000000004">
      <c r="A157" s="106">
        <f>SUBTOTAL(103,$B$4:B157)</f>
        <v>154</v>
      </c>
      <c r="B157" s="107" t="s">
        <v>4079</v>
      </c>
      <c r="C157" s="107" t="s">
        <v>3796</v>
      </c>
      <c r="D157" s="107" t="s">
        <v>4087</v>
      </c>
      <c r="E157" s="106" t="s">
        <v>4100</v>
      </c>
      <c r="F157" s="107" t="s">
        <v>4101</v>
      </c>
      <c r="G157" s="106" t="s">
        <v>5213</v>
      </c>
      <c r="H157" s="106" t="s">
        <v>8444</v>
      </c>
      <c r="I157" s="11">
        <v>21.963000000000001</v>
      </c>
      <c r="J157" s="11">
        <v>27.196000000000002</v>
      </c>
      <c r="K157" s="11"/>
      <c r="L157" s="106" t="s">
        <v>4080</v>
      </c>
      <c r="M157" s="108"/>
      <c r="N157" s="108"/>
      <c r="O157" s="108"/>
      <c r="P157" s="108"/>
      <c r="Q157" s="108"/>
    </row>
    <row r="158" spans="1:17" ht="24" x14ac:dyDescent="0.55000000000000004">
      <c r="A158" s="106">
        <f>SUBTOTAL(103,$B$4:B158)</f>
        <v>155</v>
      </c>
      <c r="B158" s="107" t="s">
        <v>4079</v>
      </c>
      <c r="C158" s="107" t="s">
        <v>3796</v>
      </c>
      <c r="D158" s="107" t="s">
        <v>4081</v>
      </c>
      <c r="E158" s="106" t="s">
        <v>4102</v>
      </c>
      <c r="F158" s="107" t="s">
        <v>4103</v>
      </c>
      <c r="G158" s="106" t="s">
        <v>8444</v>
      </c>
      <c r="H158" s="106" t="s">
        <v>7838</v>
      </c>
      <c r="I158" s="11">
        <v>6.4969999999999901</v>
      </c>
      <c r="J158" s="11">
        <v>6.4969999999999901</v>
      </c>
      <c r="K158" s="11"/>
      <c r="L158" s="106" t="s">
        <v>4080</v>
      </c>
      <c r="M158" s="108"/>
      <c r="N158" s="108"/>
      <c r="O158" s="108"/>
      <c r="P158" s="108"/>
      <c r="Q158" s="108"/>
    </row>
    <row r="159" spans="1:17" ht="24" x14ac:dyDescent="0.55000000000000004">
      <c r="A159" s="106">
        <f>SUBTOTAL(103,$B$4:B159)</f>
        <v>156</v>
      </c>
      <c r="B159" s="107" t="s">
        <v>4079</v>
      </c>
      <c r="C159" s="107" t="s">
        <v>3796</v>
      </c>
      <c r="D159" s="107" t="s">
        <v>4090</v>
      </c>
      <c r="E159" s="106" t="s">
        <v>4104</v>
      </c>
      <c r="F159" s="107" t="s">
        <v>4105</v>
      </c>
      <c r="G159" s="106" t="s">
        <v>5213</v>
      </c>
      <c r="H159" s="106" t="s">
        <v>8445</v>
      </c>
      <c r="I159" s="11">
        <v>9.25</v>
      </c>
      <c r="J159" s="11">
        <v>9.25</v>
      </c>
      <c r="K159" s="11"/>
      <c r="L159" s="106" t="s">
        <v>4080</v>
      </c>
      <c r="M159" s="108"/>
      <c r="N159" s="108"/>
      <c r="O159" s="108"/>
      <c r="P159" s="108"/>
      <c r="Q159" s="108"/>
    </row>
    <row r="160" spans="1:17" ht="24" x14ac:dyDescent="0.55000000000000004">
      <c r="A160" s="109">
        <f>SUBTOTAL(103,$B$4:B160)</f>
        <v>157</v>
      </c>
      <c r="B160" s="110" t="s">
        <v>4079</v>
      </c>
      <c r="C160" s="110" t="s">
        <v>3796</v>
      </c>
      <c r="D160" s="110" t="s">
        <v>4090</v>
      </c>
      <c r="E160" s="109" t="s">
        <v>4104</v>
      </c>
      <c r="F160" s="110" t="s">
        <v>4105</v>
      </c>
      <c r="G160" s="109" t="s">
        <v>8445</v>
      </c>
      <c r="H160" s="109" t="s">
        <v>8446</v>
      </c>
      <c r="I160" s="111">
        <v>2.26799999999999</v>
      </c>
      <c r="J160" s="111">
        <v>2.26799999999999</v>
      </c>
      <c r="K160" s="111"/>
      <c r="L160" s="109" t="s">
        <v>3800</v>
      </c>
      <c r="M160" s="109"/>
      <c r="N160" s="109" t="s">
        <v>6624</v>
      </c>
      <c r="O160" s="109"/>
      <c r="P160" s="109"/>
      <c r="Q160" s="109"/>
    </row>
    <row r="161" spans="1:17" ht="24" x14ac:dyDescent="0.55000000000000004">
      <c r="A161" s="122">
        <f>SUBTOTAL(103,$B$4:B161)</f>
        <v>158</v>
      </c>
      <c r="B161" s="123" t="s">
        <v>4079</v>
      </c>
      <c r="C161" s="123" t="s">
        <v>3796</v>
      </c>
      <c r="D161" s="123" t="s">
        <v>4081</v>
      </c>
      <c r="E161" s="122" t="s">
        <v>4106</v>
      </c>
      <c r="F161" s="123" t="s">
        <v>4107</v>
      </c>
      <c r="G161" s="122" t="s">
        <v>5213</v>
      </c>
      <c r="H161" s="122" t="s">
        <v>8234</v>
      </c>
      <c r="I161" s="13">
        <v>2.1</v>
      </c>
      <c r="J161" s="13">
        <v>2.1</v>
      </c>
      <c r="K161" s="13"/>
      <c r="L161" s="122" t="s">
        <v>3392</v>
      </c>
      <c r="M161" s="122"/>
      <c r="N161" s="122" t="s">
        <v>6626</v>
      </c>
      <c r="O161" s="122"/>
      <c r="P161" s="122"/>
      <c r="Q161" s="122"/>
    </row>
    <row r="162" spans="1:17" ht="24" x14ac:dyDescent="0.55000000000000004">
      <c r="A162" s="106">
        <f>SUBTOTAL(103,$B$4:B162)</f>
        <v>159</v>
      </c>
      <c r="B162" s="107" t="s">
        <v>4079</v>
      </c>
      <c r="C162" s="107" t="s">
        <v>3796</v>
      </c>
      <c r="D162" s="107" t="s">
        <v>4090</v>
      </c>
      <c r="E162" s="106" t="s">
        <v>4108</v>
      </c>
      <c r="F162" s="107" t="s">
        <v>4109</v>
      </c>
      <c r="G162" s="106" t="s">
        <v>5213</v>
      </c>
      <c r="H162" s="106" t="s">
        <v>8447</v>
      </c>
      <c r="I162" s="11">
        <v>40.802</v>
      </c>
      <c r="J162" s="11">
        <v>55.454000000000001</v>
      </c>
      <c r="K162" s="11"/>
      <c r="L162" s="106" t="s">
        <v>4080</v>
      </c>
      <c r="M162" s="108"/>
      <c r="N162" s="108"/>
      <c r="O162" s="108"/>
      <c r="P162" s="108"/>
      <c r="Q162" s="108"/>
    </row>
    <row r="163" spans="1:17" ht="24" x14ac:dyDescent="0.55000000000000004">
      <c r="A163" s="106">
        <f>SUBTOTAL(103,$B$4:B163)</f>
        <v>160</v>
      </c>
      <c r="B163" s="107" t="s">
        <v>4079</v>
      </c>
      <c r="C163" s="107" t="s">
        <v>3796</v>
      </c>
      <c r="D163" s="107" t="s">
        <v>4081</v>
      </c>
      <c r="E163" s="106" t="s">
        <v>4110</v>
      </c>
      <c r="F163" s="107" t="s">
        <v>4111</v>
      </c>
      <c r="G163" s="106" t="s">
        <v>5213</v>
      </c>
      <c r="H163" s="106" t="s">
        <v>8235</v>
      </c>
      <c r="I163" s="11">
        <v>19.454999999999899</v>
      </c>
      <c r="J163" s="11">
        <v>22.741999999999901</v>
      </c>
      <c r="K163" s="11"/>
      <c r="L163" s="106" t="s">
        <v>4080</v>
      </c>
      <c r="M163" s="108"/>
      <c r="N163" s="108"/>
      <c r="O163" s="108"/>
      <c r="P163" s="108"/>
      <c r="Q163" s="108"/>
    </row>
    <row r="164" spans="1:17" ht="24" x14ac:dyDescent="0.55000000000000004">
      <c r="A164" s="106">
        <f>SUBTOTAL(103,$B$4:B164)</f>
        <v>161</v>
      </c>
      <c r="B164" s="107" t="s">
        <v>4079</v>
      </c>
      <c r="C164" s="107" t="s">
        <v>3796</v>
      </c>
      <c r="D164" s="107" t="s">
        <v>4081</v>
      </c>
      <c r="E164" s="106" t="s">
        <v>4112</v>
      </c>
      <c r="F164" s="107" t="s">
        <v>4113</v>
      </c>
      <c r="G164" s="106" t="s">
        <v>5213</v>
      </c>
      <c r="H164" s="106" t="s">
        <v>8448</v>
      </c>
      <c r="I164" s="11">
        <v>32.067999999999898</v>
      </c>
      <c r="J164" s="11">
        <v>42.008000000000003</v>
      </c>
      <c r="K164" s="11"/>
      <c r="L164" s="106" t="s">
        <v>4080</v>
      </c>
      <c r="M164" s="108"/>
      <c r="N164" s="108"/>
      <c r="O164" s="108"/>
      <c r="P164" s="108"/>
      <c r="Q164" s="108"/>
    </row>
    <row r="165" spans="1:17" ht="24" x14ac:dyDescent="0.55000000000000004">
      <c r="A165" s="106">
        <f>SUBTOTAL(103,$B$4:B165)</f>
        <v>162</v>
      </c>
      <c r="B165" s="107" t="s">
        <v>4079</v>
      </c>
      <c r="C165" s="107" t="s">
        <v>3796</v>
      </c>
      <c r="D165" s="107" t="s">
        <v>4090</v>
      </c>
      <c r="E165" s="106" t="s">
        <v>4114</v>
      </c>
      <c r="F165" s="107" t="s">
        <v>4115</v>
      </c>
      <c r="G165" s="106" t="s">
        <v>5213</v>
      </c>
      <c r="H165" s="106" t="s">
        <v>8189</v>
      </c>
      <c r="I165" s="11">
        <v>15.271000000000001</v>
      </c>
      <c r="J165" s="11">
        <v>15.271000000000001</v>
      </c>
      <c r="K165" s="11"/>
      <c r="L165" s="106" t="s">
        <v>4080</v>
      </c>
      <c r="M165" s="108"/>
      <c r="N165" s="108"/>
      <c r="O165" s="108"/>
      <c r="P165" s="108"/>
      <c r="Q165" s="108"/>
    </row>
    <row r="166" spans="1:17" ht="24" x14ac:dyDescent="0.55000000000000004">
      <c r="A166" s="109">
        <f>SUBTOTAL(103,$B$4:B166)</f>
        <v>163</v>
      </c>
      <c r="B166" s="110" t="s">
        <v>4079</v>
      </c>
      <c r="C166" s="110" t="s">
        <v>3796</v>
      </c>
      <c r="D166" s="110" t="s">
        <v>4087</v>
      </c>
      <c r="E166" s="109" t="s">
        <v>4116</v>
      </c>
      <c r="F166" s="110" t="s">
        <v>4117</v>
      </c>
      <c r="G166" s="109" t="s">
        <v>5213</v>
      </c>
      <c r="H166" s="109" t="s">
        <v>4118</v>
      </c>
      <c r="I166" s="111">
        <v>15.6999999999999</v>
      </c>
      <c r="J166" s="111">
        <v>15.6999999999999</v>
      </c>
      <c r="K166" s="111"/>
      <c r="L166" s="109" t="s">
        <v>4080</v>
      </c>
      <c r="M166" s="109" t="s">
        <v>4118</v>
      </c>
      <c r="N166" s="109" t="s">
        <v>6627</v>
      </c>
      <c r="O166" s="121"/>
      <c r="P166" s="109"/>
      <c r="Q166" s="109"/>
    </row>
    <row r="167" spans="1:17" ht="24" x14ac:dyDescent="0.55000000000000004">
      <c r="A167" s="109">
        <f>SUBTOTAL(103,$B$4:B167)</f>
        <v>164</v>
      </c>
      <c r="B167" s="110" t="s">
        <v>4079</v>
      </c>
      <c r="C167" s="110" t="s">
        <v>3796</v>
      </c>
      <c r="D167" s="110" t="s">
        <v>4087</v>
      </c>
      <c r="E167" s="109" t="s">
        <v>4116</v>
      </c>
      <c r="F167" s="110" t="s">
        <v>4117</v>
      </c>
      <c r="G167" s="109" t="s">
        <v>4118</v>
      </c>
      <c r="H167" s="109" t="s">
        <v>8305</v>
      </c>
      <c r="I167" s="111">
        <v>5.556</v>
      </c>
      <c r="J167" s="111">
        <v>5.556</v>
      </c>
      <c r="K167" s="111"/>
      <c r="L167" s="109" t="s">
        <v>3426</v>
      </c>
      <c r="M167" s="109" t="s">
        <v>4118</v>
      </c>
      <c r="N167" s="109" t="s">
        <v>6607</v>
      </c>
      <c r="O167" s="109"/>
      <c r="P167" s="109"/>
      <c r="Q167" s="109"/>
    </row>
    <row r="168" spans="1:17" ht="24" x14ac:dyDescent="0.55000000000000004">
      <c r="A168" s="106">
        <f>SUBTOTAL(103,$B$4:B168)</f>
        <v>165</v>
      </c>
      <c r="B168" s="107" t="s">
        <v>4079</v>
      </c>
      <c r="C168" s="107" t="s">
        <v>3796</v>
      </c>
      <c r="D168" s="107" t="s">
        <v>4081</v>
      </c>
      <c r="E168" s="106" t="s">
        <v>4119</v>
      </c>
      <c r="F168" s="107" t="s">
        <v>4120</v>
      </c>
      <c r="G168" s="106" t="s">
        <v>5213</v>
      </c>
      <c r="H168" s="106" t="s">
        <v>8449</v>
      </c>
      <c r="I168" s="11">
        <v>0.11</v>
      </c>
      <c r="J168" s="11">
        <v>0.33</v>
      </c>
      <c r="K168" s="11"/>
      <c r="L168" s="106" t="s">
        <v>4080</v>
      </c>
      <c r="M168" s="108"/>
      <c r="N168" s="122"/>
      <c r="O168" s="108"/>
      <c r="P168" s="122"/>
      <c r="Q168" s="122"/>
    </row>
    <row r="169" spans="1:17" ht="24" x14ac:dyDescent="0.55000000000000004">
      <c r="A169" s="122">
        <f>SUBTOTAL(103,$B$4:B169)</f>
        <v>166</v>
      </c>
      <c r="B169" s="123" t="s">
        <v>4079</v>
      </c>
      <c r="C169" s="123" t="s">
        <v>3796</v>
      </c>
      <c r="D169" s="123" t="s">
        <v>4081</v>
      </c>
      <c r="E169" s="122" t="s">
        <v>4121</v>
      </c>
      <c r="F169" s="123" t="s">
        <v>4122</v>
      </c>
      <c r="G169" s="122" t="s">
        <v>5213</v>
      </c>
      <c r="H169" s="122" t="s">
        <v>6891</v>
      </c>
      <c r="I169" s="13">
        <v>0.69999999999999896</v>
      </c>
      <c r="J169" s="13">
        <v>0.69999999999999896</v>
      </c>
      <c r="K169" s="13"/>
      <c r="L169" s="122" t="s">
        <v>3392</v>
      </c>
      <c r="M169" s="122"/>
      <c r="N169" s="122" t="s">
        <v>6626</v>
      </c>
      <c r="O169" s="122"/>
      <c r="P169" s="122"/>
      <c r="Q169" s="122"/>
    </row>
    <row r="170" spans="1:17" ht="24" x14ac:dyDescent="0.55000000000000004">
      <c r="A170" s="106">
        <f>SUBTOTAL(103,$B$4:B170)</f>
        <v>167</v>
      </c>
      <c r="B170" s="107" t="s">
        <v>4079</v>
      </c>
      <c r="C170" s="107" t="s">
        <v>3796</v>
      </c>
      <c r="D170" s="107" t="s">
        <v>4090</v>
      </c>
      <c r="E170" s="106" t="s">
        <v>4123</v>
      </c>
      <c r="F170" s="107" t="s">
        <v>4124</v>
      </c>
      <c r="G170" s="106" t="s">
        <v>5213</v>
      </c>
      <c r="H170" s="106" t="s">
        <v>8450</v>
      </c>
      <c r="I170" s="11">
        <v>0.36499999999999899</v>
      </c>
      <c r="J170" s="11">
        <v>0.72999999999999898</v>
      </c>
      <c r="K170" s="11"/>
      <c r="L170" s="106" t="s">
        <v>4080</v>
      </c>
      <c r="M170" s="108"/>
      <c r="N170" s="108"/>
      <c r="O170" s="108"/>
      <c r="P170" s="108"/>
      <c r="Q170" s="108"/>
    </row>
    <row r="171" spans="1:17" ht="24" x14ac:dyDescent="0.55000000000000004">
      <c r="A171" s="106">
        <f>SUBTOTAL(103,$B$4:B171)</f>
        <v>168</v>
      </c>
      <c r="B171" s="107" t="s">
        <v>4125</v>
      </c>
      <c r="C171" s="107" t="s">
        <v>3796</v>
      </c>
      <c r="D171" s="107" t="s">
        <v>4127</v>
      </c>
      <c r="E171" s="106" t="s">
        <v>4128</v>
      </c>
      <c r="F171" s="107" t="s">
        <v>4129</v>
      </c>
      <c r="G171" s="106" t="s">
        <v>8311</v>
      </c>
      <c r="H171" s="106" t="s">
        <v>8451</v>
      </c>
      <c r="I171" s="11">
        <v>29.311</v>
      </c>
      <c r="J171" s="11">
        <v>34.8509999999999</v>
      </c>
      <c r="K171" s="11"/>
      <c r="L171" s="106" t="s">
        <v>4126</v>
      </c>
      <c r="M171" s="108"/>
      <c r="N171" s="108"/>
      <c r="O171" s="108"/>
      <c r="P171" s="108"/>
      <c r="Q171" s="108"/>
    </row>
    <row r="172" spans="1:17" ht="24" x14ac:dyDescent="0.55000000000000004">
      <c r="A172" s="106">
        <f>SUBTOTAL(103,$B$4:B172)</f>
        <v>169</v>
      </c>
      <c r="B172" s="107" t="s">
        <v>4125</v>
      </c>
      <c r="C172" s="107" t="s">
        <v>3796</v>
      </c>
      <c r="D172" s="107" t="s">
        <v>4130</v>
      </c>
      <c r="E172" s="106" t="s">
        <v>4131</v>
      </c>
      <c r="F172" s="107" t="s">
        <v>4132</v>
      </c>
      <c r="G172" s="106" t="s">
        <v>8451</v>
      </c>
      <c r="H172" s="106" t="s">
        <v>8452</v>
      </c>
      <c r="I172" s="11">
        <v>53.686999999999998</v>
      </c>
      <c r="J172" s="11">
        <v>83.403999999999996</v>
      </c>
      <c r="K172" s="11"/>
      <c r="L172" s="106" t="s">
        <v>4126</v>
      </c>
      <c r="M172" s="108"/>
      <c r="N172" s="108"/>
      <c r="O172" s="108"/>
      <c r="P172" s="108"/>
      <c r="Q172" s="108"/>
    </row>
    <row r="173" spans="1:17" ht="24" x14ac:dyDescent="0.55000000000000004">
      <c r="A173" s="109">
        <f>SUBTOTAL(103,$B$4:B173)</f>
        <v>170</v>
      </c>
      <c r="B173" s="110" t="s">
        <v>4125</v>
      </c>
      <c r="C173" s="110" t="s">
        <v>3796</v>
      </c>
      <c r="D173" s="110" t="s">
        <v>4133</v>
      </c>
      <c r="E173" s="109" t="s">
        <v>4134</v>
      </c>
      <c r="F173" s="110" t="s">
        <v>4135</v>
      </c>
      <c r="G173" s="109" t="s">
        <v>8452</v>
      </c>
      <c r="H173" s="109" t="s">
        <v>4136</v>
      </c>
      <c r="I173" s="111">
        <v>12.179</v>
      </c>
      <c r="J173" s="111">
        <v>22.22</v>
      </c>
      <c r="K173" s="111"/>
      <c r="L173" s="109" t="s">
        <v>4126</v>
      </c>
      <c r="M173" s="109" t="s">
        <v>4136</v>
      </c>
      <c r="N173" s="109" t="s">
        <v>6628</v>
      </c>
      <c r="O173" s="109"/>
      <c r="P173" s="109"/>
      <c r="Q173" s="109"/>
    </row>
    <row r="174" spans="1:17" ht="24" x14ac:dyDescent="0.55000000000000004">
      <c r="A174" s="109">
        <f>SUBTOTAL(103,$B$4:B174)</f>
        <v>171</v>
      </c>
      <c r="B174" s="110" t="s">
        <v>4125</v>
      </c>
      <c r="C174" s="110" t="s">
        <v>3796</v>
      </c>
      <c r="D174" s="110" t="s">
        <v>4133</v>
      </c>
      <c r="E174" s="109" t="s">
        <v>4134</v>
      </c>
      <c r="F174" s="110" t="s">
        <v>4135</v>
      </c>
      <c r="G174" s="109" t="s">
        <v>4136</v>
      </c>
      <c r="H174" s="109" t="s">
        <v>3509</v>
      </c>
      <c r="I174" s="111">
        <v>3.9750000000000001</v>
      </c>
      <c r="J174" s="111">
        <v>15.554</v>
      </c>
      <c r="K174" s="111"/>
      <c r="L174" s="109" t="s">
        <v>3392</v>
      </c>
      <c r="M174" s="109" t="s">
        <v>4136</v>
      </c>
      <c r="N174" s="109" t="s">
        <v>6626</v>
      </c>
      <c r="O174" s="109"/>
      <c r="P174" s="109"/>
      <c r="Q174" s="109"/>
    </row>
    <row r="175" spans="1:17" ht="24" x14ac:dyDescent="0.55000000000000004">
      <c r="A175" s="106">
        <f>SUBTOTAL(103,$B$4:B175)</f>
        <v>172</v>
      </c>
      <c r="B175" s="107" t="s">
        <v>4125</v>
      </c>
      <c r="C175" s="107" t="s">
        <v>3796</v>
      </c>
      <c r="D175" s="107" t="s">
        <v>4127</v>
      </c>
      <c r="E175" s="106" t="s">
        <v>4137</v>
      </c>
      <c r="F175" s="107" t="s">
        <v>4138</v>
      </c>
      <c r="G175" s="106" t="s">
        <v>5213</v>
      </c>
      <c r="H175" s="106" t="s">
        <v>8453</v>
      </c>
      <c r="I175" s="11">
        <v>41.570999999999898</v>
      </c>
      <c r="J175" s="11">
        <v>44.158999999999899</v>
      </c>
      <c r="K175" s="11"/>
      <c r="L175" s="106" t="s">
        <v>4126</v>
      </c>
      <c r="M175" s="108"/>
      <c r="N175" s="108"/>
      <c r="O175" s="108"/>
      <c r="P175" s="108"/>
      <c r="Q175" s="108"/>
    </row>
    <row r="176" spans="1:17" ht="24" x14ac:dyDescent="0.55000000000000004">
      <c r="A176" s="106">
        <f>SUBTOTAL(103,$B$4:B176)</f>
        <v>173</v>
      </c>
      <c r="B176" s="107" t="s">
        <v>4125</v>
      </c>
      <c r="C176" s="107" t="s">
        <v>3796</v>
      </c>
      <c r="D176" s="107" t="s">
        <v>4130</v>
      </c>
      <c r="E176" s="106" t="s">
        <v>4139</v>
      </c>
      <c r="F176" s="107" t="s">
        <v>4140</v>
      </c>
      <c r="G176" s="106" t="s">
        <v>5213</v>
      </c>
      <c r="H176" s="106" t="s">
        <v>8454</v>
      </c>
      <c r="I176" s="11">
        <v>3.4000000000000002E-2</v>
      </c>
      <c r="J176" s="11">
        <v>0.10199999999999899</v>
      </c>
      <c r="K176" s="11"/>
      <c r="L176" s="106" t="s">
        <v>4126</v>
      </c>
      <c r="M176" s="108"/>
      <c r="N176" s="108"/>
      <c r="O176" s="108"/>
      <c r="P176" s="108"/>
      <c r="Q176" s="108"/>
    </row>
    <row r="177" spans="1:17" ht="24" x14ac:dyDescent="0.55000000000000004">
      <c r="A177" s="106">
        <f>SUBTOTAL(103,$B$4:B177)</f>
        <v>174</v>
      </c>
      <c r="B177" s="107" t="s">
        <v>4125</v>
      </c>
      <c r="C177" s="107" t="s">
        <v>3796</v>
      </c>
      <c r="D177" s="107" t="s">
        <v>4130</v>
      </c>
      <c r="E177" s="106" t="s">
        <v>4141</v>
      </c>
      <c r="F177" s="107" t="s">
        <v>4142</v>
      </c>
      <c r="G177" s="106" t="s">
        <v>5213</v>
      </c>
      <c r="H177" s="106" t="s">
        <v>8455</v>
      </c>
      <c r="I177" s="11">
        <v>7.7460000000000004</v>
      </c>
      <c r="J177" s="11">
        <v>9.8379999999999992</v>
      </c>
      <c r="K177" s="11"/>
      <c r="L177" s="106" t="s">
        <v>4126</v>
      </c>
      <c r="M177" s="108"/>
      <c r="N177" s="108"/>
      <c r="O177" s="108"/>
      <c r="P177" s="108"/>
      <c r="Q177" s="108"/>
    </row>
    <row r="178" spans="1:17" ht="24" x14ac:dyDescent="0.55000000000000004">
      <c r="A178" s="106">
        <f>SUBTOTAL(103,$B$4:B178)</f>
        <v>175</v>
      </c>
      <c r="B178" s="107" t="s">
        <v>4125</v>
      </c>
      <c r="C178" s="107" t="s">
        <v>3796</v>
      </c>
      <c r="D178" s="107" t="s">
        <v>4143</v>
      </c>
      <c r="E178" s="106" t="s">
        <v>4144</v>
      </c>
      <c r="F178" s="107" t="s">
        <v>4145</v>
      </c>
      <c r="G178" s="106" t="s">
        <v>8455</v>
      </c>
      <c r="H178" s="106" t="s">
        <v>3539</v>
      </c>
      <c r="I178" s="11">
        <v>22.183999999999902</v>
      </c>
      <c r="J178" s="11">
        <v>25.981999999999999</v>
      </c>
      <c r="K178" s="11"/>
      <c r="L178" s="106" t="s">
        <v>4126</v>
      </c>
      <c r="M178" s="108"/>
      <c r="N178" s="108"/>
      <c r="O178" s="108"/>
      <c r="P178" s="108"/>
      <c r="Q178" s="108"/>
    </row>
    <row r="179" spans="1:17" ht="24" x14ac:dyDescent="0.55000000000000004">
      <c r="A179" s="106">
        <f>SUBTOTAL(103,$B$4:B179)</f>
        <v>176</v>
      </c>
      <c r="B179" s="107" t="s">
        <v>4125</v>
      </c>
      <c r="C179" s="107" t="s">
        <v>3796</v>
      </c>
      <c r="D179" s="107" t="s">
        <v>4133</v>
      </c>
      <c r="E179" s="106" t="s">
        <v>4146</v>
      </c>
      <c r="F179" s="107" t="s">
        <v>4147</v>
      </c>
      <c r="G179" s="106" t="s">
        <v>7838</v>
      </c>
      <c r="H179" s="106" t="s">
        <v>8456</v>
      </c>
      <c r="I179" s="11">
        <v>8.7629999999999892</v>
      </c>
      <c r="J179" s="11">
        <v>8.923</v>
      </c>
      <c r="K179" s="11"/>
      <c r="L179" s="106" t="s">
        <v>4126</v>
      </c>
      <c r="M179" s="108"/>
      <c r="N179" s="108"/>
      <c r="O179" s="108"/>
      <c r="P179" s="108"/>
      <c r="Q179" s="108"/>
    </row>
    <row r="180" spans="1:17" ht="24" x14ac:dyDescent="0.55000000000000004">
      <c r="A180" s="106">
        <f>SUBTOTAL(103,$B$4:B180)</f>
        <v>177</v>
      </c>
      <c r="B180" s="107" t="s">
        <v>4125</v>
      </c>
      <c r="C180" s="107" t="s">
        <v>3796</v>
      </c>
      <c r="D180" s="107" t="s">
        <v>4127</v>
      </c>
      <c r="E180" s="106" t="s">
        <v>4148</v>
      </c>
      <c r="F180" s="107" t="s">
        <v>4149</v>
      </c>
      <c r="G180" s="106" t="s">
        <v>8447</v>
      </c>
      <c r="H180" s="106" t="s">
        <v>8457</v>
      </c>
      <c r="I180" s="11">
        <v>16.5109999999999</v>
      </c>
      <c r="J180" s="11">
        <v>16.771999999999899</v>
      </c>
      <c r="K180" s="11"/>
      <c r="L180" s="106" t="s">
        <v>4126</v>
      </c>
      <c r="M180" s="108"/>
      <c r="N180" s="108"/>
      <c r="O180" s="108"/>
      <c r="P180" s="108"/>
      <c r="Q180" s="108"/>
    </row>
    <row r="181" spans="1:17" ht="24" x14ac:dyDescent="0.55000000000000004">
      <c r="A181" s="106">
        <f>SUBTOTAL(103,$B$4:B181)</f>
        <v>178</v>
      </c>
      <c r="B181" s="107" t="s">
        <v>4125</v>
      </c>
      <c r="C181" s="107" t="s">
        <v>3796</v>
      </c>
      <c r="D181" s="107" t="s">
        <v>4130</v>
      </c>
      <c r="E181" s="106" t="s">
        <v>4150</v>
      </c>
      <c r="F181" s="107" t="s">
        <v>4151</v>
      </c>
      <c r="G181" s="106" t="s">
        <v>8448</v>
      </c>
      <c r="H181" s="106" t="s">
        <v>8458</v>
      </c>
      <c r="I181" s="11">
        <v>9.0329999999999906</v>
      </c>
      <c r="J181" s="11">
        <v>9.5459999999999905</v>
      </c>
      <c r="K181" s="11"/>
      <c r="L181" s="106" t="s">
        <v>4126</v>
      </c>
      <c r="M181" s="108"/>
      <c r="N181" s="108"/>
      <c r="O181" s="108"/>
      <c r="P181" s="108"/>
      <c r="Q181" s="108"/>
    </row>
    <row r="182" spans="1:17" ht="24" x14ac:dyDescent="0.55000000000000004">
      <c r="A182" s="106">
        <f>SUBTOTAL(103,$B$4:B182)</f>
        <v>179</v>
      </c>
      <c r="B182" s="107" t="s">
        <v>4125</v>
      </c>
      <c r="C182" s="107" t="s">
        <v>3796</v>
      </c>
      <c r="D182" s="107" t="s">
        <v>4133</v>
      </c>
      <c r="E182" s="106" t="s">
        <v>4152</v>
      </c>
      <c r="F182" s="107" t="s">
        <v>4153</v>
      </c>
      <c r="G182" s="106" t="s">
        <v>5213</v>
      </c>
      <c r="H182" s="106" t="s">
        <v>3542</v>
      </c>
      <c r="I182" s="11">
        <v>13.707000000000001</v>
      </c>
      <c r="J182" s="11">
        <v>17.991</v>
      </c>
      <c r="K182" s="11"/>
      <c r="L182" s="106" t="s">
        <v>4126</v>
      </c>
      <c r="M182" s="108"/>
      <c r="N182" s="108"/>
      <c r="O182" s="108"/>
      <c r="P182" s="108"/>
      <c r="Q182" s="108"/>
    </row>
    <row r="183" spans="1:17" ht="24" x14ac:dyDescent="0.55000000000000004">
      <c r="A183" s="106">
        <f>SUBTOTAL(103,$B$4:B183)</f>
        <v>180</v>
      </c>
      <c r="B183" s="107" t="s">
        <v>4125</v>
      </c>
      <c r="C183" s="107" t="s">
        <v>3796</v>
      </c>
      <c r="D183" s="107" t="s">
        <v>4133</v>
      </c>
      <c r="E183" s="106" t="s">
        <v>4154</v>
      </c>
      <c r="F183" s="107" t="s">
        <v>4155</v>
      </c>
      <c r="G183" s="106" t="s">
        <v>5213</v>
      </c>
      <c r="H183" s="106" t="s">
        <v>8459</v>
      </c>
      <c r="I183" s="11">
        <v>15.303000000000001</v>
      </c>
      <c r="J183" s="11">
        <v>16.802</v>
      </c>
      <c r="K183" s="11"/>
      <c r="L183" s="106" t="s">
        <v>4126</v>
      </c>
      <c r="M183" s="108"/>
      <c r="N183" s="108"/>
      <c r="O183" s="108"/>
      <c r="P183" s="108"/>
      <c r="Q183" s="108"/>
    </row>
    <row r="184" spans="1:17" ht="24" x14ac:dyDescent="0.55000000000000004">
      <c r="A184" s="106">
        <f>SUBTOTAL(103,$B$4:B184)</f>
        <v>181</v>
      </c>
      <c r="B184" s="107" t="s">
        <v>4125</v>
      </c>
      <c r="C184" s="107" t="s">
        <v>3796</v>
      </c>
      <c r="D184" s="107" t="s">
        <v>4133</v>
      </c>
      <c r="E184" s="106" t="s">
        <v>4156</v>
      </c>
      <c r="F184" s="107" t="s">
        <v>4157</v>
      </c>
      <c r="G184" s="106" t="s">
        <v>5213</v>
      </c>
      <c r="H184" s="106" t="s">
        <v>8460</v>
      </c>
      <c r="I184" s="11">
        <v>11.8119999999999</v>
      </c>
      <c r="J184" s="11">
        <v>23.857999999999901</v>
      </c>
      <c r="K184" s="11"/>
      <c r="L184" s="106" t="s">
        <v>4126</v>
      </c>
      <c r="M184" s="108"/>
      <c r="N184" s="108"/>
      <c r="O184" s="108"/>
      <c r="P184" s="108"/>
      <c r="Q184" s="108"/>
    </row>
    <row r="185" spans="1:17" ht="24" x14ac:dyDescent="0.55000000000000004">
      <c r="A185" s="106">
        <f>SUBTOTAL(103,$B$4:B185)</f>
        <v>182</v>
      </c>
      <c r="B185" s="107" t="s">
        <v>4125</v>
      </c>
      <c r="C185" s="107" t="s">
        <v>3796</v>
      </c>
      <c r="D185" s="107" t="s">
        <v>4127</v>
      </c>
      <c r="E185" s="106" t="s">
        <v>4158</v>
      </c>
      <c r="F185" s="107" t="s">
        <v>4159</v>
      </c>
      <c r="G185" s="106" t="s">
        <v>5213</v>
      </c>
      <c r="H185" s="106" t="s">
        <v>6879</v>
      </c>
      <c r="I185" s="11">
        <v>22</v>
      </c>
      <c r="J185" s="11">
        <v>22.747</v>
      </c>
      <c r="K185" s="11"/>
      <c r="L185" s="106" t="s">
        <v>4126</v>
      </c>
      <c r="M185" s="108"/>
      <c r="N185" s="108"/>
      <c r="O185" s="108"/>
      <c r="P185" s="108"/>
      <c r="Q185" s="108"/>
    </row>
    <row r="186" spans="1:17" ht="24" x14ac:dyDescent="0.55000000000000004">
      <c r="A186" s="106">
        <f>SUBTOTAL(103,$B$4:B186)</f>
        <v>183</v>
      </c>
      <c r="B186" s="107" t="s">
        <v>4125</v>
      </c>
      <c r="C186" s="107" t="s">
        <v>3796</v>
      </c>
      <c r="D186" s="107" t="s">
        <v>4160</v>
      </c>
      <c r="E186" s="106" t="s">
        <v>4161</v>
      </c>
      <c r="F186" s="107" t="s">
        <v>4162</v>
      </c>
      <c r="G186" s="106" t="s">
        <v>6879</v>
      </c>
      <c r="H186" s="106" t="s">
        <v>8461</v>
      </c>
      <c r="I186" s="11">
        <v>31.6389999999999</v>
      </c>
      <c r="J186" s="11">
        <v>31.6389999999999</v>
      </c>
      <c r="K186" s="11"/>
      <c r="L186" s="106" t="s">
        <v>4126</v>
      </c>
      <c r="M186" s="108"/>
      <c r="N186" s="108"/>
      <c r="O186" s="108"/>
      <c r="P186" s="108"/>
      <c r="Q186" s="108"/>
    </row>
    <row r="187" spans="1:17" ht="24" x14ac:dyDescent="0.55000000000000004">
      <c r="A187" s="106">
        <f>SUBTOTAL(103,$B$4:B187)</f>
        <v>184</v>
      </c>
      <c r="B187" s="107" t="s">
        <v>4125</v>
      </c>
      <c r="C187" s="107" t="s">
        <v>3796</v>
      </c>
      <c r="D187" s="107" t="s">
        <v>4143</v>
      </c>
      <c r="E187" s="106" t="s">
        <v>4163</v>
      </c>
      <c r="F187" s="107" t="s">
        <v>4164</v>
      </c>
      <c r="G187" s="106" t="s">
        <v>3547</v>
      </c>
      <c r="H187" s="106" t="s">
        <v>8462</v>
      </c>
      <c r="I187" s="11">
        <v>10.062999999999899</v>
      </c>
      <c r="J187" s="11">
        <v>10.062999999999899</v>
      </c>
      <c r="K187" s="11"/>
      <c r="L187" s="106" t="s">
        <v>4126</v>
      </c>
      <c r="M187" s="108"/>
      <c r="N187" s="108"/>
      <c r="O187" s="108"/>
      <c r="P187" s="108"/>
      <c r="Q187" s="108"/>
    </row>
    <row r="188" spans="1:17" ht="24" x14ac:dyDescent="0.55000000000000004">
      <c r="A188" s="106">
        <f>SUBTOTAL(103,$B$4:B188)</f>
        <v>185</v>
      </c>
      <c r="B188" s="107" t="s">
        <v>4125</v>
      </c>
      <c r="C188" s="107" t="s">
        <v>3796</v>
      </c>
      <c r="D188" s="107" t="s">
        <v>4130</v>
      </c>
      <c r="E188" s="106" t="s">
        <v>4165</v>
      </c>
      <c r="F188" s="107" t="s">
        <v>4166</v>
      </c>
      <c r="G188" s="106" t="s">
        <v>5213</v>
      </c>
      <c r="H188" s="106" t="s">
        <v>8463</v>
      </c>
      <c r="I188" s="11">
        <v>19.73</v>
      </c>
      <c r="J188" s="11">
        <v>19.73</v>
      </c>
      <c r="K188" s="11"/>
      <c r="L188" s="106" t="s">
        <v>4126</v>
      </c>
      <c r="M188" s="108"/>
      <c r="N188" s="108"/>
      <c r="O188" s="108"/>
      <c r="P188" s="108"/>
      <c r="Q188" s="108"/>
    </row>
    <row r="189" spans="1:17" ht="24" x14ac:dyDescent="0.55000000000000004">
      <c r="A189" s="106">
        <f>SUBTOTAL(103,$B$4:B189)</f>
        <v>186</v>
      </c>
      <c r="B189" s="107" t="s">
        <v>4125</v>
      </c>
      <c r="C189" s="107" t="s">
        <v>3796</v>
      </c>
      <c r="D189" s="107" t="s">
        <v>4160</v>
      </c>
      <c r="E189" s="106" t="s">
        <v>4167</v>
      </c>
      <c r="F189" s="107" t="s">
        <v>4168</v>
      </c>
      <c r="G189" s="106" t="s">
        <v>8463</v>
      </c>
      <c r="H189" s="106" t="s">
        <v>3552</v>
      </c>
      <c r="I189" s="11">
        <v>35.994999999999997</v>
      </c>
      <c r="J189" s="11">
        <v>44.195</v>
      </c>
      <c r="K189" s="11"/>
      <c r="L189" s="106" t="s">
        <v>4126</v>
      </c>
      <c r="M189" s="108"/>
      <c r="N189" s="108"/>
      <c r="O189" s="108"/>
      <c r="P189" s="108"/>
      <c r="Q189" s="108"/>
    </row>
    <row r="190" spans="1:17" ht="24" x14ac:dyDescent="0.55000000000000004">
      <c r="A190" s="106">
        <f>SUBTOTAL(103,$B$4:B190)</f>
        <v>187</v>
      </c>
      <c r="B190" s="107" t="s">
        <v>4125</v>
      </c>
      <c r="C190" s="107" t="s">
        <v>3796</v>
      </c>
      <c r="D190" s="107" t="s">
        <v>4143</v>
      </c>
      <c r="E190" s="106" t="s">
        <v>4169</v>
      </c>
      <c r="F190" s="107" t="s">
        <v>4170</v>
      </c>
      <c r="G190" s="106" t="s">
        <v>5213</v>
      </c>
      <c r="H190" s="106" t="s">
        <v>8464</v>
      </c>
      <c r="I190" s="11">
        <v>50.1069999999999</v>
      </c>
      <c r="J190" s="11">
        <v>51.510999999999903</v>
      </c>
      <c r="K190" s="11"/>
      <c r="L190" s="106" t="s">
        <v>4126</v>
      </c>
      <c r="M190" s="108"/>
      <c r="N190" s="108"/>
      <c r="O190" s="108"/>
      <c r="P190" s="108"/>
      <c r="Q190" s="108"/>
    </row>
    <row r="191" spans="1:17" ht="24" x14ac:dyDescent="0.55000000000000004">
      <c r="A191" s="106">
        <f>SUBTOTAL(103,$B$4:B191)</f>
        <v>188</v>
      </c>
      <c r="B191" s="107" t="s">
        <v>4125</v>
      </c>
      <c r="C191" s="107" t="s">
        <v>3796</v>
      </c>
      <c r="D191" s="107" t="s">
        <v>4160</v>
      </c>
      <c r="E191" s="106" t="s">
        <v>4171</v>
      </c>
      <c r="F191" s="107" t="s">
        <v>4172</v>
      </c>
      <c r="G191" s="106" t="s">
        <v>8464</v>
      </c>
      <c r="H191" s="106" t="s">
        <v>8465</v>
      </c>
      <c r="I191" s="11">
        <v>17.227</v>
      </c>
      <c r="J191" s="11">
        <v>17.227</v>
      </c>
      <c r="K191" s="11"/>
      <c r="L191" s="106" t="s">
        <v>4126</v>
      </c>
      <c r="M191" s="108"/>
      <c r="N191" s="108"/>
      <c r="O191" s="108"/>
      <c r="P191" s="108"/>
      <c r="Q191" s="108"/>
    </row>
    <row r="192" spans="1:17" ht="24" x14ac:dyDescent="0.55000000000000004">
      <c r="A192" s="106">
        <f>SUBTOTAL(103,$B$4:B192)</f>
        <v>189</v>
      </c>
      <c r="B192" s="107" t="s">
        <v>4125</v>
      </c>
      <c r="C192" s="107" t="s">
        <v>3796</v>
      </c>
      <c r="D192" s="107" t="s">
        <v>4143</v>
      </c>
      <c r="E192" s="106" t="s">
        <v>4173</v>
      </c>
      <c r="F192" s="107" t="s">
        <v>4174</v>
      </c>
      <c r="G192" s="106" t="s">
        <v>5213</v>
      </c>
      <c r="H192" s="106" t="s">
        <v>3557</v>
      </c>
      <c r="I192" s="11">
        <v>3.7170000000000001</v>
      </c>
      <c r="J192" s="11">
        <v>3.7170000000000001</v>
      </c>
      <c r="K192" s="11"/>
      <c r="L192" s="106" t="s">
        <v>4126</v>
      </c>
      <c r="M192" s="108"/>
      <c r="N192" s="108"/>
      <c r="O192" s="108"/>
      <c r="P192" s="108"/>
      <c r="Q192" s="108"/>
    </row>
    <row r="193" spans="1:17" ht="24" x14ac:dyDescent="0.55000000000000004">
      <c r="A193" s="106">
        <f>SUBTOTAL(103,$B$4:B193)</f>
        <v>190</v>
      </c>
      <c r="B193" s="107" t="s">
        <v>4125</v>
      </c>
      <c r="C193" s="107" t="s">
        <v>3796</v>
      </c>
      <c r="D193" s="107" t="s">
        <v>4133</v>
      </c>
      <c r="E193" s="106" t="s">
        <v>4175</v>
      </c>
      <c r="F193" s="107" t="s">
        <v>4176</v>
      </c>
      <c r="G193" s="106" t="s">
        <v>5213</v>
      </c>
      <c r="H193" s="106" t="s">
        <v>8256</v>
      </c>
      <c r="I193" s="11">
        <v>0.17999999999999899</v>
      </c>
      <c r="J193" s="11">
        <v>0.17999999999999899</v>
      </c>
      <c r="K193" s="11"/>
      <c r="L193" s="106" t="s">
        <v>4126</v>
      </c>
      <c r="M193" s="108"/>
      <c r="N193" s="108"/>
      <c r="O193" s="108"/>
      <c r="P193" s="108"/>
      <c r="Q193" s="108"/>
    </row>
    <row r="194" spans="1:17" ht="24" x14ac:dyDescent="0.55000000000000004">
      <c r="A194" s="106">
        <f>SUBTOTAL(103,$B$4:B194)</f>
        <v>191</v>
      </c>
      <c r="B194" s="107" t="s">
        <v>4125</v>
      </c>
      <c r="C194" s="107" t="s">
        <v>3796</v>
      </c>
      <c r="D194" s="107" t="s">
        <v>4133</v>
      </c>
      <c r="E194" s="106" t="s">
        <v>4177</v>
      </c>
      <c r="F194" s="107" t="s">
        <v>4178</v>
      </c>
      <c r="G194" s="106" t="s">
        <v>5213</v>
      </c>
      <c r="H194" s="106" t="s">
        <v>7541</v>
      </c>
      <c r="I194" s="11">
        <v>0.436</v>
      </c>
      <c r="J194" s="11">
        <v>0.82799999999999996</v>
      </c>
      <c r="K194" s="11"/>
      <c r="L194" s="106" t="s">
        <v>4126</v>
      </c>
      <c r="M194" s="108"/>
      <c r="N194" s="108"/>
      <c r="O194" s="108"/>
      <c r="P194" s="108"/>
      <c r="Q194" s="108"/>
    </row>
    <row r="195" spans="1:17" ht="24" x14ac:dyDescent="0.55000000000000004">
      <c r="A195" s="106">
        <f>SUBTOTAL(103,$B$4:B195)</f>
        <v>192</v>
      </c>
      <c r="B195" s="107" t="s">
        <v>4125</v>
      </c>
      <c r="C195" s="107" t="s">
        <v>3796</v>
      </c>
      <c r="D195" s="107" t="s">
        <v>4133</v>
      </c>
      <c r="E195" s="106" t="s">
        <v>4179</v>
      </c>
      <c r="F195" s="107" t="s">
        <v>4180</v>
      </c>
      <c r="G195" s="106" t="s">
        <v>5213</v>
      </c>
      <c r="H195" s="106" t="s">
        <v>8466</v>
      </c>
      <c r="I195" s="11">
        <v>2.012</v>
      </c>
      <c r="J195" s="11">
        <v>2.17099999999999</v>
      </c>
      <c r="K195" s="11"/>
      <c r="L195" s="106" t="s">
        <v>4126</v>
      </c>
      <c r="M195" s="108"/>
      <c r="N195" s="108"/>
      <c r="O195" s="108"/>
      <c r="P195" s="108"/>
      <c r="Q195" s="108"/>
    </row>
    <row r="196" spans="1:17" ht="24" x14ac:dyDescent="0.55000000000000004">
      <c r="A196" s="106">
        <f>SUBTOTAL(103,$B$4:B196)</f>
        <v>193</v>
      </c>
      <c r="B196" s="107" t="s">
        <v>4125</v>
      </c>
      <c r="C196" s="107" t="s">
        <v>3796</v>
      </c>
      <c r="D196" s="107" t="s">
        <v>4143</v>
      </c>
      <c r="E196" s="106" t="s">
        <v>4181</v>
      </c>
      <c r="F196" s="107" t="s">
        <v>4182</v>
      </c>
      <c r="G196" s="106" t="s">
        <v>5213</v>
      </c>
      <c r="H196" s="106" t="s">
        <v>8467</v>
      </c>
      <c r="I196" s="11">
        <v>0.65100000000000002</v>
      </c>
      <c r="J196" s="11">
        <v>0.65100000000000002</v>
      </c>
      <c r="K196" s="11"/>
      <c r="L196" s="106" t="s">
        <v>4126</v>
      </c>
      <c r="M196" s="108"/>
      <c r="N196" s="108"/>
      <c r="O196" s="108"/>
      <c r="P196" s="108"/>
      <c r="Q196" s="108"/>
    </row>
    <row r="197" spans="1:17" ht="24" x14ac:dyDescent="0.55000000000000004">
      <c r="A197" s="109">
        <f>SUBTOTAL(103,$B$4:B197)</f>
        <v>194</v>
      </c>
      <c r="B197" s="110" t="s">
        <v>4183</v>
      </c>
      <c r="C197" s="110" t="s">
        <v>3796</v>
      </c>
      <c r="D197" s="110" t="s">
        <v>4185</v>
      </c>
      <c r="E197" s="109" t="s">
        <v>4186</v>
      </c>
      <c r="F197" s="110" t="s">
        <v>4187</v>
      </c>
      <c r="G197" s="109" t="s">
        <v>8468</v>
      </c>
      <c r="H197" s="109" t="s">
        <v>4188</v>
      </c>
      <c r="I197" s="111">
        <v>22.475000000000001</v>
      </c>
      <c r="J197" s="111">
        <v>93.13</v>
      </c>
      <c r="K197" s="111"/>
      <c r="L197" s="109" t="s">
        <v>4010</v>
      </c>
      <c r="M197" s="109" t="s">
        <v>4188</v>
      </c>
      <c r="N197" s="109" t="s">
        <v>6595</v>
      </c>
      <c r="O197" s="109"/>
      <c r="P197" s="109"/>
      <c r="Q197" s="109"/>
    </row>
    <row r="198" spans="1:17" ht="24" x14ac:dyDescent="0.55000000000000004">
      <c r="A198" s="109">
        <f>SUBTOTAL(103,$B$4:B198)</f>
        <v>195</v>
      </c>
      <c r="B198" s="110" t="s">
        <v>4183</v>
      </c>
      <c r="C198" s="110" t="s">
        <v>3796</v>
      </c>
      <c r="D198" s="110" t="s">
        <v>4189</v>
      </c>
      <c r="E198" s="109" t="s">
        <v>4190</v>
      </c>
      <c r="F198" s="110" t="s">
        <v>4191</v>
      </c>
      <c r="G198" s="109" t="s">
        <v>4188</v>
      </c>
      <c r="H198" s="109" t="s">
        <v>8171</v>
      </c>
      <c r="I198" s="111">
        <v>17.713000000000001</v>
      </c>
      <c r="J198" s="111">
        <v>55.251999999999903</v>
      </c>
      <c r="K198" s="111"/>
      <c r="L198" s="109" t="s">
        <v>4184</v>
      </c>
      <c r="M198" s="109" t="s">
        <v>4188</v>
      </c>
      <c r="N198" s="109" t="s">
        <v>6629</v>
      </c>
      <c r="O198" s="109"/>
      <c r="P198" s="109"/>
      <c r="Q198" s="109"/>
    </row>
    <row r="199" spans="1:17" ht="24" x14ac:dyDescent="0.55000000000000004">
      <c r="A199" s="109">
        <f>SUBTOTAL(103,$B$4:B199)</f>
        <v>196</v>
      </c>
      <c r="B199" s="110" t="s">
        <v>4183</v>
      </c>
      <c r="C199" s="110" t="s">
        <v>3796</v>
      </c>
      <c r="D199" s="110" t="s">
        <v>4192</v>
      </c>
      <c r="E199" s="109" t="s">
        <v>4193</v>
      </c>
      <c r="F199" s="110" t="s">
        <v>4194</v>
      </c>
      <c r="G199" s="109" t="s">
        <v>8306</v>
      </c>
      <c r="H199" s="109" t="s">
        <v>4195</v>
      </c>
      <c r="I199" s="111">
        <v>17.222000000000001</v>
      </c>
      <c r="J199" s="111">
        <v>34.543999999999997</v>
      </c>
      <c r="K199" s="111"/>
      <c r="L199" s="109" t="s">
        <v>4010</v>
      </c>
      <c r="M199" s="109" t="s">
        <v>4195</v>
      </c>
      <c r="N199" s="109" t="s">
        <v>6595</v>
      </c>
      <c r="O199" s="109"/>
      <c r="P199" s="109"/>
      <c r="Q199" s="109"/>
    </row>
    <row r="200" spans="1:17" ht="24" x14ac:dyDescent="0.55000000000000004">
      <c r="A200" s="109">
        <f>SUBTOTAL(103,$B$4:B200)</f>
        <v>197</v>
      </c>
      <c r="B200" s="110" t="s">
        <v>4183</v>
      </c>
      <c r="C200" s="110" t="s">
        <v>3796</v>
      </c>
      <c r="D200" s="110" t="s">
        <v>4192</v>
      </c>
      <c r="E200" s="109" t="s">
        <v>4193</v>
      </c>
      <c r="F200" s="110" t="s">
        <v>4194</v>
      </c>
      <c r="G200" s="109" t="s">
        <v>4195</v>
      </c>
      <c r="H200" s="109" t="s">
        <v>4198</v>
      </c>
      <c r="I200" s="111">
        <v>10.75</v>
      </c>
      <c r="J200" s="111">
        <v>22.088000000000001</v>
      </c>
      <c r="K200" s="111"/>
      <c r="L200" s="109" t="s">
        <v>4184</v>
      </c>
      <c r="M200" s="109" t="s">
        <v>4195</v>
      </c>
      <c r="N200" s="109" t="s">
        <v>6630</v>
      </c>
      <c r="O200" s="109"/>
      <c r="P200" s="109"/>
      <c r="Q200" s="109"/>
    </row>
    <row r="201" spans="1:17" ht="24" x14ac:dyDescent="0.55000000000000004">
      <c r="A201" s="109">
        <f>SUBTOTAL(103,$B$4:B201)</f>
        <v>198</v>
      </c>
      <c r="B201" s="110" t="s">
        <v>4183</v>
      </c>
      <c r="C201" s="110" t="s">
        <v>3796</v>
      </c>
      <c r="D201" s="110" t="s">
        <v>4185</v>
      </c>
      <c r="E201" s="109" t="s">
        <v>4196</v>
      </c>
      <c r="F201" s="110" t="s">
        <v>4197</v>
      </c>
      <c r="G201" s="109" t="s">
        <v>4198</v>
      </c>
      <c r="H201" s="109" t="s">
        <v>8469</v>
      </c>
      <c r="I201" s="111">
        <v>7.9239999999999897</v>
      </c>
      <c r="J201" s="111">
        <v>15.8479999999999</v>
      </c>
      <c r="K201" s="111"/>
      <c r="L201" s="109" t="s">
        <v>4010</v>
      </c>
      <c r="M201" s="109" t="s">
        <v>4198</v>
      </c>
      <c r="N201" s="109" t="s">
        <v>6595</v>
      </c>
      <c r="O201" s="109"/>
      <c r="P201" s="109"/>
      <c r="Q201" s="109"/>
    </row>
    <row r="202" spans="1:17" ht="24" x14ac:dyDescent="0.55000000000000004">
      <c r="A202" s="106">
        <f>SUBTOTAL(103,$B$4:B202)</f>
        <v>199</v>
      </c>
      <c r="B202" s="107" t="s">
        <v>4183</v>
      </c>
      <c r="C202" s="107" t="s">
        <v>3796</v>
      </c>
      <c r="D202" s="107" t="s">
        <v>4192</v>
      </c>
      <c r="E202" s="106" t="s">
        <v>4199</v>
      </c>
      <c r="F202" s="107" t="s">
        <v>4200</v>
      </c>
      <c r="G202" s="106" t="s">
        <v>8470</v>
      </c>
      <c r="H202" s="106" t="s">
        <v>412</v>
      </c>
      <c r="I202" s="11">
        <v>16.299999999999901</v>
      </c>
      <c r="J202" s="11">
        <v>32.220999999999897</v>
      </c>
      <c r="K202" s="11"/>
      <c r="L202" s="106" t="s">
        <v>4184</v>
      </c>
      <c r="M202" s="109"/>
      <c r="N202" s="121"/>
      <c r="O202" s="108"/>
      <c r="P202" s="121"/>
      <c r="Q202" s="121"/>
    </row>
    <row r="203" spans="1:17" ht="24" x14ac:dyDescent="0.55000000000000004">
      <c r="A203" s="106">
        <f>SUBTOTAL(103,$B$4:B203)</f>
        <v>200</v>
      </c>
      <c r="B203" s="107" t="s">
        <v>4183</v>
      </c>
      <c r="C203" s="107" t="s">
        <v>3796</v>
      </c>
      <c r="D203" s="107" t="s">
        <v>4189</v>
      </c>
      <c r="E203" s="106" t="s">
        <v>4201</v>
      </c>
      <c r="F203" s="107" t="s">
        <v>4202</v>
      </c>
      <c r="G203" s="106" t="s">
        <v>412</v>
      </c>
      <c r="H203" s="106" t="s">
        <v>8471</v>
      </c>
      <c r="I203" s="11">
        <v>2.371</v>
      </c>
      <c r="J203" s="11">
        <v>5.1859999999999902</v>
      </c>
      <c r="K203" s="11"/>
      <c r="L203" s="106" t="s">
        <v>4184</v>
      </c>
      <c r="M203" s="106"/>
      <c r="N203" s="108"/>
      <c r="O203" s="108"/>
      <c r="P203" s="108"/>
      <c r="Q203" s="108"/>
    </row>
    <row r="204" spans="1:17" ht="24" x14ac:dyDescent="0.55000000000000004">
      <c r="A204" s="106">
        <f>SUBTOTAL(103,$B$4:B204)</f>
        <v>201</v>
      </c>
      <c r="B204" s="107" t="s">
        <v>4183</v>
      </c>
      <c r="C204" s="107" t="s">
        <v>3796</v>
      </c>
      <c r="D204" s="107" t="s">
        <v>4189</v>
      </c>
      <c r="E204" s="106" t="s">
        <v>4201</v>
      </c>
      <c r="F204" s="107" t="s">
        <v>4202</v>
      </c>
      <c r="G204" s="106" t="s">
        <v>8472</v>
      </c>
      <c r="H204" s="106" t="s">
        <v>8175</v>
      </c>
      <c r="I204" s="11">
        <v>17.187000000000001</v>
      </c>
      <c r="J204" s="11">
        <v>17.187000000000001</v>
      </c>
      <c r="K204" s="11"/>
      <c r="L204" s="106" t="s">
        <v>4184</v>
      </c>
      <c r="M204" s="106"/>
      <c r="N204" s="108"/>
      <c r="O204" s="108"/>
      <c r="P204" s="108"/>
      <c r="Q204" s="108"/>
    </row>
    <row r="205" spans="1:17" ht="24" x14ac:dyDescent="0.55000000000000004">
      <c r="A205" s="106">
        <f>SUBTOTAL(103,$B$4:B205)</f>
        <v>202</v>
      </c>
      <c r="B205" s="107" t="s">
        <v>4183</v>
      </c>
      <c r="C205" s="107" t="s">
        <v>3796</v>
      </c>
      <c r="D205" s="107" t="s">
        <v>4189</v>
      </c>
      <c r="E205" s="106" t="s">
        <v>4203</v>
      </c>
      <c r="F205" s="107" t="s">
        <v>4204</v>
      </c>
      <c r="G205" s="106" t="s">
        <v>5213</v>
      </c>
      <c r="H205" s="106" t="s">
        <v>6781</v>
      </c>
      <c r="I205" s="11">
        <v>4.3</v>
      </c>
      <c r="J205" s="11">
        <v>17.210999999999899</v>
      </c>
      <c r="K205" s="11"/>
      <c r="L205" s="106" t="s">
        <v>4184</v>
      </c>
      <c r="M205" s="109"/>
      <c r="N205" s="108"/>
      <c r="O205" s="108"/>
      <c r="P205" s="108"/>
      <c r="Q205" s="108"/>
    </row>
    <row r="206" spans="1:17" ht="24" x14ac:dyDescent="0.55000000000000004">
      <c r="A206" s="106">
        <f>SUBTOTAL(103,$B$4:B206)</f>
        <v>203</v>
      </c>
      <c r="B206" s="107" t="s">
        <v>4183</v>
      </c>
      <c r="C206" s="107" t="s">
        <v>3796</v>
      </c>
      <c r="D206" s="107" t="s">
        <v>4185</v>
      </c>
      <c r="E206" s="106" t="s">
        <v>4205</v>
      </c>
      <c r="F206" s="107" t="s">
        <v>4206</v>
      </c>
      <c r="G206" s="106" t="s">
        <v>8473</v>
      </c>
      <c r="H206" s="106" t="s">
        <v>8474</v>
      </c>
      <c r="I206" s="11">
        <v>17.105</v>
      </c>
      <c r="J206" s="11">
        <v>30.065999999999999</v>
      </c>
      <c r="K206" s="11"/>
      <c r="L206" s="106" t="s">
        <v>4010</v>
      </c>
      <c r="M206" s="109"/>
      <c r="N206" s="122" t="s">
        <v>6595</v>
      </c>
      <c r="O206" s="108"/>
      <c r="P206" s="122"/>
      <c r="Q206" s="122"/>
    </row>
    <row r="207" spans="1:17" ht="24" x14ac:dyDescent="0.55000000000000004">
      <c r="A207" s="106">
        <f>SUBTOTAL(103,$B$4:B207)</f>
        <v>204</v>
      </c>
      <c r="B207" s="107" t="s">
        <v>4183</v>
      </c>
      <c r="C207" s="107" t="s">
        <v>3796</v>
      </c>
      <c r="D207" s="107" t="s">
        <v>4189</v>
      </c>
      <c r="E207" s="106" t="s">
        <v>4207</v>
      </c>
      <c r="F207" s="107" t="s">
        <v>4208</v>
      </c>
      <c r="G207" s="106" t="s">
        <v>5213</v>
      </c>
      <c r="H207" s="106" t="s">
        <v>8475</v>
      </c>
      <c r="I207" s="11">
        <v>4.8649999999999904</v>
      </c>
      <c r="J207" s="11">
        <v>9.8299999999999894</v>
      </c>
      <c r="K207" s="11"/>
      <c r="L207" s="106" t="s">
        <v>4184</v>
      </c>
      <c r="M207" s="106"/>
      <c r="N207" s="144"/>
      <c r="O207" s="108"/>
      <c r="P207" s="144"/>
      <c r="Q207" s="144"/>
    </row>
    <row r="208" spans="1:17" ht="24" x14ac:dyDescent="0.55000000000000004">
      <c r="A208" s="106">
        <f>SUBTOTAL(103,$B$4:B208)</f>
        <v>205</v>
      </c>
      <c r="B208" s="107" t="s">
        <v>4183</v>
      </c>
      <c r="C208" s="107" t="s">
        <v>3796</v>
      </c>
      <c r="D208" s="107" t="s">
        <v>4189</v>
      </c>
      <c r="E208" s="106" t="s">
        <v>4209</v>
      </c>
      <c r="F208" s="107" t="s">
        <v>4210</v>
      </c>
      <c r="G208" s="106" t="s">
        <v>8185</v>
      </c>
      <c r="H208" s="106" t="s">
        <v>8476</v>
      </c>
      <c r="I208" s="11">
        <v>1.536</v>
      </c>
      <c r="J208" s="11">
        <v>1.536</v>
      </c>
      <c r="K208" s="11"/>
      <c r="L208" s="106" t="s">
        <v>4184</v>
      </c>
      <c r="M208" s="106"/>
      <c r="N208" s="144"/>
      <c r="O208" s="108"/>
      <c r="P208" s="144"/>
      <c r="Q208" s="144"/>
    </row>
    <row r="209" spans="1:17" ht="24" x14ac:dyDescent="0.55000000000000004">
      <c r="A209" s="106">
        <f>SUBTOTAL(103,$B$4:B209)</f>
        <v>206</v>
      </c>
      <c r="B209" s="107" t="s">
        <v>4183</v>
      </c>
      <c r="C209" s="107" t="s">
        <v>3796</v>
      </c>
      <c r="D209" s="107" t="s">
        <v>4211</v>
      </c>
      <c r="E209" s="106" t="s">
        <v>4212</v>
      </c>
      <c r="F209" s="107" t="s">
        <v>4213</v>
      </c>
      <c r="G209" s="106" t="s">
        <v>8477</v>
      </c>
      <c r="H209" s="106" t="s">
        <v>8478</v>
      </c>
      <c r="I209" s="11">
        <v>32.170999999999999</v>
      </c>
      <c r="J209" s="11">
        <v>45.192</v>
      </c>
      <c r="K209" s="11"/>
      <c r="L209" s="106" t="s">
        <v>4184</v>
      </c>
      <c r="M209" s="109"/>
      <c r="N209" s="144"/>
      <c r="O209" s="108"/>
      <c r="P209" s="144"/>
      <c r="Q209" s="144"/>
    </row>
    <row r="210" spans="1:17" ht="24" x14ac:dyDescent="0.55000000000000004">
      <c r="A210" s="106">
        <f>SUBTOTAL(103,$B$4:B210)</f>
        <v>207</v>
      </c>
      <c r="B210" s="107" t="s">
        <v>4183</v>
      </c>
      <c r="C210" s="107" t="s">
        <v>3796</v>
      </c>
      <c r="D210" s="107" t="s">
        <v>4192</v>
      </c>
      <c r="E210" s="106" t="s">
        <v>4214</v>
      </c>
      <c r="F210" s="107" t="s">
        <v>4215</v>
      </c>
      <c r="G210" s="106" t="s">
        <v>8320</v>
      </c>
      <c r="H210" s="106" t="s">
        <v>8479</v>
      </c>
      <c r="I210" s="11">
        <v>16.850000000000001</v>
      </c>
      <c r="J210" s="11">
        <v>33.700000000000003</v>
      </c>
      <c r="K210" s="11"/>
      <c r="L210" s="106" t="s">
        <v>4184</v>
      </c>
      <c r="M210" s="109"/>
      <c r="N210" s="144"/>
      <c r="O210" s="108"/>
      <c r="P210" s="144"/>
      <c r="Q210" s="144"/>
    </row>
    <row r="211" spans="1:17" ht="24" x14ac:dyDescent="0.55000000000000004">
      <c r="A211" s="106">
        <f>SUBTOTAL(103,$B$4:B211)</f>
        <v>208</v>
      </c>
      <c r="B211" s="107" t="s">
        <v>4183</v>
      </c>
      <c r="C211" s="107" t="s">
        <v>3796</v>
      </c>
      <c r="D211" s="107" t="s">
        <v>4211</v>
      </c>
      <c r="E211" s="106" t="s">
        <v>4216</v>
      </c>
      <c r="F211" s="107" t="s">
        <v>4217</v>
      </c>
      <c r="G211" s="106" t="s">
        <v>8479</v>
      </c>
      <c r="H211" s="106" t="s">
        <v>8480</v>
      </c>
      <c r="I211" s="11">
        <v>8.0570000000000004</v>
      </c>
      <c r="J211" s="11">
        <v>16.114000000000001</v>
      </c>
      <c r="K211" s="11"/>
      <c r="L211" s="106" t="s">
        <v>4184</v>
      </c>
      <c r="M211" s="106"/>
      <c r="N211" s="144"/>
      <c r="O211" s="108"/>
      <c r="P211" s="144"/>
      <c r="Q211" s="144"/>
    </row>
    <row r="212" spans="1:17" ht="24" x14ac:dyDescent="0.55000000000000004">
      <c r="A212" s="106">
        <f>SUBTOTAL(103,$B$4:B212)</f>
        <v>209</v>
      </c>
      <c r="B212" s="107" t="s">
        <v>4183</v>
      </c>
      <c r="C212" s="107" t="s">
        <v>3796</v>
      </c>
      <c r="D212" s="107" t="s">
        <v>4185</v>
      </c>
      <c r="E212" s="106" t="s">
        <v>4218</v>
      </c>
      <c r="F212" s="107" t="s">
        <v>4219</v>
      </c>
      <c r="G212" s="106" t="s">
        <v>3396</v>
      </c>
      <c r="H212" s="106" t="s">
        <v>8481</v>
      </c>
      <c r="I212" s="11">
        <v>12.236000000000001</v>
      </c>
      <c r="J212" s="11">
        <v>12.236000000000001</v>
      </c>
      <c r="K212" s="11"/>
      <c r="L212" s="106" t="s">
        <v>4010</v>
      </c>
      <c r="M212" s="106"/>
      <c r="N212" s="122" t="s">
        <v>6595</v>
      </c>
      <c r="O212" s="108"/>
      <c r="P212" s="122"/>
      <c r="Q212" s="122"/>
    </row>
    <row r="213" spans="1:17" ht="24" x14ac:dyDescent="0.55000000000000004">
      <c r="A213" s="106">
        <f>SUBTOTAL(103,$B$4:B213)</f>
        <v>210</v>
      </c>
      <c r="B213" s="107" t="s">
        <v>4183</v>
      </c>
      <c r="C213" s="107" t="s">
        <v>3796</v>
      </c>
      <c r="D213" s="107" t="s">
        <v>4189</v>
      </c>
      <c r="E213" s="106" t="s">
        <v>4220</v>
      </c>
      <c r="F213" s="107" t="s">
        <v>4221</v>
      </c>
      <c r="G213" s="106" t="s">
        <v>5213</v>
      </c>
      <c r="H213" s="106" t="s">
        <v>8482</v>
      </c>
      <c r="I213" s="11">
        <v>4.468</v>
      </c>
      <c r="J213" s="11">
        <v>4.7430000000000003</v>
      </c>
      <c r="K213" s="11"/>
      <c r="L213" s="106" t="s">
        <v>4010</v>
      </c>
      <c r="M213" s="106"/>
      <c r="N213" s="122" t="s">
        <v>6595</v>
      </c>
      <c r="O213" s="108"/>
      <c r="P213" s="122"/>
      <c r="Q213" s="122"/>
    </row>
    <row r="214" spans="1:17" ht="24" x14ac:dyDescent="0.55000000000000004">
      <c r="A214" s="106">
        <f>SUBTOTAL(103,$B$4:B214)</f>
        <v>211</v>
      </c>
      <c r="B214" s="107" t="s">
        <v>4183</v>
      </c>
      <c r="C214" s="107" t="s">
        <v>3796</v>
      </c>
      <c r="D214" s="107" t="s">
        <v>4185</v>
      </c>
      <c r="E214" s="106" t="s">
        <v>4222</v>
      </c>
      <c r="F214" s="107" t="s">
        <v>4223</v>
      </c>
      <c r="G214" s="106" t="s">
        <v>5213</v>
      </c>
      <c r="H214" s="106" t="s">
        <v>8483</v>
      </c>
      <c r="I214" s="11">
        <v>0.56299999999999895</v>
      </c>
      <c r="J214" s="11">
        <v>1.1259999999999899</v>
      </c>
      <c r="K214" s="11"/>
      <c r="L214" s="106" t="s">
        <v>4010</v>
      </c>
      <c r="M214" s="109"/>
      <c r="N214" s="122" t="s">
        <v>6595</v>
      </c>
      <c r="O214" s="108"/>
      <c r="P214" s="122"/>
      <c r="Q214" s="122"/>
    </row>
    <row r="215" spans="1:17" ht="24" x14ac:dyDescent="0.55000000000000004">
      <c r="A215" s="109">
        <f>SUBTOTAL(103,$B$4:B215)</f>
        <v>212</v>
      </c>
      <c r="B215" s="110" t="s">
        <v>4183</v>
      </c>
      <c r="C215" s="110" t="s">
        <v>3796</v>
      </c>
      <c r="D215" s="110" t="s">
        <v>4192</v>
      </c>
      <c r="E215" s="109" t="s">
        <v>4224</v>
      </c>
      <c r="F215" s="110" t="s">
        <v>4225</v>
      </c>
      <c r="G215" s="109" t="s">
        <v>5213</v>
      </c>
      <c r="H215" s="109" t="s">
        <v>4226</v>
      </c>
      <c r="I215" s="111">
        <v>5.7999999999999901</v>
      </c>
      <c r="J215" s="111">
        <v>5.7999999999999901</v>
      </c>
      <c r="K215" s="111"/>
      <c r="L215" s="109" t="s">
        <v>4010</v>
      </c>
      <c r="M215" s="109" t="s">
        <v>4226</v>
      </c>
      <c r="N215" s="109" t="s">
        <v>6595</v>
      </c>
      <c r="O215" s="109"/>
      <c r="P215" s="109"/>
      <c r="Q215" s="109"/>
    </row>
    <row r="216" spans="1:17" ht="24" x14ac:dyDescent="0.55000000000000004">
      <c r="A216" s="109">
        <f>SUBTOTAL(103,$B$4:B216)</f>
        <v>213</v>
      </c>
      <c r="B216" s="110" t="s">
        <v>4183</v>
      </c>
      <c r="C216" s="110" t="s">
        <v>3796</v>
      </c>
      <c r="D216" s="110" t="s">
        <v>4192</v>
      </c>
      <c r="E216" s="109" t="s">
        <v>4224</v>
      </c>
      <c r="F216" s="110" t="s">
        <v>4225</v>
      </c>
      <c r="G216" s="109" t="s">
        <v>4226</v>
      </c>
      <c r="H216" s="109" t="s">
        <v>8484</v>
      </c>
      <c r="I216" s="111">
        <v>12.151</v>
      </c>
      <c r="J216" s="111">
        <v>12.151</v>
      </c>
      <c r="K216" s="111"/>
      <c r="L216" s="109" t="s">
        <v>4184</v>
      </c>
      <c r="M216" s="109" t="s">
        <v>4226</v>
      </c>
      <c r="N216" s="109" t="s">
        <v>6631</v>
      </c>
      <c r="O216" s="109"/>
      <c r="P216" s="109"/>
      <c r="Q216" s="109"/>
    </row>
    <row r="217" spans="1:17" ht="24" x14ac:dyDescent="0.55000000000000004">
      <c r="A217" s="106">
        <f>SUBTOTAL(103,$B$4:B217)</f>
        <v>214</v>
      </c>
      <c r="B217" s="107" t="s">
        <v>4183</v>
      </c>
      <c r="C217" s="107" t="s">
        <v>3796</v>
      </c>
      <c r="D217" s="107" t="s">
        <v>4211</v>
      </c>
      <c r="E217" s="106" t="s">
        <v>4227</v>
      </c>
      <c r="F217" s="107" t="s">
        <v>4228</v>
      </c>
      <c r="G217" s="106" t="s">
        <v>8484</v>
      </c>
      <c r="H217" s="106" t="s">
        <v>8485</v>
      </c>
      <c r="I217" s="11">
        <v>41.2</v>
      </c>
      <c r="J217" s="11">
        <v>41.2</v>
      </c>
      <c r="K217" s="11"/>
      <c r="L217" s="106" t="s">
        <v>4184</v>
      </c>
      <c r="M217" s="109"/>
      <c r="N217" s="121"/>
      <c r="O217" s="108"/>
      <c r="P217" s="121"/>
      <c r="Q217" s="121"/>
    </row>
    <row r="218" spans="1:17" ht="24" x14ac:dyDescent="0.55000000000000004">
      <c r="A218" s="106">
        <f>SUBTOTAL(103,$B$4:B218)</f>
        <v>215</v>
      </c>
      <c r="B218" s="107" t="s">
        <v>4183</v>
      </c>
      <c r="C218" s="107" t="s">
        <v>3796</v>
      </c>
      <c r="D218" s="107" t="s">
        <v>4211</v>
      </c>
      <c r="E218" s="106" t="s">
        <v>4229</v>
      </c>
      <c r="F218" s="107" t="s">
        <v>4230</v>
      </c>
      <c r="G218" s="106" t="s">
        <v>5213</v>
      </c>
      <c r="H218" s="106" t="s">
        <v>8330</v>
      </c>
      <c r="I218" s="11">
        <v>11.67</v>
      </c>
      <c r="J218" s="11">
        <v>11.67</v>
      </c>
      <c r="K218" s="11"/>
      <c r="L218" s="106" t="s">
        <v>4184</v>
      </c>
      <c r="M218" s="109"/>
      <c r="N218" s="121"/>
      <c r="O218" s="108"/>
      <c r="P218" s="121"/>
      <c r="Q218" s="121"/>
    </row>
    <row r="219" spans="1:17" ht="24" x14ac:dyDescent="0.55000000000000004">
      <c r="A219" s="106">
        <f>SUBTOTAL(103,$B$4:B219)</f>
        <v>216</v>
      </c>
      <c r="B219" s="107" t="s">
        <v>4183</v>
      </c>
      <c r="C219" s="107" t="s">
        <v>3796</v>
      </c>
      <c r="D219" s="107" t="s">
        <v>4211</v>
      </c>
      <c r="E219" s="106" t="s">
        <v>4231</v>
      </c>
      <c r="F219" s="107" t="s">
        <v>4232</v>
      </c>
      <c r="G219" s="106" t="s">
        <v>8193</v>
      </c>
      <c r="H219" s="106" t="s">
        <v>8486</v>
      </c>
      <c r="I219" s="11">
        <v>24.873000000000001</v>
      </c>
      <c r="J219" s="11">
        <v>24.873000000000001</v>
      </c>
      <c r="K219" s="11"/>
      <c r="L219" s="106" t="s">
        <v>4184</v>
      </c>
      <c r="M219" s="106"/>
      <c r="N219" s="108"/>
      <c r="O219" s="108"/>
      <c r="P219" s="108"/>
      <c r="Q219" s="108"/>
    </row>
    <row r="220" spans="1:17" ht="24" x14ac:dyDescent="0.55000000000000004">
      <c r="A220" s="109">
        <f>SUBTOTAL(103,$B$4:B220)</f>
        <v>217</v>
      </c>
      <c r="B220" s="110" t="s">
        <v>4183</v>
      </c>
      <c r="C220" s="110" t="s">
        <v>3796</v>
      </c>
      <c r="D220" s="110" t="s">
        <v>4192</v>
      </c>
      <c r="E220" s="109" t="s">
        <v>4233</v>
      </c>
      <c r="F220" s="110" t="s">
        <v>4234</v>
      </c>
      <c r="G220" s="109" t="s">
        <v>8486</v>
      </c>
      <c r="H220" s="109" t="s">
        <v>4235</v>
      </c>
      <c r="I220" s="111">
        <v>11.317</v>
      </c>
      <c r="J220" s="111">
        <v>11.317</v>
      </c>
      <c r="K220" s="111"/>
      <c r="L220" s="109" t="s">
        <v>4184</v>
      </c>
      <c r="M220" s="109" t="s">
        <v>4235</v>
      </c>
      <c r="N220" s="109" t="s">
        <v>6632</v>
      </c>
      <c r="O220" s="109"/>
      <c r="P220" s="109"/>
      <c r="Q220" s="109"/>
    </row>
    <row r="221" spans="1:17" ht="24" x14ac:dyDescent="0.55000000000000004">
      <c r="A221" s="109">
        <f>SUBTOTAL(103,$B$4:B221)</f>
        <v>218</v>
      </c>
      <c r="B221" s="110" t="s">
        <v>4183</v>
      </c>
      <c r="C221" s="110" t="s">
        <v>3796</v>
      </c>
      <c r="D221" s="110" t="s">
        <v>4192</v>
      </c>
      <c r="E221" s="109" t="s">
        <v>4233</v>
      </c>
      <c r="F221" s="110" t="s">
        <v>4234</v>
      </c>
      <c r="G221" s="109" t="s">
        <v>4235</v>
      </c>
      <c r="H221" s="109" t="s">
        <v>8487</v>
      </c>
      <c r="I221" s="111">
        <v>0.68300000000000005</v>
      </c>
      <c r="J221" s="111">
        <v>0.68300000000000005</v>
      </c>
      <c r="K221" s="111"/>
      <c r="L221" s="109" t="s">
        <v>4010</v>
      </c>
      <c r="M221" s="109" t="s">
        <v>4235</v>
      </c>
      <c r="N221" s="109" t="s">
        <v>6595</v>
      </c>
      <c r="O221" s="109"/>
      <c r="P221" s="109"/>
      <c r="Q221" s="109"/>
    </row>
    <row r="222" spans="1:17" ht="24" x14ac:dyDescent="0.55000000000000004">
      <c r="A222" s="122">
        <f>SUBTOTAL(103,$B$4:B222)</f>
        <v>219</v>
      </c>
      <c r="B222" s="123" t="s">
        <v>4183</v>
      </c>
      <c r="C222" s="123" t="s">
        <v>3796</v>
      </c>
      <c r="D222" s="123" t="s">
        <v>4192</v>
      </c>
      <c r="E222" s="122" t="s">
        <v>4236</v>
      </c>
      <c r="F222" s="123" t="s">
        <v>4237</v>
      </c>
      <c r="G222" s="122" t="s">
        <v>5213</v>
      </c>
      <c r="H222" s="122" t="s">
        <v>8488</v>
      </c>
      <c r="I222" s="13">
        <v>23.518999999999899</v>
      </c>
      <c r="J222" s="13">
        <v>23.998999999999899</v>
      </c>
      <c r="K222" s="13"/>
      <c r="L222" s="122" t="s">
        <v>4184</v>
      </c>
      <c r="M222" s="122"/>
      <c r="N222" s="144"/>
      <c r="O222" s="108"/>
      <c r="P222" s="144"/>
      <c r="Q222" s="144"/>
    </row>
    <row r="223" spans="1:17" ht="24" x14ac:dyDescent="0.55000000000000004">
      <c r="A223" s="122"/>
      <c r="B223" s="171" t="s">
        <v>6636</v>
      </c>
      <c r="C223" s="172"/>
      <c r="D223" s="172"/>
      <c r="E223" s="172"/>
      <c r="F223" s="172"/>
      <c r="G223" s="172"/>
      <c r="H223" s="172"/>
      <c r="I223" s="173">
        <f>SUBTOTAL(109,I4:I222)</f>
        <v>3313.5159999999955</v>
      </c>
      <c r="J223" s="173">
        <f>SUBTOTAL(109,J4:J222)</f>
        <v>4647.428999999991</v>
      </c>
      <c r="K223" s="173"/>
      <c r="L223" s="122"/>
      <c r="M223" s="122"/>
      <c r="N223" s="144"/>
      <c r="O223" s="108"/>
      <c r="P223" s="144"/>
      <c r="Q223" s="144"/>
    </row>
    <row r="224" spans="1:17" ht="24" x14ac:dyDescent="0.55000000000000004">
      <c r="A224" s="109"/>
      <c r="B224" s="110" t="s">
        <v>5130</v>
      </c>
      <c r="C224" s="110" t="s">
        <v>5029</v>
      </c>
      <c r="D224" s="110" t="s">
        <v>5134</v>
      </c>
      <c r="E224" s="109" t="s">
        <v>5148</v>
      </c>
      <c r="F224" s="110" t="s">
        <v>5149</v>
      </c>
      <c r="G224" s="109" t="s">
        <v>5150</v>
      </c>
      <c r="H224" s="109" t="s">
        <v>8489</v>
      </c>
      <c r="I224" s="111">
        <v>1.492</v>
      </c>
      <c r="J224" s="111">
        <v>1.492</v>
      </c>
      <c r="K224" s="111"/>
      <c r="L224" s="109" t="s">
        <v>3886</v>
      </c>
      <c r="M224" s="109" t="s">
        <v>5150</v>
      </c>
      <c r="N224" s="109" t="s">
        <v>6539</v>
      </c>
      <c r="O224" s="109"/>
      <c r="P224" s="109"/>
      <c r="Q224" s="109"/>
    </row>
    <row r="225" spans="1:17" ht="24" x14ac:dyDescent="0.55000000000000004">
      <c r="A225" s="109"/>
      <c r="B225" s="110" t="s">
        <v>5130</v>
      </c>
      <c r="C225" s="110" t="s">
        <v>5029</v>
      </c>
      <c r="D225" s="110" t="s">
        <v>5131</v>
      </c>
      <c r="E225" s="109" t="s">
        <v>5160</v>
      </c>
      <c r="F225" s="110" t="s">
        <v>5161</v>
      </c>
      <c r="G225" s="109" t="s">
        <v>5162</v>
      </c>
      <c r="H225" s="109" t="s">
        <v>8490</v>
      </c>
      <c r="I225" s="111">
        <v>1.357</v>
      </c>
      <c r="J225" s="111">
        <v>1.357</v>
      </c>
      <c r="K225" s="111"/>
      <c r="L225" s="109" t="s">
        <v>3886</v>
      </c>
      <c r="M225" s="109" t="s">
        <v>5162</v>
      </c>
      <c r="N225" s="109" t="s">
        <v>6539</v>
      </c>
      <c r="O225" s="109"/>
      <c r="P225" s="109"/>
      <c r="Q225" s="109"/>
    </row>
    <row r="226" spans="1:17" ht="24" x14ac:dyDescent="0.55000000000000004">
      <c r="A226" s="122"/>
      <c r="B226" s="123"/>
      <c r="C226" s="123"/>
      <c r="D226" s="123"/>
      <c r="E226" s="122"/>
      <c r="F226" s="123"/>
      <c r="G226" s="122"/>
      <c r="H226" s="122"/>
      <c r="I226" s="13"/>
      <c r="J226" s="13"/>
      <c r="K226" s="13"/>
      <c r="L226" s="122"/>
      <c r="M226" s="122"/>
      <c r="N226" s="144"/>
      <c r="O226" s="108"/>
      <c r="P226" s="144"/>
      <c r="Q226" s="144"/>
    </row>
    <row r="227" spans="1:17" ht="24" x14ac:dyDescent="0.55000000000000004">
      <c r="A227" s="122"/>
      <c r="B227" s="171" t="s">
        <v>6637</v>
      </c>
      <c r="C227" s="172"/>
      <c r="D227" s="172"/>
      <c r="E227" s="172"/>
      <c r="F227" s="172"/>
      <c r="G227" s="172"/>
      <c r="H227" s="172"/>
      <c r="I227" s="173">
        <f>I223+I224+I225-I221-I215-I214-I213-I212-I206-I201-I199-I197-I174-I169-I167-I161-I129-I128-I105-I97-I66</f>
        <v>3171.4829999999961</v>
      </c>
      <c r="J227" s="173">
        <f>J223+J224+J225-J221-J215-J214-J213-J212-J206-J201-J199-J197-J174-J169-J167-J161-J129-J128-J105-J97-J66</f>
        <v>4339.1019999999926</v>
      </c>
      <c r="K227" s="173"/>
      <c r="L227" s="122"/>
      <c r="M227" s="122"/>
      <c r="N227" s="144"/>
      <c r="O227" s="108"/>
      <c r="P227" s="144"/>
      <c r="Q227" s="144"/>
    </row>
  </sheetData>
  <autoFilter ref="A3:R3" xr:uid="{E12FF7CF-6DB8-483A-82FC-EB5C746D2046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308"/>
  <sheetViews>
    <sheetView topLeftCell="E1" zoomScale="80" zoomScaleNormal="80" workbookViewId="0">
      <pane ySplit="3" topLeftCell="A4" activePane="bottomLeft" state="frozen"/>
      <selection pane="bottomLeft" activeCell="R1" sqref="R1"/>
    </sheetView>
  </sheetViews>
  <sheetFormatPr defaultRowHeight="14.25" x14ac:dyDescent="0.2"/>
  <cols>
    <col min="1" max="1" width="7.375" style="105" bestFit="1" customWidth="1"/>
    <col min="2" max="2" width="19.25" style="105" bestFit="1" customWidth="1"/>
    <col min="3" max="3" width="30.875" style="105" bestFit="1" customWidth="1"/>
    <col min="4" max="4" width="27.375" style="105" bestFit="1" customWidth="1"/>
    <col min="5" max="5" width="13.125" style="105" bestFit="1" customWidth="1"/>
    <col min="6" max="6" width="44.25" style="105" bestFit="1" customWidth="1"/>
    <col min="7" max="8" width="12.75" style="105" bestFit="1" customWidth="1"/>
    <col min="9" max="9" width="10.125" style="105" bestFit="1" customWidth="1"/>
    <col min="10" max="10" width="20.25" style="105" customWidth="1"/>
    <col min="11" max="11" width="15.625" style="105" bestFit="1" customWidth="1"/>
    <col min="12" max="12" width="13.625" style="105" bestFit="1" customWidth="1"/>
    <col min="13" max="13" width="18.625" style="105" bestFit="1" customWidth="1"/>
    <col min="14" max="14" width="36.375" style="105" bestFit="1" customWidth="1"/>
    <col min="15" max="15" width="21.625" style="105" bestFit="1" customWidth="1"/>
    <col min="16" max="16" width="24.5" style="105" bestFit="1" customWidth="1"/>
    <col min="17" max="17" width="15.625" style="105" bestFit="1" customWidth="1"/>
    <col min="18" max="18" width="15.5" style="105" bestFit="1" customWidth="1"/>
    <col min="19" max="16384" width="9" style="105"/>
  </cols>
  <sheetData>
    <row r="1" spans="1:18" ht="30.75" x14ac:dyDescent="0.7">
      <c r="R1" s="199" t="s">
        <v>8130</v>
      </c>
    </row>
    <row r="2" spans="1:18" customFormat="1" ht="24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/>
      <c r="P2" s="36" t="s">
        <v>6645</v>
      </c>
      <c r="Q2" s="36"/>
      <c r="R2" s="1" t="s">
        <v>6829</v>
      </c>
    </row>
    <row r="3" spans="1:18" customFormat="1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3"/>
      <c r="P3" s="37" t="s">
        <v>6647</v>
      </c>
      <c r="Q3" s="37" t="s">
        <v>6646</v>
      </c>
      <c r="R3" s="33"/>
    </row>
    <row r="4" spans="1:18" ht="24" x14ac:dyDescent="0.55000000000000004">
      <c r="A4" s="106">
        <f>SUBTOTAL(103,$B$4:B4)</f>
        <v>1</v>
      </c>
      <c r="B4" s="107" t="s">
        <v>4238</v>
      </c>
      <c r="C4" s="107" t="s">
        <v>4239</v>
      </c>
      <c r="D4" s="107" t="s">
        <v>4240</v>
      </c>
      <c r="E4" s="106" t="s">
        <v>4241</v>
      </c>
      <c r="F4" s="107" t="s">
        <v>4242</v>
      </c>
      <c r="G4" s="106" t="s">
        <v>8491</v>
      </c>
      <c r="H4" s="106" t="s">
        <v>6854</v>
      </c>
      <c r="I4" s="11">
        <v>0.9</v>
      </c>
      <c r="J4" s="11">
        <v>4.5</v>
      </c>
      <c r="K4" s="11"/>
      <c r="L4" s="106" t="s">
        <v>4243</v>
      </c>
      <c r="M4" s="106"/>
      <c r="N4" s="108"/>
      <c r="O4" s="108"/>
      <c r="P4" s="108"/>
      <c r="Q4" s="108"/>
      <c r="R4" s="108"/>
    </row>
    <row r="5" spans="1:18" ht="24" x14ac:dyDescent="0.55000000000000004">
      <c r="A5" s="109">
        <f>SUBTOTAL(103,$B$4:B5)</f>
        <v>2</v>
      </c>
      <c r="B5" s="110" t="s">
        <v>4238</v>
      </c>
      <c r="C5" s="110" t="s">
        <v>4239</v>
      </c>
      <c r="D5" s="110" t="s">
        <v>4244</v>
      </c>
      <c r="E5" s="109" t="s">
        <v>4245</v>
      </c>
      <c r="F5" s="110" t="s">
        <v>4246</v>
      </c>
      <c r="G5" s="109" t="s">
        <v>8492</v>
      </c>
      <c r="H5" s="109" t="s">
        <v>4247</v>
      </c>
      <c r="I5" s="111">
        <v>3.00999999999999</v>
      </c>
      <c r="J5" s="111">
        <v>12.129</v>
      </c>
      <c r="K5" s="111"/>
      <c r="L5" s="109" t="s">
        <v>4243</v>
      </c>
      <c r="M5" s="109" t="s">
        <v>4247</v>
      </c>
      <c r="N5" s="109"/>
      <c r="O5" s="109"/>
      <c r="P5" s="109"/>
      <c r="Q5" s="109"/>
      <c r="R5" s="109"/>
    </row>
    <row r="6" spans="1:18" ht="24" x14ac:dyDescent="0.55000000000000004">
      <c r="A6" s="106">
        <f>SUBTOTAL(103,$B$4:B6)</f>
        <v>3</v>
      </c>
      <c r="B6" s="107" t="s">
        <v>4238</v>
      </c>
      <c r="C6" s="107" t="s">
        <v>4239</v>
      </c>
      <c r="D6" s="107" t="s">
        <v>4248</v>
      </c>
      <c r="E6" s="106" t="s">
        <v>4249</v>
      </c>
      <c r="F6" s="107" t="s">
        <v>4250</v>
      </c>
      <c r="G6" s="106" t="s">
        <v>8493</v>
      </c>
      <c r="H6" s="106" t="s">
        <v>4437</v>
      </c>
      <c r="I6" s="11">
        <v>9.7100000000000009</v>
      </c>
      <c r="J6" s="11">
        <v>62.398999999999901</v>
      </c>
      <c r="K6" s="11"/>
      <c r="L6" s="106" t="s">
        <v>4243</v>
      </c>
      <c r="M6" s="106"/>
      <c r="N6" s="108"/>
      <c r="O6" s="108"/>
      <c r="P6" s="108"/>
      <c r="Q6" s="108"/>
      <c r="R6" s="108"/>
    </row>
    <row r="7" spans="1:18" ht="24" x14ac:dyDescent="0.55000000000000004">
      <c r="A7" s="109">
        <f>SUBTOTAL(103,$B$4:B7)</f>
        <v>4</v>
      </c>
      <c r="B7" s="110" t="s">
        <v>4238</v>
      </c>
      <c r="C7" s="110" t="s">
        <v>4239</v>
      </c>
      <c r="D7" s="110" t="s">
        <v>4251</v>
      </c>
      <c r="E7" s="109" t="s">
        <v>4252</v>
      </c>
      <c r="F7" s="110" t="s">
        <v>4253</v>
      </c>
      <c r="G7" s="109" t="s">
        <v>4437</v>
      </c>
      <c r="H7" s="109" t="s">
        <v>4254</v>
      </c>
      <c r="I7" s="111">
        <f>27.835-14.7</f>
        <v>13.135000000000002</v>
      </c>
      <c r="J7" s="111">
        <f>I7*4.9+0.256</f>
        <v>64.617500000000007</v>
      </c>
      <c r="K7" s="111"/>
      <c r="L7" s="109" t="s">
        <v>4243</v>
      </c>
      <c r="M7" s="109" t="s">
        <v>4254</v>
      </c>
      <c r="N7" s="109" t="s">
        <v>6561</v>
      </c>
      <c r="O7" s="109"/>
      <c r="P7" s="109"/>
      <c r="Q7" s="109"/>
      <c r="R7" s="109"/>
    </row>
    <row r="8" spans="1:18" ht="24" x14ac:dyDescent="0.55000000000000004">
      <c r="A8" s="109">
        <f>SUBTOTAL(103,$B$4:B8)</f>
        <v>5</v>
      </c>
      <c r="B8" s="110" t="s">
        <v>4238</v>
      </c>
      <c r="C8" s="110" t="s">
        <v>4239</v>
      </c>
      <c r="D8" s="110" t="s">
        <v>4251</v>
      </c>
      <c r="E8" s="109" t="s">
        <v>4252</v>
      </c>
      <c r="F8" s="110" t="s">
        <v>4253</v>
      </c>
      <c r="G8" s="109" t="s">
        <v>4254</v>
      </c>
      <c r="H8" s="109" t="s">
        <v>8494</v>
      </c>
      <c r="I8" s="111">
        <f>28.5-27.835</f>
        <v>0.66499999999999915</v>
      </c>
      <c r="J8" s="111">
        <f>I8*4.5</f>
        <v>2.9924999999999962</v>
      </c>
      <c r="K8" s="111"/>
      <c r="L8" s="109" t="s">
        <v>4255</v>
      </c>
      <c r="M8" s="109" t="s">
        <v>4254</v>
      </c>
      <c r="N8" s="109" t="s">
        <v>6559</v>
      </c>
      <c r="O8" s="109"/>
      <c r="P8" s="109"/>
      <c r="Q8" s="109"/>
      <c r="R8" s="109"/>
    </row>
    <row r="9" spans="1:18" ht="24" x14ac:dyDescent="0.55000000000000004">
      <c r="A9" s="106">
        <f>SUBTOTAL(103,$B$4:B9)</f>
        <v>6</v>
      </c>
      <c r="B9" s="107" t="s">
        <v>4238</v>
      </c>
      <c r="C9" s="107" t="s">
        <v>4239</v>
      </c>
      <c r="D9" s="107" t="s">
        <v>4248</v>
      </c>
      <c r="E9" s="106" t="s">
        <v>4256</v>
      </c>
      <c r="F9" s="107" t="s">
        <v>4257</v>
      </c>
      <c r="G9" s="106" t="s">
        <v>5213</v>
      </c>
      <c r="H9" s="106" t="s">
        <v>8495</v>
      </c>
      <c r="I9" s="11">
        <v>2.1499999999999901</v>
      </c>
      <c r="J9" s="11">
        <v>8.1880000000000006</v>
      </c>
      <c r="K9" s="11"/>
      <c r="L9" s="106" t="s">
        <v>4243</v>
      </c>
      <c r="M9" s="106"/>
      <c r="N9" s="108"/>
      <c r="O9" s="108"/>
      <c r="P9" s="108"/>
      <c r="Q9" s="108"/>
      <c r="R9" s="108"/>
    </row>
    <row r="10" spans="1:18" ht="24" x14ac:dyDescent="0.55000000000000004">
      <c r="A10" s="122">
        <f>SUBTOTAL(103,$B$4:B10)</f>
        <v>7</v>
      </c>
      <c r="B10" s="123" t="s">
        <v>4238</v>
      </c>
      <c r="C10" s="123" t="s">
        <v>4239</v>
      </c>
      <c r="D10" s="123" t="s">
        <v>4240</v>
      </c>
      <c r="E10" s="122" t="s">
        <v>4258</v>
      </c>
      <c r="F10" s="123" t="s">
        <v>4259</v>
      </c>
      <c r="G10" s="122" t="s">
        <v>8496</v>
      </c>
      <c r="H10" s="122" t="s">
        <v>8497</v>
      </c>
      <c r="I10" s="13">
        <v>13.9489999999999</v>
      </c>
      <c r="J10" s="13">
        <v>76.143000000000001</v>
      </c>
      <c r="K10" s="13"/>
      <c r="L10" s="122" t="s">
        <v>4243</v>
      </c>
      <c r="M10" s="122"/>
      <c r="N10" s="144"/>
      <c r="O10" s="144"/>
      <c r="P10" s="108"/>
      <c r="Q10" s="144"/>
      <c r="R10" s="144"/>
    </row>
    <row r="11" spans="1:18" ht="24" x14ac:dyDescent="0.55000000000000004">
      <c r="A11" s="106">
        <f>SUBTOTAL(103,$B$4:B11)</f>
        <v>8</v>
      </c>
      <c r="B11" s="107" t="s">
        <v>4238</v>
      </c>
      <c r="C11" s="107" t="s">
        <v>4239</v>
      </c>
      <c r="D11" s="107" t="s">
        <v>4260</v>
      </c>
      <c r="E11" s="106" t="s">
        <v>4261</v>
      </c>
      <c r="F11" s="107" t="s">
        <v>4262</v>
      </c>
      <c r="G11" s="106" t="s">
        <v>8497</v>
      </c>
      <c r="H11" s="106" t="s">
        <v>8498</v>
      </c>
      <c r="I11" s="11">
        <v>6.4749999999999899</v>
      </c>
      <c r="J11" s="11">
        <v>14.174999999999899</v>
      </c>
      <c r="K11" s="11"/>
      <c r="L11" s="106" t="s">
        <v>4243</v>
      </c>
      <c r="M11" s="106"/>
      <c r="N11" s="108"/>
      <c r="O11" s="108"/>
      <c r="P11" s="108"/>
      <c r="Q11" s="108"/>
      <c r="R11" s="108"/>
    </row>
    <row r="12" spans="1:18" ht="24" x14ac:dyDescent="0.55000000000000004">
      <c r="A12" s="109">
        <f>SUBTOTAL(103,$B$4:B12)</f>
        <v>9</v>
      </c>
      <c r="B12" s="110" t="s">
        <v>4238</v>
      </c>
      <c r="C12" s="110" t="s">
        <v>4239</v>
      </c>
      <c r="D12" s="110" t="s">
        <v>4263</v>
      </c>
      <c r="E12" s="109" t="s">
        <v>4264</v>
      </c>
      <c r="F12" s="110" t="s">
        <v>4265</v>
      </c>
      <c r="G12" s="109" t="s">
        <v>8498</v>
      </c>
      <c r="H12" s="109" t="s">
        <v>4266</v>
      </c>
      <c r="I12" s="111">
        <f>49.8-26.075</f>
        <v>23.724999999999998</v>
      </c>
      <c r="J12" s="111">
        <f>I12*3</f>
        <v>71.174999999999997</v>
      </c>
      <c r="K12" s="111"/>
      <c r="L12" s="109" t="s">
        <v>4243</v>
      </c>
      <c r="M12" s="109" t="s">
        <v>4266</v>
      </c>
      <c r="N12" s="109" t="s">
        <v>6562</v>
      </c>
      <c r="O12" s="109"/>
      <c r="P12" s="109"/>
      <c r="Q12" s="109"/>
      <c r="R12" s="109"/>
    </row>
    <row r="13" spans="1:18" ht="24" x14ac:dyDescent="0.55000000000000004">
      <c r="A13" s="109">
        <f>SUBTOTAL(103,$B$4:B13)</f>
        <v>10</v>
      </c>
      <c r="B13" s="110" t="s">
        <v>4238</v>
      </c>
      <c r="C13" s="110" t="s">
        <v>4239</v>
      </c>
      <c r="D13" s="110" t="s">
        <v>4263</v>
      </c>
      <c r="E13" s="109" t="s">
        <v>4264</v>
      </c>
      <c r="F13" s="110" t="s">
        <v>4265</v>
      </c>
      <c r="G13" s="109" t="s">
        <v>4266</v>
      </c>
      <c r="H13" s="109" t="s">
        <v>8499</v>
      </c>
      <c r="I13" s="111">
        <f>49.885-49.8</f>
        <v>8.5000000000000853E-2</v>
      </c>
      <c r="J13" s="111">
        <f>85.0849999999999-J12</f>
        <v>13.909999999999897</v>
      </c>
      <c r="K13" s="111"/>
      <c r="L13" s="109" t="s">
        <v>3211</v>
      </c>
      <c r="M13" s="109" t="s">
        <v>4266</v>
      </c>
      <c r="N13" s="109" t="s">
        <v>6558</v>
      </c>
      <c r="O13" s="109"/>
      <c r="P13" s="109"/>
      <c r="Q13" s="109"/>
      <c r="R13" s="109"/>
    </row>
    <row r="14" spans="1:18" ht="24" x14ac:dyDescent="0.55000000000000004">
      <c r="A14" s="106">
        <f>SUBTOTAL(103,$B$4:B14)</f>
        <v>11</v>
      </c>
      <c r="B14" s="107" t="s">
        <v>4238</v>
      </c>
      <c r="C14" s="107" t="s">
        <v>4239</v>
      </c>
      <c r="D14" s="107" t="s">
        <v>4248</v>
      </c>
      <c r="E14" s="106" t="s">
        <v>4267</v>
      </c>
      <c r="F14" s="107" t="s">
        <v>4268</v>
      </c>
      <c r="G14" s="106" t="s">
        <v>5213</v>
      </c>
      <c r="H14" s="106" t="s">
        <v>8500</v>
      </c>
      <c r="I14" s="11">
        <v>0.85099999999999898</v>
      </c>
      <c r="J14" s="11">
        <v>0.85099999999999898</v>
      </c>
      <c r="K14" s="11"/>
      <c r="L14" s="106" t="s">
        <v>4243</v>
      </c>
      <c r="M14" s="106"/>
      <c r="N14" s="108"/>
      <c r="O14" s="108"/>
      <c r="P14" s="108"/>
      <c r="Q14" s="108"/>
      <c r="R14" s="108"/>
    </row>
    <row r="15" spans="1:18" ht="24" x14ac:dyDescent="0.55000000000000004">
      <c r="A15" s="106">
        <f>SUBTOTAL(103,$B$4:B15)</f>
        <v>12</v>
      </c>
      <c r="B15" s="107" t="s">
        <v>4238</v>
      </c>
      <c r="C15" s="107" t="s">
        <v>4239</v>
      </c>
      <c r="D15" s="107" t="s">
        <v>4260</v>
      </c>
      <c r="E15" s="106" t="s">
        <v>4269</v>
      </c>
      <c r="F15" s="107" t="s">
        <v>4270</v>
      </c>
      <c r="G15" s="106" t="s">
        <v>5213</v>
      </c>
      <c r="H15" s="106" t="s">
        <v>8501</v>
      </c>
      <c r="I15" s="11">
        <v>4.4059999999999899</v>
      </c>
      <c r="J15" s="11">
        <v>17.623999999999899</v>
      </c>
      <c r="K15" s="11"/>
      <c r="L15" s="106" t="s">
        <v>4243</v>
      </c>
      <c r="M15" s="106"/>
      <c r="N15" s="108"/>
      <c r="O15" s="108"/>
      <c r="P15" s="108"/>
      <c r="Q15" s="108"/>
      <c r="R15" s="108"/>
    </row>
    <row r="16" spans="1:18" ht="24" x14ac:dyDescent="0.55000000000000004">
      <c r="A16" s="106">
        <f>SUBTOTAL(103,$B$4:B16)</f>
        <v>13</v>
      </c>
      <c r="B16" s="107" t="s">
        <v>4238</v>
      </c>
      <c r="C16" s="107" t="s">
        <v>4239</v>
      </c>
      <c r="D16" s="107" t="s">
        <v>4260</v>
      </c>
      <c r="E16" s="106" t="s">
        <v>4271</v>
      </c>
      <c r="F16" s="107" t="s">
        <v>4272</v>
      </c>
      <c r="G16" s="106" t="s">
        <v>5213</v>
      </c>
      <c r="H16" s="106" t="s">
        <v>8502</v>
      </c>
      <c r="I16" s="11">
        <v>12.3279999999999</v>
      </c>
      <c r="J16" s="11">
        <v>48.686999999999898</v>
      </c>
      <c r="K16" s="11"/>
      <c r="L16" s="106" t="s">
        <v>4243</v>
      </c>
      <c r="M16" s="106"/>
      <c r="N16" s="108"/>
      <c r="O16" s="108"/>
      <c r="P16" s="108"/>
      <c r="Q16" s="108"/>
      <c r="R16" s="108"/>
    </row>
    <row r="17" spans="1:18" ht="24" x14ac:dyDescent="0.55000000000000004">
      <c r="A17" s="106">
        <f>SUBTOTAL(103,$B$4:B17)</f>
        <v>14</v>
      </c>
      <c r="B17" s="107" t="s">
        <v>4238</v>
      </c>
      <c r="C17" s="107" t="s">
        <v>4239</v>
      </c>
      <c r="D17" s="107" t="s">
        <v>4263</v>
      </c>
      <c r="E17" s="106" t="s">
        <v>4273</v>
      </c>
      <c r="F17" s="107" t="s">
        <v>4274</v>
      </c>
      <c r="G17" s="106" t="s">
        <v>5213</v>
      </c>
      <c r="H17" s="106" t="s">
        <v>8503</v>
      </c>
      <c r="I17" s="11">
        <v>5.3090000000000002</v>
      </c>
      <c r="J17" s="11">
        <v>15.927</v>
      </c>
      <c r="K17" s="11"/>
      <c r="L17" s="106" t="s">
        <v>4243</v>
      </c>
      <c r="M17" s="106"/>
      <c r="N17" s="108"/>
      <c r="O17" s="108"/>
      <c r="P17" s="108"/>
      <c r="Q17" s="108"/>
      <c r="R17" s="108"/>
    </row>
    <row r="18" spans="1:18" ht="24" x14ac:dyDescent="0.55000000000000004">
      <c r="A18" s="106">
        <f>SUBTOTAL(103,$B$4:B18)</f>
        <v>15</v>
      </c>
      <c r="B18" s="107" t="s">
        <v>4238</v>
      </c>
      <c r="C18" s="107" t="s">
        <v>4239</v>
      </c>
      <c r="D18" s="107" t="s">
        <v>4275</v>
      </c>
      <c r="E18" s="106" t="s">
        <v>4276</v>
      </c>
      <c r="F18" s="107" t="s">
        <v>4277</v>
      </c>
      <c r="G18" s="106" t="s">
        <v>8503</v>
      </c>
      <c r="H18" s="106" t="s">
        <v>8504</v>
      </c>
      <c r="I18" s="11">
        <v>5.694</v>
      </c>
      <c r="J18" s="11">
        <v>18.184999999999899</v>
      </c>
      <c r="K18" s="11"/>
      <c r="L18" s="106" t="s">
        <v>4243</v>
      </c>
      <c r="M18" s="106"/>
      <c r="N18" s="108"/>
      <c r="O18" s="108"/>
      <c r="P18" s="108"/>
      <c r="Q18" s="108"/>
      <c r="R18" s="108"/>
    </row>
    <row r="19" spans="1:18" ht="24" x14ac:dyDescent="0.55000000000000004">
      <c r="A19" s="106">
        <f>SUBTOTAL(103,$B$4:B19)</f>
        <v>16</v>
      </c>
      <c r="B19" s="107" t="s">
        <v>4238</v>
      </c>
      <c r="C19" s="107" t="s">
        <v>4239</v>
      </c>
      <c r="D19" s="107" t="s">
        <v>4244</v>
      </c>
      <c r="E19" s="106" t="s">
        <v>4278</v>
      </c>
      <c r="F19" s="107" t="s">
        <v>4279</v>
      </c>
      <c r="G19" s="106" t="s">
        <v>5213</v>
      </c>
      <c r="H19" s="106" t="s">
        <v>8505</v>
      </c>
      <c r="I19" s="11">
        <v>12.348000000000001</v>
      </c>
      <c r="J19" s="11">
        <v>39.4329999999999</v>
      </c>
      <c r="K19" s="11"/>
      <c r="L19" s="106" t="s">
        <v>4255</v>
      </c>
      <c r="M19" s="106"/>
      <c r="N19" s="109" t="s">
        <v>6559</v>
      </c>
      <c r="O19" s="109"/>
      <c r="P19" s="108"/>
      <c r="Q19" s="109"/>
      <c r="R19" s="109"/>
    </row>
    <row r="20" spans="1:18" ht="24" x14ac:dyDescent="0.55000000000000004">
      <c r="A20" s="109">
        <f>SUBTOTAL(103,$B$4:B20)</f>
        <v>17</v>
      </c>
      <c r="B20" s="110" t="s">
        <v>4238</v>
      </c>
      <c r="C20" s="110" t="s">
        <v>4239</v>
      </c>
      <c r="D20" s="110" t="s">
        <v>4263</v>
      </c>
      <c r="E20" s="109" t="s">
        <v>4280</v>
      </c>
      <c r="F20" s="110" t="s">
        <v>4281</v>
      </c>
      <c r="G20" s="109" t="s">
        <v>5213</v>
      </c>
      <c r="H20" s="109" t="s">
        <v>4282</v>
      </c>
      <c r="I20" s="111">
        <f>1.205</f>
        <v>1.2050000000000001</v>
      </c>
      <c r="J20" s="111">
        <f>I20</f>
        <v>1.2050000000000001</v>
      </c>
      <c r="K20" s="111"/>
      <c r="L20" s="109" t="s">
        <v>4243</v>
      </c>
      <c r="M20" s="109" t="s">
        <v>4282</v>
      </c>
      <c r="N20" s="109" t="s">
        <v>6563</v>
      </c>
      <c r="O20" s="109"/>
      <c r="P20" s="109"/>
      <c r="Q20" s="109"/>
      <c r="R20" s="109"/>
    </row>
    <row r="21" spans="1:18" ht="24" x14ac:dyDescent="0.55000000000000004">
      <c r="A21" s="109">
        <f>SUBTOTAL(103,$B$4:B21)</f>
        <v>18</v>
      </c>
      <c r="B21" s="110" t="s">
        <v>4238</v>
      </c>
      <c r="C21" s="110" t="s">
        <v>4239</v>
      </c>
      <c r="D21" s="110" t="s">
        <v>4263</v>
      </c>
      <c r="E21" s="109" t="s">
        <v>4280</v>
      </c>
      <c r="F21" s="110" t="s">
        <v>4281</v>
      </c>
      <c r="G21" s="109" t="s">
        <v>4282</v>
      </c>
      <c r="H21" s="109" t="s">
        <v>8506</v>
      </c>
      <c r="I21" s="111">
        <f>1.57-1.205</f>
        <v>0.36499999999999999</v>
      </c>
      <c r="J21" s="111">
        <f>I21</f>
        <v>0.36499999999999999</v>
      </c>
      <c r="K21" s="111"/>
      <c r="L21" s="109" t="s">
        <v>3211</v>
      </c>
      <c r="M21" s="109" t="s">
        <v>4282</v>
      </c>
      <c r="N21" s="109" t="s">
        <v>6558</v>
      </c>
      <c r="O21" s="109"/>
      <c r="P21" s="109"/>
      <c r="Q21" s="109"/>
      <c r="R21" s="109"/>
    </row>
    <row r="22" spans="1:18" ht="24" x14ac:dyDescent="0.55000000000000004">
      <c r="A22" s="106">
        <f>SUBTOTAL(103,$B$4:B22)</f>
        <v>19</v>
      </c>
      <c r="B22" s="107" t="s">
        <v>4238</v>
      </c>
      <c r="C22" s="107" t="s">
        <v>4239</v>
      </c>
      <c r="D22" s="107" t="s">
        <v>4275</v>
      </c>
      <c r="E22" s="106" t="s">
        <v>4283</v>
      </c>
      <c r="F22" s="107" t="s">
        <v>4284</v>
      </c>
      <c r="G22" s="106" t="s">
        <v>8507</v>
      </c>
      <c r="H22" s="106" t="s">
        <v>8508</v>
      </c>
      <c r="I22" s="11">
        <v>5.4729999999999901</v>
      </c>
      <c r="J22" s="11">
        <v>7.0169999999999897</v>
      </c>
      <c r="K22" s="11"/>
      <c r="L22" s="106" t="s">
        <v>4243</v>
      </c>
      <c r="M22" s="106"/>
      <c r="N22" s="174"/>
      <c r="O22" s="174"/>
      <c r="P22" s="108"/>
      <c r="Q22" s="174"/>
      <c r="R22" s="174"/>
    </row>
    <row r="23" spans="1:18" ht="24" x14ac:dyDescent="0.55000000000000004">
      <c r="A23" s="106">
        <f>SUBTOTAL(103,$B$4:B23)</f>
        <v>20</v>
      </c>
      <c r="B23" s="107" t="s">
        <v>4238</v>
      </c>
      <c r="C23" s="107" t="s">
        <v>4239</v>
      </c>
      <c r="D23" s="107" t="s">
        <v>4275</v>
      </c>
      <c r="E23" s="106" t="s">
        <v>4283</v>
      </c>
      <c r="F23" s="107" t="s">
        <v>4284</v>
      </c>
      <c r="G23" s="106" t="s">
        <v>8509</v>
      </c>
      <c r="H23" s="106" t="s">
        <v>8510</v>
      </c>
      <c r="I23" s="11">
        <v>3.3079999999999901</v>
      </c>
      <c r="J23" s="11">
        <v>3.3079999999999901</v>
      </c>
      <c r="K23" s="11"/>
      <c r="L23" s="106" t="s">
        <v>4243</v>
      </c>
      <c r="M23" s="106"/>
      <c r="N23" s="174"/>
      <c r="O23" s="174"/>
      <c r="P23" s="108"/>
      <c r="Q23" s="174"/>
      <c r="R23" s="174"/>
    </row>
    <row r="24" spans="1:18" ht="24" x14ac:dyDescent="0.55000000000000004">
      <c r="A24" s="106">
        <f>SUBTOTAL(103,$B$4:B24)</f>
        <v>21</v>
      </c>
      <c r="B24" s="107" t="s">
        <v>4238</v>
      </c>
      <c r="C24" s="107" t="s">
        <v>4239</v>
      </c>
      <c r="D24" s="107" t="s">
        <v>4275</v>
      </c>
      <c r="E24" s="106" t="s">
        <v>4283</v>
      </c>
      <c r="F24" s="107" t="s">
        <v>4284</v>
      </c>
      <c r="G24" s="106" t="s">
        <v>8511</v>
      </c>
      <c r="H24" s="106" t="s">
        <v>8512</v>
      </c>
      <c r="I24" s="11">
        <v>7.2530000000000001</v>
      </c>
      <c r="J24" s="11">
        <v>7.2530000000000001</v>
      </c>
      <c r="K24" s="11"/>
      <c r="L24" s="106" t="s">
        <v>4243</v>
      </c>
      <c r="M24" s="106"/>
      <c r="N24" s="174"/>
      <c r="O24" s="174"/>
      <c r="P24" s="108"/>
      <c r="Q24" s="174"/>
      <c r="R24" s="174"/>
    </row>
    <row r="25" spans="1:18" ht="24" x14ac:dyDescent="0.55000000000000004">
      <c r="A25" s="109">
        <f>SUBTOTAL(103,$B$4:B25)</f>
        <v>22</v>
      </c>
      <c r="B25" s="110" t="s">
        <v>4238</v>
      </c>
      <c r="C25" s="110" t="s">
        <v>4239</v>
      </c>
      <c r="D25" s="110" t="s">
        <v>4275</v>
      </c>
      <c r="E25" s="109" t="s">
        <v>4283</v>
      </c>
      <c r="F25" s="110" t="s">
        <v>4284</v>
      </c>
      <c r="G25" s="109" t="s">
        <v>8513</v>
      </c>
      <c r="H25" s="109" t="s">
        <v>4285</v>
      </c>
      <c r="I25" s="111">
        <f>21.74-21</f>
        <v>0.73999999999999844</v>
      </c>
      <c r="J25" s="111">
        <f>I25</f>
        <v>0.73999999999999844</v>
      </c>
      <c r="K25" s="111"/>
      <c r="L25" s="109" t="s">
        <v>4243</v>
      </c>
      <c r="M25" s="109" t="s">
        <v>4285</v>
      </c>
      <c r="N25" s="112" t="s">
        <v>6564</v>
      </c>
      <c r="O25" s="112"/>
      <c r="P25" s="109"/>
      <c r="Q25" s="112"/>
      <c r="R25" s="112"/>
    </row>
    <row r="26" spans="1:18" ht="24" x14ac:dyDescent="0.55000000000000004">
      <c r="A26" s="109">
        <f>SUBTOTAL(103,$B$4:B26)</f>
        <v>23</v>
      </c>
      <c r="B26" s="110" t="s">
        <v>4238</v>
      </c>
      <c r="C26" s="110" t="s">
        <v>4239</v>
      </c>
      <c r="D26" s="110" t="s">
        <v>4275</v>
      </c>
      <c r="E26" s="109" t="s">
        <v>4283</v>
      </c>
      <c r="F26" s="110" t="s">
        <v>4284</v>
      </c>
      <c r="G26" s="109" t="s">
        <v>4285</v>
      </c>
      <c r="H26" s="109" t="s">
        <v>8514</v>
      </c>
      <c r="I26" s="111">
        <f>22.375-21.74</f>
        <v>0.63500000000000156</v>
      </c>
      <c r="J26" s="111">
        <f>I26</f>
        <v>0.63500000000000156</v>
      </c>
      <c r="K26" s="111"/>
      <c r="L26" s="109" t="s">
        <v>4286</v>
      </c>
      <c r="M26" s="109" t="s">
        <v>4285</v>
      </c>
      <c r="N26" s="112" t="s">
        <v>6560</v>
      </c>
      <c r="O26" s="112"/>
      <c r="P26" s="109"/>
      <c r="Q26" s="112"/>
      <c r="R26" s="112"/>
    </row>
    <row r="27" spans="1:18" ht="24" x14ac:dyDescent="0.55000000000000004">
      <c r="A27" s="122">
        <f>SUBTOTAL(103,$B$4:B27)</f>
        <v>24</v>
      </c>
      <c r="B27" s="123" t="s">
        <v>4238</v>
      </c>
      <c r="C27" s="123" t="s">
        <v>4239</v>
      </c>
      <c r="D27" s="123" t="s">
        <v>4275</v>
      </c>
      <c r="E27" s="122" t="s">
        <v>4283</v>
      </c>
      <c r="F27" s="123" t="s">
        <v>4284</v>
      </c>
      <c r="G27" s="122" t="s">
        <v>8515</v>
      </c>
      <c r="H27" s="122" t="s">
        <v>8516</v>
      </c>
      <c r="I27" s="13">
        <v>1.052</v>
      </c>
      <c r="J27" s="13">
        <v>1.052</v>
      </c>
      <c r="K27" s="13"/>
      <c r="L27" s="122" t="s">
        <v>4286</v>
      </c>
      <c r="M27" s="122"/>
      <c r="N27" s="175" t="s">
        <v>4287</v>
      </c>
      <c r="O27" s="175" t="s">
        <v>6560</v>
      </c>
      <c r="P27" s="108"/>
      <c r="Q27" s="175"/>
      <c r="R27" s="175"/>
    </row>
    <row r="28" spans="1:18" ht="24" x14ac:dyDescent="0.55000000000000004">
      <c r="A28" s="122">
        <f>SUBTOTAL(103,$B$4:B28)</f>
        <v>25</v>
      </c>
      <c r="B28" s="123" t="s">
        <v>4238</v>
      </c>
      <c r="C28" s="123" t="s">
        <v>4239</v>
      </c>
      <c r="D28" s="123" t="s">
        <v>4275</v>
      </c>
      <c r="E28" s="122" t="s">
        <v>4283</v>
      </c>
      <c r="F28" s="123" t="s">
        <v>4284</v>
      </c>
      <c r="G28" s="122" t="s">
        <v>8517</v>
      </c>
      <c r="H28" s="122" t="s">
        <v>8518</v>
      </c>
      <c r="I28" s="13">
        <v>0.53</v>
      </c>
      <c r="J28" s="13">
        <v>0.53</v>
      </c>
      <c r="K28" s="13"/>
      <c r="L28" s="122" t="s">
        <v>4286</v>
      </c>
      <c r="M28" s="122"/>
      <c r="N28" s="175" t="s">
        <v>4287</v>
      </c>
      <c r="O28" s="175" t="s">
        <v>6560</v>
      </c>
      <c r="P28" s="108"/>
      <c r="Q28" s="175"/>
      <c r="R28" s="175"/>
    </row>
    <row r="29" spans="1:18" ht="24" x14ac:dyDescent="0.55000000000000004">
      <c r="A29" s="122">
        <f>SUBTOTAL(103,$B$4:B29)</f>
        <v>26</v>
      </c>
      <c r="B29" s="123" t="s">
        <v>4238</v>
      </c>
      <c r="C29" s="123" t="s">
        <v>4239</v>
      </c>
      <c r="D29" s="123" t="s">
        <v>4275</v>
      </c>
      <c r="E29" s="122" t="s">
        <v>4283</v>
      </c>
      <c r="F29" s="123" t="s">
        <v>4284</v>
      </c>
      <c r="G29" s="122" t="s">
        <v>8519</v>
      </c>
      <c r="H29" s="122" t="s">
        <v>8520</v>
      </c>
      <c r="I29" s="13">
        <v>0.63300000000000001</v>
      </c>
      <c r="J29" s="13">
        <v>0.63300000000000001</v>
      </c>
      <c r="K29" s="13"/>
      <c r="L29" s="122" t="s">
        <v>4286</v>
      </c>
      <c r="M29" s="122"/>
      <c r="N29" s="175" t="s">
        <v>4287</v>
      </c>
      <c r="O29" s="175" t="s">
        <v>6560</v>
      </c>
      <c r="P29" s="108"/>
      <c r="Q29" s="175"/>
      <c r="R29" s="175"/>
    </row>
    <row r="30" spans="1:18" ht="24" x14ac:dyDescent="0.55000000000000004">
      <c r="A30" s="122">
        <f>SUBTOTAL(103,$B$4:B30)</f>
        <v>27</v>
      </c>
      <c r="B30" s="123" t="s">
        <v>4238</v>
      </c>
      <c r="C30" s="123" t="s">
        <v>4239</v>
      </c>
      <c r="D30" s="123" t="s">
        <v>4275</v>
      </c>
      <c r="E30" s="122" t="s">
        <v>4283</v>
      </c>
      <c r="F30" s="123" t="s">
        <v>4284</v>
      </c>
      <c r="G30" s="122" t="s">
        <v>8521</v>
      </c>
      <c r="H30" s="122" t="s">
        <v>8522</v>
      </c>
      <c r="I30" s="13">
        <v>1.625</v>
      </c>
      <c r="J30" s="13">
        <v>1.625</v>
      </c>
      <c r="K30" s="13"/>
      <c r="L30" s="122" t="s">
        <v>4286</v>
      </c>
      <c r="M30" s="122"/>
      <c r="N30" s="175" t="s">
        <v>4287</v>
      </c>
      <c r="O30" s="175" t="s">
        <v>6560</v>
      </c>
      <c r="P30" s="108"/>
      <c r="Q30" s="175"/>
      <c r="R30" s="175"/>
    </row>
    <row r="31" spans="1:18" ht="24" x14ac:dyDescent="0.55000000000000004">
      <c r="A31" s="122">
        <f>SUBTOTAL(103,$B$4:B31)</f>
        <v>28</v>
      </c>
      <c r="B31" s="123" t="s">
        <v>4238</v>
      </c>
      <c r="C31" s="123" t="s">
        <v>4239</v>
      </c>
      <c r="D31" s="123" t="s">
        <v>4275</v>
      </c>
      <c r="E31" s="122" t="s">
        <v>4283</v>
      </c>
      <c r="F31" s="123" t="s">
        <v>4284</v>
      </c>
      <c r="G31" s="122" t="s">
        <v>8523</v>
      </c>
      <c r="H31" s="122" t="s">
        <v>8524</v>
      </c>
      <c r="I31" s="13">
        <v>0.42299999999999899</v>
      </c>
      <c r="J31" s="13">
        <v>0.42299999999999899</v>
      </c>
      <c r="K31" s="13"/>
      <c r="L31" s="122" t="s">
        <v>4286</v>
      </c>
      <c r="M31" s="122"/>
      <c r="N31" s="175" t="s">
        <v>4287</v>
      </c>
      <c r="O31" s="175" t="s">
        <v>6560</v>
      </c>
      <c r="P31" s="108"/>
      <c r="Q31" s="175"/>
      <c r="R31" s="175"/>
    </row>
    <row r="32" spans="1:18" ht="24" x14ac:dyDescent="0.55000000000000004">
      <c r="A32" s="122">
        <f>SUBTOTAL(103,$B$4:B32)</f>
        <v>29</v>
      </c>
      <c r="B32" s="123" t="s">
        <v>4238</v>
      </c>
      <c r="C32" s="123" t="s">
        <v>4239</v>
      </c>
      <c r="D32" s="123" t="s">
        <v>4275</v>
      </c>
      <c r="E32" s="122" t="s">
        <v>4283</v>
      </c>
      <c r="F32" s="123" t="s">
        <v>4284</v>
      </c>
      <c r="G32" s="122" t="s">
        <v>8525</v>
      </c>
      <c r="H32" s="122" t="s">
        <v>8526</v>
      </c>
      <c r="I32" s="13">
        <v>1.1950000000000001</v>
      </c>
      <c r="J32" s="13">
        <v>1.196</v>
      </c>
      <c r="K32" s="13"/>
      <c r="L32" s="122" t="s">
        <v>4286</v>
      </c>
      <c r="M32" s="122"/>
      <c r="N32" s="175" t="s">
        <v>4287</v>
      </c>
      <c r="O32" s="175" t="s">
        <v>6560</v>
      </c>
      <c r="P32" s="108"/>
      <c r="Q32" s="175"/>
      <c r="R32" s="175"/>
    </row>
    <row r="33" spans="1:18" ht="24" x14ac:dyDescent="0.55000000000000004">
      <c r="A33" s="122">
        <f>SUBTOTAL(103,$B$4:B33)</f>
        <v>30</v>
      </c>
      <c r="B33" s="123" t="s">
        <v>4238</v>
      </c>
      <c r="C33" s="123" t="s">
        <v>4239</v>
      </c>
      <c r="D33" s="123" t="s">
        <v>4275</v>
      </c>
      <c r="E33" s="122" t="s">
        <v>4283</v>
      </c>
      <c r="F33" s="123" t="s">
        <v>4284</v>
      </c>
      <c r="G33" s="122" t="s">
        <v>8527</v>
      </c>
      <c r="H33" s="122" t="s">
        <v>8528</v>
      </c>
      <c r="I33" s="13">
        <v>0.159</v>
      </c>
      <c r="J33" s="13">
        <v>0.16</v>
      </c>
      <c r="K33" s="13"/>
      <c r="L33" s="122" t="s">
        <v>4286</v>
      </c>
      <c r="M33" s="122"/>
      <c r="N33" s="175" t="s">
        <v>4287</v>
      </c>
      <c r="O33" s="175" t="s">
        <v>6560</v>
      </c>
      <c r="P33" s="108"/>
      <c r="Q33" s="175"/>
      <c r="R33" s="175"/>
    </row>
    <row r="34" spans="1:18" ht="24" x14ac:dyDescent="0.55000000000000004">
      <c r="A34" s="122">
        <f>SUBTOTAL(103,$B$4:B34)</f>
        <v>31</v>
      </c>
      <c r="B34" s="123" t="s">
        <v>4238</v>
      </c>
      <c r="C34" s="123" t="s">
        <v>4239</v>
      </c>
      <c r="D34" s="123" t="s">
        <v>4275</v>
      </c>
      <c r="E34" s="122" t="s">
        <v>4283</v>
      </c>
      <c r="F34" s="123" t="s">
        <v>4284</v>
      </c>
      <c r="G34" s="122" t="s">
        <v>8529</v>
      </c>
      <c r="H34" s="122" t="s">
        <v>8530</v>
      </c>
      <c r="I34" s="13">
        <v>1.835</v>
      </c>
      <c r="J34" s="13">
        <v>1.835</v>
      </c>
      <c r="K34" s="13"/>
      <c r="L34" s="122" t="s">
        <v>4286</v>
      </c>
      <c r="M34" s="122"/>
      <c r="N34" s="175" t="s">
        <v>4287</v>
      </c>
      <c r="O34" s="175" t="s">
        <v>6560</v>
      </c>
      <c r="P34" s="108"/>
      <c r="Q34" s="175"/>
      <c r="R34" s="175"/>
    </row>
    <row r="35" spans="1:18" ht="24" x14ac:dyDescent="0.55000000000000004">
      <c r="A35" s="122">
        <f>SUBTOTAL(103,$B$4:B35)</f>
        <v>32</v>
      </c>
      <c r="B35" s="123" t="s">
        <v>4238</v>
      </c>
      <c r="C35" s="123" t="s">
        <v>4239</v>
      </c>
      <c r="D35" s="123" t="s">
        <v>4275</v>
      </c>
      <c r="E35" s="122" t="s">
        <v>4283</v>
      </c>
      <c r="F35" s="123" t="s">
        <v>4284</v>
      </c>
      <c r="G35" s="122" t="s">
        <v>8531</v>
      </c>
      <c r="H35" s="122" t="s">
        <v>8532</v>
      </c>
      <c r="I35" s="13">
        <v>0.94299999999999895</v>
      </c>
      <c r="J35" s="13">
        <v>0.94299999999999895</v>
      </c>
      <c r="K35" s="13"/>
      <c r="L35" s="122" t="s">
        <v>4286</v>
      </c>
      <c r="M35" s="122"/>
      <c r="N35" s="175" t="s">
        <v>4287</v>
      </c>
      <c r="O35" s="175" t="s">
        <v>6560</v>
      </c>
      <c r="P35" s="108"/>
      <c r="Q35" s="175"/>
      <c r="R35" s="175"/>
    </row>
    <row r="36" spans="1:18" ht="24" x14ac:dyDescent="0.55000000000000004">
      <c r="A36" s="122">
        <f>SUBTOTAL(103,$B$4:B36)</f>
        <v>33</v>
      </c>
      <c r="B36" s="123" t="s">
        <v>4238</v>
      </c>
      <c r="C36" s="123" t="s">
        <v>4239</v>
      </c>
      <c r="D36" s="123" t="s">
        <v>4275</v>
      </c>
      <c r="E36" s="122" t="s">
        <v>4283</v>
      </c>
      <c r="F36" s="123" t="s">
        <v>4284</v>
      </c>
      <c r="G36" s="122" t="s">
        <v>8533</v>
      </c>
      <c r="H36" s="122" t="s">
        <v>8534</v>
      </c>
      <c r="I36" s="13">
        <v>0.751</v>
      </c>
      <c r="J36" s="13">
        <v>0.751</v>
      </c>
      <c r="K36" s="13"/>
      <c r="L36" s="122" t="s">
        <v>4286</v>
      </c>
      <c r="M36" s="122"/>
      <c r="N36" s="175" t="s">
        <v>4287</v>
      </c>
      <c r="O36" s="175" t="s">
        <v>6560</v>
      </c>
      <c r="P36" s="108"/>
      <c r="Q36" s="175"/>
      <c r="R36" s="175"/>
    </row>
    <row r="37" spans="1:18" ht="24" x14ac:dyDescent="0.55000000000000004">
      <c r="A37" s="122">
        <f>SUBTOTAL(103,$B$4:B37)</f>
        <v>34</v>
      </c>
      <c r="B37" s="123" t="s">
        <v>4238</v>
      </c>
      <c r="C37" s="123" t="s">
        <v>4239</v>
      </c>
      <c r="D37" s="123" t="s">
        <v>4275</v>
      </c>
      <c r="E37" s="122" t="s">
        <v>4283</v>
      </c>
      <c r="F37" s="123" t="s">
        <v>4284</v>
      </c>
      <c r="G37" s="122" t="s">
        <v>8535</v>
      </c>
      <c r="H37" s="122" t="s">
        <v>8536</v>
      </c>
      <c r="I37" s="13">
        <v>1.2350000000000001</v>
      </c>
      <c r="J37" s="13">
        <v>1.2350000000000001</v>
      </c>
      <c r="K37" s="13"/>
      <c r="L37" s="122" t="s">
        <v>4286</v>
      </c>
      <c r="M37" s="122"/>
      <c r="N37" s="175" t="s">
        <v>4287</v>
      </c>
      <c r="O37" s="175" t="s">
        <v>6560</v>
      </c>
      <c r="P37" s="108"/>
      <c r="Q37" s="175"/>
      <c r="R37" s="175"/>
    </row>
    <row r="38" spans="1:18" ht="24" x14ac:dyDescent="0.55000000000000004">
      <c r="A38" s="122">
        <f>SUBTOTAL(103,$B$4:B38)</f>
        <v>35</v>
      </c>
      <c r="B38" s="123" t="s">
        <v>4238</v>
      </c>
      <c r="C38" s="123" t="s">
        <v>4239</v>
      </c>
      <c r="D38" s="123" t="s">
        <v>4275</v>
      </c>
      <c r="E38" s="122" t="s">
        <v>4283</v>
      </c>
      <c r="F38" s="123" t="s">
        <v>4284</v>
      </c>
      <c r="G38" s="122" t="s">
        <v>8537</v>
      </c>
      <c r="H38" s="122" t="s">
        <v>8538</v>
      </c>
      <c r="I38" s="13">
        <v>0.618999999999999</v>
      </c>
      <c r="J38" s="13">
        <v>0.618999999999999</v>
      </c>
      <c r="K38" s="13"/>
      <c r="L38" s="122" t="s">
        <v>4286</v>
      </c>
      <c r="M38" s="122"/>
      <c r="N38" s="175" t="s">
        <v>4287</v>
      </c>
      <c r="O38" s="175" t="s">
        <v>6560</v>
      </c>
      <c r="P38" s="108"/>
      <c r="Q38" s="175"/>
      <c r="R38" s="175"/>
    </row>
    <row r="39" spans="1:18" ht="24" x14ac:dyDescent="0.55000000000000004">
      <c r="A39" s="122">
        <f>SUBTOTAL(103,$B$4:B39)</f>
        <v>36</v>
      </c>
      <c r="B39" s="123" t="s">
        <v>4238</v>
      </c>
      <c r="C39" s="123" t="s">
        <v>4239</v>
      </c>
      <c r="D39" s="123" t="s">
        <v>4275</v>
      </c>
      <c r="E39" s="122" t="s">
        <v>4283</v>
      </c>
      <c r="F39" s="123" t="s">
        <v>4284</v>
      </c>
      <c r="G39" s="122" t="s">
        <v>8539</v>
      </c>
      <c r="H39" s="122" t="s">
        <v>8540</v>
      </c>
      <c r="I39" s="13">
        <v>1.2290000000000001</v>
      </c>
      <c r="J39" s="13">
        <v>1.2290000000000001</v>
      </c>
      <c r="K39" s="13"/>
      <c r="L39" s="122" t="s">
        <v>4286</v>
      </c>
      <c r="M39" s="122"/>
      <c r="N39" s="175" t="s">
        <v>4287</v>
      </c>
      <c r="O39" s="175" t="s">
        <v>6560</v>
      </c>
      <c r="P39" s="108"/>
      <c r="Q39" s="175"/>
      <c r="R39" s="175"/>
    </row>
    <row r="40" spans="1:18" ht="24" x14ac:dyDescent="0.55000000000000004">
      <c r="A40" s="122">
        <f>SUBTOTAL(103,$B$4:B40)</f>
        <v>37</v>
      </c>
      <c r="B40" s="123" t="s">
        <v>4238</v>
      </c>
      <c r="C40" s="123" t="s">
        <v>4239</v>
      </c>
      <c r="D40" s="123" t="s">
        <v>4275</v>
      </c>
      <c r="E40" s="122" t="s">
        <v>4283</v>
      </c>
      <c r="F40" s="123" t="s">
        <v>4284</v>
      </c>
      <c r="G40" s="122" t="s">
        <v>8541</v>
      </c>
      <c r="H40" s="122" t="s">
        <v>8542</v>
      </c>
      <c r="I40" s="13">
        <v>1.8959999999999899</v>
      </c>
      <c r="J40" s="13">
        <v>1.8959999999999899</v>
      </c>
      <c r="K40" s="13"/>
      <c r="L40" s="122" t="s">
        <v>4286</v>
      </c>
      <c r="M40" s="122"/>
      <c r="N40" s="175" t="s">
        <v>4287</v>
      </c>
      <c r="O40" s="175" t="s">
        <v>6560</v>
      </c>
      <c r="P40" s="108"/>
      <c r="Q40" s="175"/>
      <c r="R40" s="175"/>
    </row>
    <row r="41" spans="1:18" ht="24" x14ac:dyDescent="0.55000000000000004">
      <c r="A41" s="122">
        <f>SUBTOTAL(103,$B$4:B41)</f>
        <v>38</v>
      </c>
      <c r="B41" s="123" t="s">
        <v>4238</v>
      </c>
      <c r="C41" s="123" t="s">
        <v>4239</v>
      </c>
      <c r="D41" s="123" t="s">
        <v>4275</v>
      </c>
      <c r="E41" s="122" t="s">
        <v>4283</v>
      </c>
      <c r="F41" s="123" t="s">
        <v>4284</v>
      </c>
      <c r="G41" s="122" t="s">
        <v>8543</v>
      </c>
      <c r="H41" s="122" t="s">
        <v>8544</v>
      </c>
      <c r="I41" s="13">
        <v>0.34200000000000003</v>
      </c>
      <c r="J41" s="13">
        <v>0.34200000000000003</v>
      </c>
      <c r="K41" s="13"/>
      <c r="L41" s="122" t="s">
        <v>4286</v>
      </c>
      <c r="M41" s="122"/>
      <c r="N41" s="175" t="s">
        <v>4287</v>
      </c>
      <c r="O41" s="175" t="s">
        <v>6560</v>
      </c>
      <c r="P41" s="108"/>
      <c r="Q41" s="175"/>
      <c r="R41" s="175"/>
    </row>
    <row r="42" spans="1:18" ht="24" x14ac:dyDescent="0.55000000000000004">
      <c r="A42" s="106">
        <f>SUBTOTAL(103,$B$4:B42)</f>
        <v>39</v>
      </c>
      <c r="B42" s="107" t="s">
        <v>4238</v>
      </c>
      <c r="C42" s="107" t="s">
        <v>4239</v>
      </c>
      <c r="D42" s="107" t="s">
        <v>4275</v>
      </c>
      <c r="E42" s="106" t="s">
        <v>4288</v>
      </c>
      <c r="F42" s="107" t="s">
        <v>4284</v>
      </c>
      <c r="G42" s="106" t="s">
        <v>8545</v>
      </c>
      <c r="H42" s="106" t="s">
        <v>8546</v>
      </c>
      <c r="I42" s="11">
        <v>5.407</v>
      </c>
      <c r="J42" s="11">
        <v>6.931</v>
      </c>
      <c r="K42" s="11"/>
      <c r="L42" s="106" t="s">
        <v>4243</v>
      </c>
      <c r="M42" s="106"/>
      <c r="N42" s="145" t="s">
        <v>4287</v>
      </c>
      <c r="O42" s="145"/>
      <c r="P42" s="108"/>
      <c r="Q42" s="145"/>
      <c r="R42" s="145"/>
    </row>
    <row r="43" spans="1:18" ht="24" x14ac:dyDescent="0.55000000000000004">
      <c r="A43" s="106">
        <f>SUBTOTAL(103,$B$4:B43)</f>
        <v>40</v>
      </c>
      <c r="B43" s="107" t="s">
        <v>4238</v>
      </c>
      <c r="C43" s="107" t="s">
        <v>4239</v>
      </c>
      <c r="D43" s="107" t="s">
        <v>4275</v>
      </c>
      <c r="E43" s="106" t="s">
        <v>4288</v>
      </c>
      <c r="F43" s="107" t="s">
        <v>4284</v>
      </c>
      <c r="G43" s="106" t="s">
        <v>8547</v>
      </c>
      <c r="H43" s="106" t="s">
        <v>8548</v>
      </c>
      <c r="I43" s="11">
        <v>3.306</v>
      </c>
      <c r="J43" s="11">
        <v>3.306</v>
      </c>
      <c r="K43" s="11"/>
      <c r="L43" s="106" t="s">
        <v>4243</v>
      </c>
      <c r="M43" s="106"/>
      <c r="N43" s="145" t="s">
        <v>4287</v>
      </c>
      <c r="O43" s="145"/>
      <c r="P43" s="108"/>
      <c r="Q43" s="145"/>
      <c r="R43" s="145"/>
    </row>
    <row r="44" spans="1:18" ht="24" x14ac:dyDescent="0.55000000000000004">
      <c r="A44" s="106">
        <f>SUBTOTAL(103,$B$4:B44)</f>
        <v>41</v>
      </c>
      <c r="B44" s="107" t="s">
        <v>4238</v>
      </c>
      <c r="C44" s="107" t="s">
        <v>4239</v>
      </c>
      <c r="D44" s="107" t="s">
        <v>4275</v>
      </c>
      <c r="E44" s="106" t="s">
        <v>4288</v>
      </c>
      <c r="F44" s="107" t="s">
        <v>4284</v>
      </c>
      <c r="G44" s="106" t="s">
        <v>8549</v>
      </c>
      <c r="H44" s="106" t="s">
        <v>8512</v>
      </c>
      <c r="I44" s="11">
        <v>7.2329999999999899</v>
      </c>
      <c r="J44" s="11">
        <v>7.2329999999999899</v>
      </c>
      <c r="K44" s="11"/>
      <c r="L44" s="106" t="s">
        <v>4243</v>
      </c>
      <c r="M44" s="106"/>
      <c r="N44" s="145" t="s">
        <v>4287</v>
      </c>
      <c r="O44" s="145"/>
      <c r="P44" s="108"/>
      <c r="Q44" s="145"/>
      <c r="R44" s="145"/>
    </row>
    <row r="45" spans="1:18" ht="24" x14ac:dyDescent="0.55000000000000004">
      <c r="A45" s="109">
        <f>SUBTOTAL(103,$B$4:B45)</f>
        <v>42</v>
      </c>
      <c r="B45" s="110" t="s">
        <v>4238</v>
      </c>
      <c r="C45" s="110" t="s">
        <v>4239</v>
      </c>
      <c r="D45" s="110" t="s">
        <v>4275</v>
      </c>
      <c r="E45" s="109" t="s">
        <v>4288</v>
      </c>
      <c r="F45" s="110" t="s">
        <v>4284</v>
      </c>
      <c r="G45" s="109" t="s">
        <v>8513</v>
      </c>
      <c r="H45" s="109" t="s">
        <v>4289</v>
      </c>
      <c r="I45" s="111">
        <f>21.435-21</f>
        <v>0.43499999999999872</v>
      </c>
      <c r="J45" s="111">
        <f>I45</f>
        <v>0.43499999999999872</v>
      </c>
      <c r="K45" s="111"/>
      <c r="L45" s="109" t="s">
        <v>4243</v>
      </c>
      <c r="M45" s="109" t="s">
        <v>4289</v>
      </c>
      <c r="N45" s="157" t="s">
        <v>4287</v>
      </c>
      <c r="O45" s="157"/>
      <c r="P45" s="109"/>
      <c r="Q45" s="157"/>
      <c r="R45" s="157"/>
    </row>
    <row r="46" spans="1:18" ht="24" x14ac:dyDescent="0.55000000000000004">
      <c r="A46" s="109">
        <f>SUBTOTAL(103,$B$4:B46)</f>
        <v>43</v>
      </c>
      <c r="B46" s="110" t="s">
        <v>4238</v>
      </c>
      <c r="C46" s="110" t="s">
        <v>4239</v>
      </c>
      <c r="D46" s="110" t="s">
        <v>4275</v>
      </c>
      <c r="E46" s="109" t="s">
        <v>4288</v>
      </c>
      <c r="F46" s="110" t="s">
        <v>4284</v>
      </c>
      <c r="G46" s="109" t="s">
        <v>4289</v>
      </c>
      <c r="H46" s="109" t="s">
        <v>8550</v>
      </c>
      <c r="I46" s="111">
        <f>22.435-21.435</f>
        <v>1</v>
      </c>
      <c r="J46" s="111">
        <f>I46</f>
        <v>1</v>
      </c>
      <c r="K46" s="111"/>
      <c r="L46" s="109" t="s">
        <v>4243</v>
      </c>
      <c r="M46" s="109" t="s">
        <v>4289</v>
      </c>
      <c r="N46" s="157" t="s">
        <v>4287</v>
      </c>
      <c r="O46" s="157"/>
      <c r="P46" s="109"/>
      <c r="Q46" s="157"/>
      <c r="R46" s="157"/>
    </row>
    <row r="47" spans="1:18" ht="24" x14ac:dyDescent="0.55000000000000004">
      <c r="A47" s="122">
        <f>SUBTOTAL(103,$B$4:B47)</f>
        <v>44</v>
      </c>
      <c r="B47" s="123" t="s">
        <v>4238</v>
      </c>
      <c r="C47" s="123" t="s">
        <v>4239</v>
      </c>
      <c r="D47" s="123" t="s">
        <v>4275</v>
      </c>
      <c r="E47" s="122" t="s">
        <v>4288</v>
      </c>
      <c r="F47" s="123" t="s">
        <v>4284</v>
      </c>
      <c r="G47" s="122" t="s">
        <v>8550</v>
      </c>
      <c r="H47" s="122" t="s">
        <v>8551</v>
      </c>
      <c r="I47" s="13">
        <v>1.1019999999999901</v>
      </c>
      <c r="J47" s="13">
        <v>1.1019999999999901</v>
      </c>
      <c r="K47" s="13"/>
      <c r="L47" s="122" t="s">
        <v>4286</v>
      </c>
      <c r="M47" s="122"/>
      <c r="N47" s="175" t="s">
        <v>4287</v>
      </c>
      <c r="O47" s="175" t="s">
        <v>6560</v>
      </c>
      <c r="P47" s="108"/>
      <c r="Q47" s="175"/>
      <c r="R47" s="175"/>
    </row>
    <row r="48" spans="1:18" ht="24" x14ac:dyDescent="0.55000000000000004">
      <c r="A48" s="122">
        <f>SUBTOTAL(103,$B$4:B48)</f>
        <v>45</v>
      </c>
      <c r="B48" s="123" t="s">
        <v>4238</v>
      </c>
      <c r="C48" s="123" t="s">
        <v>4239</v>
      </c>
      <c r="D48" s="123" t="s">
        <v>4275</v>
      </c>
      <c r="E48" s="122" t="s">
        <v>4288</v>
      </c>
      <c r="F48" s="123" t="s">
        <v>4284</v>
      </c>
      <c r="G48" s="122" t="s">
        <v>8552</v>
      </c>
      <c r="H48" s="122" t="s">
        <v>8553</v>
      </c>
      <c r="I48" s="13">
        <v>0.52800000000000002</v>
      </c>
      <c r="J48" s="13">
        <v>0.52800000000000002</v>
      </c>
      <c r="K48" s="13"/>
      <c r="L48" s="122" t="s">
        <v>4286</v>
      </c>
      <c r="M48" s="122"/>
      <c r="N48" s="175" t="s">
        <v>4287</v>
      </c>
      <c r="O48" s="175" t="s">
        <v>6560</v>
      </c>
      <c r="P48" s="108"/>
      <c r="Q48" s="175"/>
      <c r="R48" s="175"/>
    </row>
    <row r="49" spans="1:18" ht="24" x14ac:dyDescent="0.55000000000000004">
      <c r="A49" s="122">
        <f>SUBTOTAL(103,$B$4:B49)</f>
        <v>46</v>
      </c>
      <c r="B49" s="123" t="s">
        <v>4238</v>
      </c>
      <c r="C49" s="123" t="s">
        <v>4239</v>
      </c>
      <c r="D49" s="123" t="s">
        <v>4275</v>
      </c>
      <c r="E49" s="122" t="s">
        <v>4288</v>
      </c>
      <c r="F49" s="123" t="s">
        <v>4284</v>
      </c>
      <c r="G49" s="122" t="s">
        <v>8554</v>
      </c>
      <c r="H49" s="122" t="s">
        <v>8555</v>
      </c>
      <c r="I49" s="13">
        <v>0.60599999999999898</v>
      </c>
      <c r="J49" s="13">
        <v>0.60599999999999898</v>
      </c>
      <c r="K49" s="13"/>
      <c r="L49" s="122" t="s">
        <v>4286</v>
      </c>
      <c r="M49" s="122"/>
      <c r="N49" s="175" t="s">
        <v>4287</v>
      </c>
      <c r="O49" s="175" t="s">
        <v>6560</v>
      </c>
      <c r="P49" s="108"/>
      <c r="Q49" s="175"/>
      <c r="R49" s="175"/>
    </row>
    <row r="50" spans="1:18" ht="24" x14ac:dyDescent="0.55000000000000004">
      <c r="A50" s="122">
        <f>SUBTOTAL(103,$B$4:B50)</f>
        <v>47</v>
      </c>
      <c r="B50" s="123" t="s">
        <v>4238</v>
      </c>
      <c r="C50" s="123" t="s">
        <v>4239</v>
      </c>
      <c r="D50" s="123" t="s">
        <v>4275</v>
      </c>
      <c r="E50" s="122" t="s">
        <v>4288</v>
      </c>
      <c r="F50" s="123" t="s">
        <v>4284</v>
      </c>
      <c r="G50" s="122" t="s">
        <v>8556</v>
      </c>
      <c r="H50" s="122" t="s">
        <v>8557</v>
      </c>
      <c r="I50" s="13">
        <v>1.6459999999999899</v>
      </c>
      <c r="J50" s="13">
        <v>1.6459999999999899</v>
      </c>
      <c r="K50" s="13"/>
      <c r="L50" s="122" t="s">
        <v>4286</v>
      </c>
      <c r="M50" s="122"/>
      <c r="N50" s="175" t="s">
        <v>4287</v>
      </c>
      <c r="O50" s="175" t="s">
        <v>6560</v>
      </c>
      <c r="P50" s="108"/>
      <c r="Q50" s="175"/>
      <c r="R50" s="175"/>
    </row>
    <row r="51" spans="1:18" ht="24" x14ac:dyDescent="0.55000000000000004">
      <c r="A51" s="122">
        <f>SUBTOTAL(103,$B$4:B51)</f>
        <v>48</v>
      </c>
      <c r="B51" s="123" t="s">
        <v>4238</v>
      </c>
      <c r="C51" s="123" t="s">
        <v>4239</v>
      </c>
      <c r="D51" s="123" t="s">
        <v>4275</v>
      </c>
      <c r="E51" s="122" t="s">
        <v>4288</v>
      </c>
      <c r="F51" s="123" t="s">
        <v>4284</v>
      </c>
      <c r="G51" s="122" t="s">
        <v>8558</v>
      </c>
      <c r="H51" s="122" t="s">
        <v>8559</v>
      </c>
      <c r="I51" s="13">
        <v>0.40200000000000002</v>
      </c>
      <c r="J51" s="13">
        <v>0.40200000000000002</v>
      </c>
      <c r="K51" s="13"/>
      <c r="L51" s="122" t="s">
        <v>4286</v>
      </c>
      <c r="M51" s="122"/>
      <c r="N51" s="175" t="s">
        <v>4287</v>
      </c>
      <c r="O51" s="175" t="s">
        <v>6560</v>
      </c>
      <c r="P51" s="108"/>
      <c r="Q51" s="175"/>
      <c r="R51" s="175"/>
    </row>
    <row r="52" spans="1:18" ht="24" x14ac:dyDescent="0.55000000000000004">
      <c r="A52" s="122">
        <f>SUBTOTAL(103,$B$4:B52)</f>
        <v>49</v>
      </c>
      <c r="B52" s="123" t="s">
        <v>4238</v>
      </c>
      <c r="C52" s="123" t="s">
        <v>4239</v>
      </c>
      <c r="D52" s="123" t="s">
        <v>4275</v>
      </c>
      <c r="E52" s="122" t="s">
        <v>4288</v>
      </c>
      <c r="F52" s="123" t="s">
        <v>4284</v>
      </c>
      <c r="G52" s="122" t="s">
        <v>8560</v>
      </c>
      <c r="H52" s="122" t="s">
        <v>8526</v>
      </c>
      <c r="I52" s="13">
        <v>1.18599999999999</v>
      </c>
      <c r="J52" s="13">
        <v>1.18599999999999</v>
      </c>
      <c r="K52" s="13"/>
      <c r="L52" s="122" t="s">
        <v>4286</v>
      </c>
      <c r="M52" s="122"/>
      <c r="N52" s="175" t="s">
        <v>4287</v>
      </c>
      <c r="O52" s="175" t="s">
        <v>6560</v>
      </c>
      <c r="P52" s="108"/>
      <c r="Q52" s="175"/>
      <c r="R52" s="175"/>
    </row>
    <row r="53" spans="1:18" ht="24" x14ac:dyDescent="0.55000000000000004">
      <c r="A53" s="122">
        <f>SUBTOTAL(103,$B$4:B53)</f>
        <v>50</v>
      </c>
      <c r="B53" s="123" t="s">
        <v>4238</v>
      </c>
      <c r="C53" s="123" t="s">
        <v>4239</v>
      </c>
      <c r="D53" s="123" t="s">
        <v>4275</v>
      </c>
      <c r="E53" s="122" t="s">
        <v>4288</v>
      </c>
      <c r="F53" s="123" t="s">
        <v>4284</v>
      </c>
      <c r="G53" s="122" t="s">
        <v>8527</v>
      </c>
      <c r="H53" s="122" t="s">
        <v>8561</v>
      </c>
      <c r="I53" s="13">
        <v>0.17999999999999899</v>
      </c>
      <c r="J53" s="13">
        <v>0.17999999999999899</v>
      </c>
      <c r="K53" s="13"/>
      <c r="L53" s="122" t="s">
        <v>4286</v>
      </c>
      <c r="M53" s="122"/>
      <c r="N53" s="175" t="s">
        <v>4287</v>
      </c>
      <c r="O53" s="175" t="s">
        <v>6560</v>
      </c>
      <c r="P53" s="108"/>
      <c r="Q53" s="175"/>
      <c r="R53" s="175"/>
    </row>
    <row r="54" spans="1:18" ht="24" x14ac:dyDescent="0.55000000000000004">
      <c r="A54" s="122">
        <f>SUBTOTAL(103,$B$4:B54)</f>
        <v>51</v>
      </c>
      <c r="B54" s="123" t="s">
        <v>4238</v>
      </c>
      <c r="C54" s="123" t="s">
        <v>4239</v>
      </c>
      <c r="D54" s="123" t="s">
        <v>4275</v>
      </c>
      <c r="E54" s="122" t="s">
        <v>4288</v>
      </c>
      <c r="F54" s="123" t="s">
        <v>4284</v>
      </c>
      <c r="G54" s="122" t="s">
        <v>8562</v>
      </c>
      <c r="H54" s="122" t="s">
        <v>8563</v>
      </c>
      <c r="I54" s="13">
        <v>1.8480000000000001</v>
      </c>
      <c r="J54" s="13">
        <v>1.8480000000000001</v>
      </c>
      <c r="K54" s="13"/>
      <c r="L54" s="122" t="s">
        <v>4286</v>
      </c>
      <c r="M54" s="122"/>
      <c r="N54" s="175" t="s">
        <v>4287</v>
      </c>
      <c r="O54" s="175" t="s">
        <v>6560</v>
      </c>
      <c r="P54" s="108"/>
      <c r="Q54" s="175"/>
      <c r="R54" s="175"/>
    </row>
    <row r="55" spans="1:18" ht="24" x14ac:dyDescent="0.55000000000000004">
      <c r="A55" s="122">
        <f>SUBTOTAL(103,$B$4:B55)</f>
        <v>52</v>
      </c>
      <c r="B55" s="123" t="s">
        <v>4238</v>
      </c>
      <c r="C55" s="123" t="s">
        <v>4239</v>
      </c>
      <c r="D55" s="123" t="s">
        <v>4275</v>
      </c>
      <c r="E55" s="122" t="s">
        <v>4288</v>
      </c>
      <c r="F55" s="123" t="s">
        <v>4284</v>
      </c>
      <c r="G55" s="122" t="s">
        <v>8564</v>
      </c>
      <c r="H55" s="122" t="s">
        <v>8565</v>
      </c>
      <c r="I55" s="13">
        <v>0.91200000000000003</v>
      </c>
      <c r="J55" s="13">
        <v>0.91200000000000003</v>
      </c>
      <c r="K55" s="13"/>
      <c r="L55" s="122" t="s">
        <v>4286</v>
      </c>
      <c r="M55" s="122"/>
      <c r="N55" s="175" t="s">
        <v>4287</v>
      </c>
      <c r="O55" s="175" t="s">
        <v>6560</v>
      </c>
      <c r="P55" s="108"/>
      <c r="Q55" s="175"/>
      <c r="R55" s="175"/>
    </row>
    <row r="56" spans="1:18" ht="24" x14ac:dyDescent="0.55000000000000004">
      <c r="A56" s="122">
        <f>SUBTOTAL(103,$B$4:B56)</f>
        <v>53</v>
      </c>
      <c r="B56" s="123" t="s">
        <v>4238</v>
      </c>
      <c r="C56" s="123" t="s">
        <v>4239</v>
      </c>
      <c r="D56" s="123" t="s">
        <v>4275</v>
      </c>
      <c r="E56" s="122" t="s">
        <v>4288</v>
      </c>
      <c r="F56" s="123" t="s">
        <v>4284</v>
      </c>
      <c r="G56" s="122" t="s">
        <v>8566</v>
      </c>
      <c r="H56" s="122" t="s">
        <v>8567</v>
      </c>
      <c r="I56" s="13">
        <v>0.74299999999999899</v>
      </c>
      <c r="J56" s="13">
        <v>0.74299999999999899</v>
      </c>
      <c r="K56" s="13"/>
      <c r="L56" s="122" t="s">
        <v>4286</v>
      </c>
      <c r="M56" s="122"/>
      <c r="N56" s="175" t="s">
        <v>4287</v>
      </c>
      <c r="O56" s="175" t="s">
        <v>6560</v>
      </c>
      <c r="P56" s="108"/>
      <c r="Q56" s="175"/>
      <c r="R56" s="175"/>
    </row>
    <row r="57" spans="1:18" ht="24" x14ac:dyDescent="0.55000000000000004">
      <c r="A57" s="122">
        <f>SUBTOTAL(103,$B$4:B57)</f>
        <v>54</v>
      </c>
      <c r="B57" s="123" t="s">
        <v>4238</v>
      </c>
      <c r="C57" s="123" t="s">
        <v>4239</v>
      </c>
      <c r="D57" s="123" t="s">
        <v>4275</v>
      </c>
      <c r="E57" s="122" t="s">
        <v>4288</v>
      </c>
      <c r="F57" s="123" t="s">
        <v>4284</v>
      </c>
      <c r="G57" s="122" t="s">
        <v>8568</v>
      </c>
      <c r="H57" s="122" t="s">
        <v>8569</v>
      </c>
      <c r="I57" s="13">
        <v>1.2450000000000001</v>
      </c>
      <c r="J57" s="13">
        <v>1.2450000000000001</v>
      </c>
      <c r="K57" s="13"/>
      <c r="L57" s="122" t="s">
        <v>4286</v>
      </c>
      <c r="M57" s="122"/>
      <c r="N57" s="175" t="s">
        <v>4287</v>
      </c>
      <c r="O57" s="175" t="s">
        <v>6560</v>
      </c>
      <c r="P57" s="108"/>
      <c r="Q57" s="175"/>
      <c r="R57" s="175"/>
    </row>
    <row r="58" spans="1:18" ht="24" x14ac:dyDescent="0.55000000000000004">
      <c r="A58" s="122">
        <f>SUBTOTAL(103,$B$4:B58)</f>
        <v>55</v>
      </c>
      <c r="B58" s="123" t="s">
        <v>4238</v>
      </c>
      <c r="C58" s="123" t="s">
        <v>4239</v>
      </c>
      <c r="D58" s="123" t="s">
        <v>4275</v>
      </c>
      <c r="E58" s="122" t="s">
        <v>4288</v>
      </c>
      <c r="F58" s="123" t="s">
        <v>4284</v>
      </c>
      <c r="G58" s="122" t="s">
        <v>8570</v>
      </c>
      <c r="H58" s="122" t="s">
        <v>8571</v>
      </c>
      <c r="I58" s="13">
        <v>0.64800000000000002</v>
      </c>
      <c r="J58" s="13">
        <v>0.64800000000000002</v>
      </c>
      <c r="K58" s="13"/>
      <c r="L58" s="122" t="s">
        <v>4286</v>
      </c>
      <c r="M58" s="122"/>
      <c r="N58" s="175" t="s">
        <v>4287</v>
      </c>
      <c r="O58" s="175" t="s">
        <v>6560</v>
      </c>
      <c r="P58" s="108"/>
      <c r="Q58" s="175"/>
      <c r="R58" s="175"/>
    </row>
    <row r="59" spans="1:18" ht="24" x14ac:dyDescent="0.55000000000000004">
      <c r="A59" s="122">
        <f>SUBTOTAL(103,$B$4:B59)</f>
        <v>56</v>
      </c>
      <c r="B59" s="123" t="s">
        <v>4238</v>
      </c>
      <c r="C59" s="123" t="s">
        <v>4239</v>
      </c>
      <c r="D59" s="123" t="s">
        <v>4275</v>
      </c>
      <c r="E59" s="122" t="s">
        <v>4288</v>
      </c>
      <c r="F59" s="123" t="s">
        <v>4284</v>
      </c>
      <c r="G59" s="122" t="s">
        <v>8572</v>
      </c>
      <c r="H59" s="122" t="s">
        <v>8573</v>
      </c>
      <c r="I59" s="13">
        <v>1.1890000000000001</v>
      </c>
      <c r="J59" s="13">
        <v>1.1890000000000001</v>
      </c>
      <c r="K59" s="13"/>
      <c r="L59" s="122" t="s">
        <v>4286</v>
      </c>
      <c r="M59" s="122"/>
      <c r="N59" s="175" t="s">
        <v>4287</v>
      </c>
      <c r="O59" s="175" t="s">
        <v>6560</v>
      </c>
      <c r="P59" s="108"/>
      <c r="Q59" s="175"/>
      <c r="R59" s="175"/>
    </row>
    <row r="60" spans="1:18" ht="24" x14ac:dyDescent="0.55000000000000004">
      <c r="A60" s="122">
        <f>SUBTOTAL(103,$B$4:B60)</f>
        <v>57</v>
      </c>
      <c r="B60" s="123" t="s">
        <v>4238</v>
      </c>
      <c r="C60" s="123" t="s">
        <v>4239</v>
      </c>
      <c r="D60" s="123" t="s">
        <v>4275</v>
      </c>
      <c r="E60" s="122" t="s">
        <v>4288</v>
      </c>
      <c r="F60" s="123" t="s">
        <v>4284</v>
      </c>
      <c r="G60" s="122" t="s">
        <v>8574</v>
      </c>
      <c r="H60" s="122" t="s">
        <v>8544</v>
      </c>
      <c r="I60" s="13">
        <v>2.367</v>
      </c>
      <c r="J60" s="13">
        <v>2.367</v>
      </c>
      <c r="K60" s="13"/>
      <c r="L60" s="122" t="s">
        <v>4286</v>
      </c>
      <c r="M60" s="122"/>
      <c r="N60" s="175" t="s">
        <v>4287</v>
      </c>
      <c r="O60" s="175" t="s">
        <v>6560</v>
      </c>
      <c r="P60" s="108"/>
      <c r="Q60" s="175"/>
      <c r="R60" s="175"/>
    </row>
    <row r="61" spans="1:18" ht="24" x14ac:dyDescent="0.55000000000000004">
      <c r="A61" s="109">
        <f>SUBTOTAL(103,$B$4:B61)</f>
        <v>58</v>
      </c>
      <c r="B61" s="110" t="s">
        <v>4238</v>
      </c>
      <c r="C61" s="110" t="s">
        <v>4239</v>
      </c>
      <c r="D61" s="110" t="s">
        <v>4244</v>
      </c>
      <c r="E61" s="109" t="s">
        <v>4290</v>
      </c>
      <c r="F61" s="110" t="s">
        <v>4291</v>
      </c>
      <c r="G61" s="109" t="s">
        <v>8575</v>
      </c>
      <c r="H61" s="109" t="s">
        <v>4292</v>
      </c>
      <c r="I61" s="111">
        <f>32.255-30.6</f>
        <v>1.6550000000000011</v>
      </c>
      <c r="J61" s="111">
        <f>I61</f>
        <v>1.6550000000000011</v>
      </c>
      <c r="K61" s="111"/>
      <c r="L61" s="109" t="s">
        <v>4255</v>
      </c>
      <c r="M61" s="109" t="s">
        <v>4292</v>
      </c>
      <c r="N61" s="109" t="s">
        <v>6559</v>
      </c>
      <c r="O61" s="109"/>
      <c r="P61" s="109"/>
      <c r="Q61" s="109"/>
      <c r="R61" s="109"/>
    </row>
    <row r="62" spans="1:18" ht="24" x14ac:dyDescent="0.55000000000000004">
      <c r="A62" s="109">
        <f>SUBTOTAL(103,$B$4:B62)</f>
        <v>59</v>
      </c>
      <c r="B62" s="110" t="s">
        <v>4238</v>
      </c>
      <c r="C62" s="110" t="s">
        <v>4239</v>
      </c>
      <c r="D62" s="110" t="s">
        <v>4244</v>
      </c>
      <c r="E62" s="109" t="s">
        <v>4290</v>
      </c>
      <c r="F62" s="110" t="s">
        <v>4291</v>
      </c>
      <c r="G62" s="109" t="s">
        <v>4292</v>
      </c>
      <c r="H62" s="109" t="s">
        <v>8576</v>
      </c>
      <c r="I62" s="111">
        <f>34.916-32.255</f>
        <v>2.6609999999999943</v>
      </c>
      <c r="J62" s="111">
        <f>I62</f>
        <v>2.6609999999999943</v>
      </c>
      <c r="K62" s="111"/>
      <c r="L62" s="109" t="s">
        <v>4243</v>
      </c>
      <c r="M62" s="109" t="s">
        <v>4292</v>
      </c>
      <c r="N62" s="109" t="s">
        <v>6565</v>
      </c>
      <c r="O62" s="109"/>
      <c r="P62" s="109"/>
      <c r="Q62" s="109"/>
      <c r="R62" s="109"/>
    </row>
    <row r="63" spans="1:18" ht="24" x14ac:dyDescent="0.55000000000000004">
      <c r="A63" s="106">
        <f>SUBTOTAL(103,$B$4:B63)</f>
        <v>60</v>
      </c>
      <c r="B63" s="107" t="s">
        <v>4238</v>
      </c>
      <c r="C63" s="107" t="s">
        <v>4239</v>
      </c>
      <c r="D63" s="107" t="s">
        <v>4275</v>
      </c>
      <c r="E63" s="106" t="s">
        <v>4293</v>
      </c>
      <c r="F63" s="107" t="s">
        <v>4294</v>
      </c>
      <c r="G63" s="106" t="s">
        <v>8577</v>
      </c>
      <c r="H63" s="106" t="s">
        <v>8578</v>
      </c>
      <c r="I63" s="11">
        <v>6.75999999999999</v>
      </c>
      <c r="J63" s="11">
        <v>9.3499999999999908</v>
      </c>
      <c r="K63" s="11"/>
      <c r="L63" s="106" t="s">
        <v>4243</v>
      </c>
      <c r="M63" s="106"/>
      <c r="N63" s="108"/>
      <c r="O63" s="108"/>
      <c r="P63" s="108"/>
      <c r="Q63" s="108"/>
      <c r="R63" s="108"/>
    </row>
    <row r="64" spans="1:18" ht="24" x14ac:dyDescent="0.55000000000000004">
      <c r="A64" s="106">
        <f>SUBTOTAL(103,$B$4:B64)</f>
        <v>61</v>
      </c>
      <c r="B64" s="107" t="s">
        <v>4238</v>
      </c>
      <c r="C64" s="107" t="s">
        <v>4239</v>
      </c>
      <c r="D64" s="107" t="s">
        <v>4275</v>
      </c>
      <c r="E64" s="106" t="s">
        <v>4293</v>
      </c>
      <c r="F64" s="107" t="s">
        <v>4294</v>
      </c>
      <c r="G64" s="106" t="s">
        <v>8579</v>
      </c>
      <c r="H64" s="106" t="s">
        <v>8580</v>
      </c>
      <c r="I64" s="11">
        <v>3.40899999999999</v>
      </c>
      <c r="J64" s="11">
        <v>3.40899999999999</v>
      </c>
      <c r="K64" s="11"/>
      <c r="L64" s="106" t="s">
        <v>4243</v>
      </c>
      <c r="M64" s="106"/>
      <c r="N64" s="108"/>
      <c r="O64" s="108"/>
      <c r="P64" s="108"/>
      <c r="Q64" s="108"/>
      <c r="R64" s="108"/>
    </row>
    <row r="65" spans="1:18" ht="24" x14ac:dyDescent="0.55000000000000004">
      <c r="A65" s="106">
        <f>SUBTOTAL(103,$B$4:B65)</f>
        <v>62</v>
      </c>
      <c r="B65" s="107" t="s">
        <v>4238</v>
      </c>
      <c r="C65" s="107" t="s">
        <v>4239</v>
      </c>
      <c r="D65" s="107" t="s">
        <v>4275</v>
      </c>
      <c r="E65" s="106" t="s">
        <v>4293</v>
      </c>
      <c r="F65" s="107" t="s">
        <v>4294</v>
      </c>
      <c r="G65" s="106" t="s">
        <v>8581</v>
      </c>
      <c r="H65" s="106" t="s">
        <v>8582</v>
      </c>
      <c r="I65" s="11">
        <v>0.80500000000000005</v>
      </c>
      <c r="J65" s="11">
        <v>0.80500000000000005</v>
      </c>
      <c r="K65" s="11"/>
      <c r="L65" s="106" t="s">
        <v>4243</v>
      </c>
      <c r="M65" s="106"/>
      <c r="N65" s="108"/>
      <c r="O65" s="108"/>
      <c r="P65" s="108"/>
      <c r="Q65" s="108"/>
      <c r="R65" s="108"/>
    </row>
    <row r="66" spans="1:18" ht="24" x14ac:dyDescent="0.55000000000000004">
      <c r="A66" s="106">
        <f>SUBTOTAL(103,$B$4:B66)</f>
        <v>63</v>
      </c>
      <c r="B66" s="107" t="s">
        <v>4238</v>
      </c>
      <c r="C66" s="107" t="s">
        <v>4239</v>
      </c>
      <c r="D66" s="107" t="s">
        <v>4275</v>
      </c>
      <c r="E66" s="106" t="s">
        <v>4293</v>
      </c>
      <c r="F66" s="107" t="s">
        <v>4294</v>
      </c>
      <c r="G66" s="106" t="s">
        <v>8583</v>
      </c>
      <c r="H66" s="106" t="s">
        <v>8584</v>
      </c>
      <c r="I66" s="11">
        <v>5.0940000000000003</v>
      </c>
      <c r="J66" s="11">
        <v>5.0940000000000003</v>
      </c>
      <c r="K66" s="11"/>
      <c r="L66" s="106" t="s">
        <v>4243</v>
      </c>
      <c r="M66" s="106"/>
      <c r="N66" s="108"/>
      <c r="O66" s="108"/>
      <c r="P66" s="108"/>
      <c r="Q66" s="108"/>
      <c r="R66" s="108"/>
    </row>
    <row r="67" spans="1:18" ht="24" x14ac:dyDescent="0.55000000000000004">
      <c r="A67" s="106">
        <f>SUBTOTAL(103,$B$4:B67)</f>
        <v>64</v>
      </c>
      <c r="B67" s="107" t="s">
        <v>4238</v>
      </c>
      <c r="C67" s="107" t="s">
        <v>4239</v>
      </c>
      <c r="D67" s="107" t="s">
        <v>4275</v>
      </c>
      <c r="E67" s="106" t="s">
        <v>4293</v>
      </c>
      <c r="F67" s="107" t="s">
        <v>4294</v>
      </c>
      <c r="G67" s="106" t="s">
        <v>8585</v>
      </c>
      <c r="H67" s="106" t="s">
        <v>8586</v>
      </c>
      <c r="I67" s="11">
        <v>6.7069999999999901</v>
      </c>
      <c r="J67" s="11">
        <v>6.7069999999999901</v>
      </c>
      <c r="K67" s="11"/>
      <c r="L67" s="106" t="s">
        <v>4243</v>
      </c>
      <c r="M67" s="106"/>
      <c r="N67" s="108"/>
      <c r="O67" s="108"/>
      <c r="P67" s="108"/>
      <c r="Q67" s="108"/>
      <c r="R67" s="108"/>
    </row>
    <row r="68" spans="1:18" ht="24" x14ac:dyDescent="0.55000000000000004">
      <c r="A68" s="109">
        <f>SUBTOTAL(103,$B$4:B68)</f>
        <v>65</v>
      </c>
      <c r="B68" s="110" t="s">
        <v>4238</v>
      </c>
      <c r="C68" s="110" t="s">
        <v>4239</v>
      </c>
      <c r="D68" s="110" t="s">
        <v>4244</v>
      </c>
      <c r="E68" s="109" t="s">
        <v>4295</v>
      </c>
      <c r="F68" s="110" t="s">
        <v>4296</v>
      </c>
      <c r="G68" s="109" t="s">
        <v>8575</v>
      </c>
      <c r="H68" s="109" t="s">
        <v>4297</v>
      </c>
      <c r="I68" s="111">
        <f>32.3-30.6</f>
        <v>1.6999999999999957</v>
      </c>
      <c r="J68" s="111">
        <f>I68</f>
        <v>1.6999999999999957</v>
      </c>
      <c r="K68" s="111"/>
      <c r="L68" s="109" t="s">
        <v>4255</v>
      </c>
      <c r="M68" s="109" t="s">
        <v>4297</v>
      </c>
      <c r="N68" s="109" t="s">
        <v>6559</v>
      </c>
      <c r="O68" s="109"/>
      <c r="P68" s="109"/>
      <c r="Q68" s="109"/>
      <c r="R68" s="109"/>
    </row>
    <row r="69" spans="1:18" ht="24" x14ac:dyDescent="0.55000000000000004">
      <c r="A69" s="109">
        <f>SUBTOTAL(103,$B$4:B69)</f>
        <v>66</v>
      </c>
      <c r="B69" s="110" t="s">
        <v>4238</v>
      </c>
      <c r="C69" s="110" t="s">
        <v>4239</v>
      </c>
      <c r="D69" s="110" t="s">
        <v>4244</v>
      </c>
      <c r="E69" s="109" t="s">
        <v>4295</v>
      </c>
      <c r="F69" s="110" t="s">
        <v>4296</v>
      </c>
      <c r="G69" s="109" t="s">
        <v>4297</v>
      </c>
      <c r="H69" s="109" t="s">
        <v>8587</v>
      </c>
      <c r="I69" s="111">
        <f>39.607-32.3</f>
        <v>7.3070000000000022</v>
      </c>
      <c r="J69" s="111">
        <f>I69</f>
        <v>7.3070000000000022</v>
      </c>
      <c r="K69" s="111"/>
      <c r="L69" s="109" t="s">
        <v>4243</v>
      </c>
      <c r="M69" s="109" t="s">
        <v>4297</v>
      </c>
      <c r="N69" s="109" t="s">
        <v>6566</v>
      </c>
      <c r="O69" s="109"/>
      <c r="P69" s="109"/>
      <c r="Q69" s="109"/>
      <c r="R69" s="109"/>
    </row>
    <row r="70" spans="1:18" ht="24" x14ac:dyDescent="0.55000000000000004">
      <c r="A70" s="106">
        <f>SUBTOTAL(103,$B$4:B70)</f>
        <v>67</v>
      </c>
      <c r="B70" s="107" t="s">
        <v>4238</v>
      </c>
      <c r="C70" s="107" t="s">
        <v>4239</v>
      </c>
      <c r="D70" s="107" t="s">
        <v>4275</v>
      </c>
      <c r="E70" s="106" t="s">
        <v>4298</v>
      </c>
      <c r="F70" s="107" t="s">
        <v>4299</v>
      </c>
      <c r="G70" s="106" t="s">
        <v>8588</v>
      </c>
      <c r="H70" s="106" t="s">
        <v>8589</v>
      </c>
      <c r="I70" s="11">
        <v>2.722</v>
      </c>
      <c r="J70" s="11">
        <v>4.1710000000000003</v>
      </c>
      <c r="K70" s="11"/>
      <c r="L70" s="106" t="s">
        <v>4243</v>
      </c>
      <c r="M70" s="106"/>
      <c r="N70" s="108"/>
      <c r="O70" s="108"/>
      <c r="P70" s="108"/>
      <c r="Q70" s="108"/>
      <c r="R70" s="108"/>
    </row>
    <row r="71" spans="1:18" ht="24" x14ac:dyDescent="0.55000000000000004">
      <c r="A71" s="106">
        <f>SUBTOTAL(103,$B$4:B71)</f>
        <v>68</v>
      </c>
      <c r="B71" s="107" t="s">
        <v>4238</v>
      </c>
      <c r="C71" s="107" t="s">
        <v>4239</v>
      </c>
      <c r="D71" s="107" t="s">
        <v>4275</v>
      </c>
      <c r="E71" s="106" t="s">
        <v>4298</v>
      </c>
      <c r="F71" s="107" t="s">
        <v>4299</v>
      </c>
      <c r="G71" s="106" t="s">
        <v>8590</v>
      </c>
      <c r="H71" s="106" t="s">
        <v>8591</v>
      </c>
      <c r="I71" s="11">
        <v>3.6179999999999901</v>
      </c>
      <c r="J71" s="11">
        <v>3.6179999999999901</v>
      </c>
      <c r="K71" s="11"/>
      <c r="L71" s="106" t="s">
        <v>4243</v>
      </c>
      <c r="M71" s="106"/>
      <c r="N71" s="108"/>
      <c r="O71" s="108"/>
      <c r="P71" s="108"/>
      <c r="Q71" s="108"/>
      <c r="R71" s="108"/>
    </row>
    <row r="72" spans="1:18" ht="24" x14ac:dyDescent="0.55000000000000004">
      <c r="A72" s="106">
        <f>SUBTOTAL(103,$B$4:B72)</f>
        <v>69</v>
      </c>
      <c r="B72" s="107" t="s">
        <v>4238</v>
      </c>
      <c r="C72" s="107" t="s">
        <v>4239</v>
      </c>
      <c r="D72" s="107" t="s">
        <v>4275</v>
      </c>
      <c r="E72" s="106" t="s">
        <v>4298</v>
      </c>
      <c r="F72" s="107" t="s">
        <v>4299</v>
      </c>
      <c r="G72" s="106" t="s">
        <v>8592</v>
      </c>
      <c r="H72" s="106" t="s">
        <v>8593</v>
      </c>
      <c r="I72" s="11">
        <v>0.86199999999999899</v>
      </c>
      <c r="J72" s="11">
        <v>0.86199999999999899</v>
      </c>
      <c r="K72" s="11"/>
      <c r="L72" s="106" t="s">
        <v>4243</v>
      </c>
      <c r="M72" s="106"/>
      <c r="N72" s="108"/>
      <c r="O72" s="108"/>
      <c r="P72" s="108"/>
      <c r="Q72" s="108"/>
      <c r="R72" s="108"/>
    </row>
    <row r="73" spans="1:18" ht="24" x14ac:dyDescent="0.55000000000000004">
      <c r="A73" s="106">
        <f>SUBTOTAL(103,$B$4:B73)</f>
        <v>70</v>
      </c>
      <c r="B73" s="107" t="s">
        <v>4238</v>
      </c>
      <c r="C73" s="107" t="s">
        <v>4239</v>
      </c>
      <c r="D73" s="107" t="s">
        <v>4275</v>
      </c>
      <c r="E73" s="106" t="s">
        <v>4298</v>
      </c>
      <c r="F73" s="107" t="s">
        <v>4299</v>
      </c>
      <c r="G73" s="106" t="s">
        <v>8594</v>
      </c>
      <c r="H73" s="106" t="s">
        <v>8595</v>
      </c>
      <c r="I73" s="11">
        <v>10.5299999999999</v>
      </c>
      <c r="J73" s="11">
        <v>5.2640000000000002</v>
      </c>
      <c r="K73" s="11"/>
      <c r="L73" s="106" t="s">
        <v>4243</v>
      </c>
      <c r="M73" s="106"/>
      <c r="N73" s="108"/>
      <c r="O73" s="108"/>
      <c r="P73" s="108"/>
      <c r="Q73" s="108"/>
      <c r="R73" s="108"/>
    </row>
    <row r="74" spans="1:18" ht="24" x14ac:dyDescent="0.55000000000000004">
      <c r="A74" s="106">
        <f>SUBTOTAL(103,$B$4:B74)</f>
        <v>71</v>
      </c>
      <c r="B74" s="107" t="s">
        <v>4238</v>
      </c>
      <c r="C74" s="107" t="s">
        <v>4239</v>
      </c>
      <c r="D74" s="107" t="s">
        <v>4275</v>
      </c>
      <c r="E74" s="106" t="s">
        <v>4298</v>
      </c>
      <c r="F74" s="107" t="s">
        <v>4299</v>
      </c>
      <c r="G74" s="106" t="s">
        <v>8596</v>
      </c>
      <c r="H74" s="106" t="s">
        <v>8586</v>
      </c>
      <c r="I74" s="11">
        <v>6.90099999999999</v>
      </c>
      <c r="J74" s="11">
        <v>6.90099999999999</v>
      </c>
      <c r="K74" s="11"/>
      <c r="L74" s="106" t="s">
        <v>4243</v>
      </c>
      <c r="M74" s="106"/>
      <c r="N74" s="108"/>
      <c r="O74" s="108"/>
      <c r="P74" s="108"/>
      <c r="Q74" s="108"/>
      <c r="R74" s="108"/>
    </row>
    <row r="75" spans="1:18" ht="24" x14ac:dyDescent="0.55000000000000004">
      <c r="A75" s="106">
        <f>SUBTOTAL(103,$B$4:B75)</f>
        <v>72</v>
      </c>
      <c r="B75" s="107" t="s">
        <v>4300</v>
      </c>
      <c r="C75" s="107" t="s">
        <v>4239</v>
      </c>
      <c r="D75" s="107" t="s">
        <v>4301</v>
      </c>
      <c r="E75" s="106" t="s">
        <v>4302</v>
      </c>
      <c r="F75" s="107" t="s">
        <v>4303</v>
      </c>
      <c r="G75" s="106" t="s">
        <v>8597</v>
      </c>
      <c r="H75" s="106" t="s">
        <v>8246</v>
      </c>
      <c r="I75" s="11">
        <v>27.18</v>
      </c>
      <c r="J75" s="11">
        <v>139.15799999999999</v>
      </c>
      <c r="K75" s="11"/>
      <c r="L75" s="106" t="s">
        <v>4010</v>
      </c>
      <c r="M75" s="108"/>
      <c r="N75" s="108"/>
      <c r="O75" s="108"/>
      <c r="P75" s="108"/>
      <c r="Q75" s="108"/>
      <c r="R75" s="108"/>
    </row>
    <row r="76" spans="1:18" ht="24" x14ac:dyDescent="0.55000000000000004">
      <c r="A76" s="106">
        <f>SUBTOTAL(103,$B$4:B76)</f>
        <v>73</v>
      </c>
      <c r="B76" s="107" t="s">
        <v>4300</v>
      </c>
      <c r="C76" s="107" t="s">
        <v>4239</v>
      </c>
      <c r="D76" s="107" t="s">
        <v>4304</v>
      </c>
      <c r="E76" s="106" t="s">
        <v>4305</v>
      </c>
      <c r="F76" s="107" t="s">
        <v>4306</v>
      </c>
      <c r="G76" s="106" t="s">
        <v>5213</v>
      </c>
      <c r="H76" s="106" t="s">
        <v>953</v>
      </c>
      <c r="I76" s="11">
        <v>13.999999999999901</v>
      </c>
      <c r="J76" s="11">
        <v>69.220999999999904</v>
      </c>
      <c r="K76" s="11"/>
      <c r="L76" s="106" t="s">
        <v>4010</v>
      </c>
      <c r="M76" s="108"/>
      <c r="N76" s="108"/>
      <c r="O76" s="108"/>
      <c r="P76" s="108"/>
      <c r="Q76" s="108"/>
      <c r="R76" s="108"/>
    </row>
    <row r="77" spans="1:18" ht="24" x14ac:dyDescent="0.55000000000000004">
      <c r="A77" s="106">
        <f>SUBTOTAL(103,$B$4:B77)</f>
        <v>74</v>
      </c>
      <c r="B77" s="107" t="s">
        <v>4300</v>
      </c>
      <c r="C77" s="107" t="s">
        <v>4239</v>
      </c>
      <c r="D77" s="107" t="s">
        <v>4307</v>
      </c>
      <c r="E77" s="106" t="s">
        <v>4308</v>
      </c>
      <c r="F77" s="107" t="s">
        <v>4309</v>
      </c>
      <c r="G77" s="106" t="s">
        <v>953</v>
      </c>
      <c r="H77" s="106" t="s">
        <v>8468</v>
      </c>
      <c r="I77" s="11">
        <v>12.612</v>
      </c>
      <c r="J77" s="11">
        <v>72.397999999999897</v>
      </c>
      <c r="K77" s="11"/>
      <c r="L77" s="106" t="s">
        <v>4010</v>
      </c>
      <c r="M77" s="108"/>
      <c r="N77" s="108"/>
      <c r="O77" s="108"/>
      <c r="P77" s="108"/>
      <c r="Q77" s="108"/>
      <c r="R77" s="108"/>
    </row>
    <row r="78" spans="1:18" ht="24" x14ac:dyDescent="0.55000000000000004">
      <c r="A78" s="106">
        <f>SUBTOTAL(103,$B$4:B78)</f>
        <v>75</v>
      </c>
      <c r="B78" s="107" t="s">
        <v>4300</v>
      </c>
      <c r="C78" s="107" t="s">
        <v>4239</v>
      </c>
      <c r="D78" s="107" t="s">
        <v>4310</v>
      </c>
      <c r="E78" s="106" t="s">
        <v>4311</v>
      </c>
      <c r="F78" s="107" t="s">
        <v>4312</v>
      </c>
      <c r="G78" s="106" t="s">
        <v>8469</v>
      </c>
      <c r="H78" s="106" t="s">
        <v>8250</v>
      </c>
      <c r="I78" s="11">
        <v>27.001000000000001</v>
      </c>
      <c r="J78" s="11">
        <v>38.408999999999899</v>
      </c>
      <c r="K78" s="11"/>
      <c r="L78" s="106" t="s">
        <v>4010</v>
      </c>
      <c r="M78" s="108"/>
      <c r="N78" s="108"/>
      <c r="O78" s="108"/>
      <c r="P78" s="108"/>
      <c r="Q78" s="108"/>
      <c r="R78" s="108"/>
    </row>
    <row r="79" spans="1:18" ht="24" x14ac:dyDescent="0.55000000000000004">
      <c r="A79" s="106">
        <f>SUBTOTAL(103,$B$4:B79)</f>
        <v>76</v>
      </c>
      <c r="B79" s="107" t="s">
        <v>4300</v>
      </c>
      <c r="C79" s="107" t="s">
        <v>4239</v>
      </c>
      <c r="D79" s="107" t="s">
        <v>4304</v>
      </c>
      <c r="E79" s="106" t="s">
        <v>4313</v>
      </c>
      <c r="F79" s="107" t="s">
        <v>4314</v>
      </c>
      <c r="G79" s="106" t="s">
        <v>5213</v>
      </c>
      <c r="H79" s="106" t="s">
        <v>8598</v>
      </c>
      <c r="I79" s="11">
        <v>6.5499999999999901</v>
      </c>
      <c r="J79" s="11">
        <v>17.799999999999901</v>
      </c>
      <c r="K79" s="11"/>
      <c r="L79" s="106" t="s">
        <v>4010</v>
      </c>
      <c r="M79" s="108"/>
      <c r="N79" s="108"/>
      <c r="O79" s="108"/>
      <c r="P79" s="108"/>
      <c r="Q79" s="108"/>
      <c r="R79" s="108"/>
    </row>
    <row r="80" spans="1:18" ht="24" x14ac:dyDescent="0.55000000000000004">
      <c r="A80" s="106">
        <f>SUBTOTAL(103,$B$4:B80)</f>
        <v>77</v>
      </c>
      <c r="B80" s="107" t="s">
        <v>4300</v>
      </c>
      <c r="C80" s="107" t="s">
        <v>4239</v>
      </c>
      <c r="D80" s="107" t="s">
        <v>4307</v>
      </c>
      <c r="E80" s="106" t="s">
        <v>4315</v>
      </c>
      <c r="F80" s="107" t="s">
        <v>4316</v>
      </c>
      <c r="G80" s="106" t="s">
        <v>5213</v>
      </c>
      <c r="H80" s="106" t="s">
        <v>8599</v>
      </c>
      <c r="I80" s="11">
        <v>17.25</v>
      </c>
      <c r="J80" s="111">
        <v>67.144000000000005</v>
      </c>
      <c r="K80" s="111"/>
      <c r="L80" s="106" t="s">
        <v>4010</v>
      </c>
      <c r="M80" s="108"/>
      <c r="N80" s="108"/>
      <c r="O80" s="108"/>
      <c r="P80" s="108"/>
      <c r="Q80" s="108"/>
      <c r="R80" s="108"/>
    </row>
    <row r="81" spans="1:18" ht="24" x14ac:dyDescent="0.55000000000000004">
      <c r="A81" s="106">
        <f>SUBTOTAL(103,$B$4:B81)</f>
        <v>78</v>
      </c>
      <c r="B81" s="107" t="s">
        <v>4300</v>
      </c>
      <c r="C81" s="107" t="s">
        <v>4239</v>
      </c>
      <c r="D81" s="107" t="s">
        <v>4307</v>
      </c>
      <c r="E81" s="106" t="s">
        <v>4317</v>
      </c>
      <c r="F81" s="107" t="s">
        <v>4318</v>
      </c>
      <c r="G81" s="106" t="s">
        <v>8599</v>
      </c>
      <c r="H81" s="106" t="s">
        <v>8600</v>
      </c>
      <c r="I81" s="11">
        <v>3.6</v>
      </c>
      <c r="J81" s="11">
        <v>20.1099999999999</v>
      </c>
      <c r="K81" s="11"/>
      <c r="L81" s="106" t="s">
        <v>4010</v>
      </c>
      <c r="M81" s="108"/>
      <c r="N81" s="108"/>
      <c r="O81" s="108"/>
      <c r="P81" s="108"/>
      <c r="Q81" s="108"/>
      <c r="R81" s="108"/>
    </row>
    <row r="82" spans="1:18" ht="24" x14ac:dyDescent="0.55000000000000004">
      <c r="A82" s="106">
        <f>SUBTOTAL(103,$B$4:B82)</f>
        <v>79</v>
      </c>
      <c r="B82" s="107" t="s">
        <v>4300</v>
      </c>
      <c r="C82" s="107" t="s">
        <v>4239</v>
      </c>
      <c r="D82" s="107" t="s">
        <v>4319</v>
      </c>
      <c r="E82" s="106" t="s">
        <v>4320</v>
      </c>
      <c r="F82" s="107" t="s">
        <v>4321</v>
      </c>
      <c r="G82" s="106" t="s">
        <v>8601</v>
      </c>
      <c r="H82" s="106" t="s">
        <v>8470</v>
      </c>
      <c r="I82" s="11">
        <v>12.9629999999999</v>
      </c>
      <c r="J82" s="11">
        <v>18.526</v>
      </c>
      <c r="K82" s="11"/>
      <c r="L82" s="106" t="s">
        <v>4010</v>
      </c>
      <c r="M82" s="108"/>
      <c r="N82" s="108"/>
      <c r="O82" s="108"/>
      <c r="P82" s="108"/>
      <c r="Q82" s="108"/>
      <c r="R82" s="108"/>
    </row>
    <row r="83" spans="1:18" ht="24" x14ac:dyDescent="0.55000000000000004">
      <c r="A83" s="106">
        <f>SUBTOTAL(103,$B$4:B83)</f>
        <v>80</v>
      </c>
      <c r="B83" s="107" t="s">
        <v>4300</v>
      </c>
      <c r="C83" s="107" t="s">
        <v>4239</v>
      </c>
      <c r="D83" s="107" t="s">
        <v>4307</v>
      </c>
      <c r="E83" s="106" t="s">
        <v>4322</v>
      </c>
      <c r="F83" s="107" t="s">
        <v>4323</v>
      </c>
      <c r="G83" s="106" t="s">
        <v>5213</v>
      </c>
      <c r="H83" s="106" t="s">
        <v>8602</v>
      </c>
      <c r="I83" s="11">
        <v>5.7000000000000002E-2</v>
      </c>
      <c r="J83" s="11">
        <v>0.17100000000000001</v>
      </c>
      <c r="K83" s="11"/>
      <c r="L83" s="106" t="s">
        <v>4010</v>
      </c>
      <c r="M83" s="108"/>
      <c r="N83" s="108"/>
      <c r="O83" s="108"/>
      <c r="P83" s="108"/>
      <c r="Q83" s="108"/>
      <c r="R83" s="108"/>
    </row>
    <row r="84" spans="1:18" ht="24" x14ac:dyDescent="0.55000000000000004">
      <c r="A84" s="106">
        <f>SUBTOTAL(103,$B$4:B84)</f>
        <v>81</v>
      </c>
      <c r="B84" s="107" t="s">
        <v>4300</v>
      </c>
      <c r="C84" s="107" t="s">
        <v>4239</v>
      </c>
      <c r="D84" s="107" t="s">
        <v>4307</v>
      </c>
      <c r="E84" s="106" t="s">
        <v>4324</v>
      </c>
      <c r="F84" s="107" t="s">
        <v>4325</v>
      </c>
      <c r="G84" s="106" t="s">
        <v>5213</v>
      </c>
      <c r="H84" s="106" t="s">
        <v>8603</v>
      </c>
      <c r="I84" s="11">
        <v>7.49999999999999E-2</v>
      </c>
      <c r="J84" s="11">
        <v>0.149999999999999</v>
      </c>
      <c r="K84" s="11"/>
      <c r="L84" s="106" t="s">
        <v>4010</v>
      </c>
      <c r="M84" s="108"/>
      <c r="N84" s="108"/>
      <c r="O84" s="108"/>
      <c r="P84" s="108"/>
      <c r="Q84" s="108"/>
      <c r="R84" s="108"/>
    </row>
    <row r="85" spans="1:18" ht="24" x14ac:dyDescent="0.55000000000000004">
      <c r="A85" s="106">
        <f>SUBTOTAL(103,$B$4:B85)</f>
        <v>82</v>
      </c>
      <c r="B85" s="107" t="s">
        <v>4300</v>
      </c>
      <c r="C85" s="107" t="s">
        <v>4239</v>
      </c>
      <c r="D85" s="107" t="s">
        <v>4319</v>
      </c>
      <c r="E85" s="106" t="s">
        <v>4326</v>
      </c>
      <c r="F85" s="107" t="s">
        <v>4327</v>
      </c>
      <c r="G85" s="106" t="s">
        <v>8604</v>
      </c>
      <c r="H85" s="106" t="s">
        <v>8473</v>
      </c>
      <c r="I85" s="11">
        <v>28.497999999999902</v>
      </c>
      <c r="J85" s="11">
        <v>69.091999999999899</v>
      </c>
      <c r="K85" s="11"/>
      <c r="L85" s="106" t="s">
        <v>4010</v>
      </c>
      <c r="M85" s="108"/>
      <c r="N85" s="108"/>
      <c r="O85" s="108"/>
      <c r="P85" s="108"/>
      <c r="Q85" s="108"/>
      <c r="R85" s="108"/>
    </row>
    <row r="86" spans="1:18" ht="24" x14ac:dyDescent="0.55000000000000004">
      <c r="A86" s="106">
        <f>SUBTOTAL(103,$B$4:B86)</f>
        <v>83</v>
      </c>
      <c r="B86" s="107" t="s">
        <v>4300</v>
      </c>
      <c r="C86" s="107" t="s">
        <v>4239</v>
      </c>
      <c r="D86" s="107" t="s">
        <v>4301</v>
      </c>
      <c r="E86" s="106" t="s">
        <v>4328</v>
      </c>
      <c r="F86" s="107" t="s">
        <v>4329</v>
      </c>
      <c r="G86" s="106" t="s">
        <v>6879</v>
      </c>
      <c r="H86" s="106" t="s">
        <v>8605</v>
      </c>
      <c r="I86" s="11">
        <v>4.7</v>
      </c>
      <c r="J86" s="11">
        <v>6.3359999999999896</v>
      </c>
      <c r="K86" s="11"/>
      <c r="L86" s="106" t="s">
        <v>4010</v>
      </c>
      <c r="M86" s="108"/>
      <c r="N86" s="108"/>
      <c r="O86" s="108"/>
      <c r="P86" s="108"/>
      <c r="Q86" s="108"/>
      <c r="R86" s="108"/>
    </row>
    <row r="87" spans="1:18" ht="24" x14ac:dyDescent="0.55000000000000004">
      <c r="A87" s="106">
        <f>SUBTOTAL(103,$B$4:B87)</f>
        <v>84</v>
      </c>
      <c r="B87" s="107" t="s">
        <v>4300</v>
      </c>
      <c r="C87" s="107" t="s">
        <v>4239</v>
      </c>
      <c r="D87" s="107" t="s">
        <v>4301</v>
      </c>
      <c r="E87" s="106" t="s">
        <v>4330</v>
      </c>
      <c r="F87" s="107" t="s">
        <v>4331</v>
      </c>
      <c r="G87" s="106" t="s">
        <v>8605</v>
      </c>
      <c r="H87" s="106" t="s">
        <v>8606</v>
      </c>
      <c r="I87" s="11">
        <v>1.234</v>
      </c>
      <c r="J87" s="11">
        <v>2.468</v>
      </c>
      <c r="K87" s="11"/>
      <c r="L87" s="106" t="s">
        <v>4010</v>
      </c>
      <c r="M87" s="108"/>
      <c r="N87" s="108"/>
      <c r="O87" s="108"/>
      <c r="P87" s="108"/>
      <c r="Q87" s="108"/>
      <c r="R87" s="108"/>
    </row>
    <row r="88" spans="1:18" ht="24" x14ac:dyDescent="0.55000000000000004">
      <c r="A88" s="106">
        <f>SUBTOTAL(103,$B$4:B88)</f>
        <v>85</v>
      </c>
      <c r="B88" s="107" t="s">
        <v>4300</v>
      </c>
      <c r="C88" s="107" t="s">
        <v>4239</v>
      </c>
      <c r="D88" s="107" t="s">
        <v>4319</v>
      </c>
      <c r="E88" s="106" t="s">
        <v>4332</v>
      </c>
      <c r="F88" s="107" t="s">
        <v>4333</v>
      </c>
      <c r="G88" s="106" t="s">
        <v>5213</v>
      </c>
      <c r="H88" s="106" t="s">
        <v>8607</v>
      </c>
      <c r="I88" s="11">
        <v>9.4009999999999998</v>
      </c>
      <c r="J88" s="11">
        <v>11.983000000000001</v>
      </c>
      <c r="K88" s="11"/>
      <c r="L88" s="106" t="s">
        <v>4010</v>
      </c>
      <c r="M88" s="108"/>
      <c r="N88" s="108"/>
      <c r="O88" s="108"/>
      <c r="P88" s="108"/>
      <c r="Q88" s="108"/>
      <c r="R88" s="108"/>
    </row>
    <row r="89" spans="1:18" ht="24" x14ac:dyDescent="0.55000000000000004">
      <c r="A89" s="106">
        <f>SUBTOTAL(103,$B$4:B89)</f>
        <v>86</v>
      </c>
      <c r="B89" s="107" t="s">
        <v>4300</v>
      </c>
      <c r="C89" s="107" t="s">
        <v>4239</v>
      </c>
      <c r="D89" s="107" t="s">
        <v>4310</v>
      </c>
      <c r="E89" s="106" t="s">
        <v>4334</v>
      </c>
      <c r="F89" s="107" t="s">
        <v>4335</v>
      </c>
      <c r="G89" s="106" t="s">
        <v>5213</v>
      </c>
      <c r="H89" s="106" t="s">
        <v>4336</v>
      </c>
      <c r="I89" s="11">
        <v>14.65</v>
      </c>
      <c r="J89" s="11">
        <v>14.65</v>
      </c>
      <c r="K89" s="11"/>
      <c r="L89" s="106" t="s">
        <v>4010</v>
      </c>
      <c r="M89" s="108"/>
      <c r="N89" s="108"/>
      <c r="O89" s="108"/>
      <c r="P89" s="108"/>
      <c r="Q89" s="108"/>
      <c r="R89" s="108"/>
    </row>
    <row r="90" spans="1:18" ht="24" x14ac:dyDescent="0.55000000000000004">
      <c r="A90" s="109">
        <f>SUBTOTAL(103,$B$4:B90)</f>
        <v>87</v>
      </c>
      <c r="B90" s="110" t="s">
        <v>4300</v>
      </c>
      <c r="C90" s="110" t="s">
        <v>4239</v>
      </c>
      <c r="D90" s="110" t="s">
        <v>4310</v>
      </c>
      <c r="E90" s="109" t="s">
        <v>4334</v>
      </c>
      <c r="F90" s="110" t="s">
        <v>4335</v>
      </c>
      <c r="G90" s="109" t="s">
        <v>4336</v>
      </c>
      <c r="H90" s="109" t="s">
        <v>8303</v>
      </c>
      <c r="I90" s="111">
        <v>1.75</v>
      </c>
      <c r="J90" s="111">
        <v>1.75</v>
      </c>
      <c r="K90" s="111"/>
      <c r="L90" s="109" t="s">
        <v>3341</v>
      </c>
      <c r="M90" s="109" t="s">
        <v>4336</v>
      </c>
      <c r="N90" s="109" t="s">
        <v>6590</v>
      </c>
      <c r="O90" s="109"/>
      <c r="P90" s="109"/>
      <c r="Q90" s="109"/>
      <c r="R90" s="109"/>
    </row>
    <row r="91" spans="1:18" ht="24" x14ac:dyDescent="0.55000000000000004">
      <c r="A91" s="106">
        <f>SUBTOTAL(103,$B$4:B91)</f>
        <v>88</v>
      </c>
      <c r="B91" s="107" t="s">
        <v>4300</v>
      </c>
      <c r="C91" s="107" t="s">
        <v>4239</v>
      </c>
      <c r="D91" s="107" t="s">
        <v>4310</v>
      </c>
      <c r="E91" s="106" t="s">
        <v>4334</v>
      </c>
      <c r="F91" s="107" t="s">
        <v>4335</v>
      </c>
      <c r="G91" s="106" t="s">
        <v>8303</v>
      </c>
      <c r="H91" s="106" t="s">
        <v>6914</v>
      </c>
      <c r="I91" s="11">
        <v>1.6</v>
      </c>
      <c r="J91" s="11">
        <v>1.6</v>
      </c>
      <c r="K91" s="11"/>
      <c r="L91" s="106" t="s">
        <v>4010</v>
      </c>
      <c r="M91" s="108"/>
      <c r="N91" s="108"/>
      <c r="O91" s="108"/>
      <c r="P91" s="108"/>
      <c r="Q91" s="108"/>
      <c r="R91" s="108"/>
    </row>
    <row r="92" spans="1:18" ht="24" x14ac:dyDescent="0.55000000000000004">
      <c r="A92" s="106">
        <f>SUBTOTAL(103,$B$4:B92)</f>
        <v>89</v>
      </c>
      <c r="B92" s="107" t="s">
        <v>4300</v>
      </c>
      <c r="C92" s="107" t="s">
        <v>4239</v>
      </c>
      <c r="D92" s="107" t="s">
        <v>4304</v>
      </c>
      <c r="E92" s="106" t="s">
        <v>4337</v>
      </c>
      <c r="F92" s="107" t="s">
        <v>4338</v>
      </c>
      <c r="G92" s="106" t="s">
        <v>5213</v>
      </c>
      <c r="H92" s="106" t="s">
        <v>8608</v>
      </c>
      <c r="I92" s="11">
        <v>23.727</v>
      </c>
      <c r="J92" s="11">
        <v>37.091999999999999</v>
      </c>
      <c r="K92" s="11"/>
      <c r="L92" s="106" t="s">
        <v>4010</v>
      </c>
      <c r="M92" s="108"/>
      <c r="N92" s="108"/>
      <c r="O92" s="108"/>
      <c r="P92" s="108"/>
      <c r="Q92" s="108"/>
      <c r="R92" s="108"/>
    </row>
    <row r="93" spans="1:18" ht="24" x14ac:dyDescent="0.55000000000000004">
      <c r="A93" s="106">
        <f>SUBTOTAL(103,$B$4:B93)</f>
        <v>90</v>
      </c>
      <c r="B93" s="107" t="s">
        <v>4300</v>
      </c>
      <c r="C93" s="107" t="s">
        <v>4239</v>
      </c>
      <c r="D93" s="107" t="s">
        <v>4310</v>
      </c>
      <c r="E93" s="106" t="s">
        <v>4339</v>
      </c>
      <c r="F93" s="107" t="s">
        <v>4340</v>
      </c>
      <c r="G93" s="106" t="s">
        <v>5213</v>
      </c>
      <c r="H93" s="106" t="s">
        <v>8609</v>
      </c>
      <c r="I93" s="11">
        <v>6.8059999999999903</v>
      </c>
      <c r="J93" s="11">
        <v>6.8059999999999903</v>
      </c>
      <c r="K93" s="11"/>
      <c r="L93" s="106" t="s">
        <v>4010</v>
      </c>
      <c r="M93" s="108"/>
      <c r="N93" s="108"/>
      <c r="O93" s="108"/>
      <c r="P93" s="108"/>
      <c r="Q93" s="108"/>
      <c r="R93" s="108"/>
    </row>
    <row r="94" spans="1:18" ht="24" x14ac:dyDescent="0.55000000000000004">
      <c r="A94" s="106">
        <f>SUBTOTAL(103,$B$4:B94)</f>
        <v>91</v>
      </c>
      <c r="B94" s="107" t="s">
        <v>4300</v>
      </c>
      <c r="C94" s="107" t="s">
        <v>4239</v>
      </c>
      <c r="D94" s="107" t="s">
        <v>4341</v>
      </c>
      <c r="E94" s="106" t="s">
        <v>4342</v>
      </c>
      <c r="F94" s="107" t="s">
        <v>4343</v>
      </c>
      <c r="G94" s="106" t="s">
        <v>8610</v>
      </c>
      <c r="H94" s="106" t="s">
        <v>8611</v>
      </c>
      <c r="I94" s="11">
        <v>23.928999999999998</v>
      </c>
      <c r="J94" s="11">
        <v>31.891999999999999</v>
      </c>
      <c r="K94" s="11"/>
      <c r="L94" s="106" t="s">
        <v>4010</v>
      </c>
      <c r="M94" s="108"/>
      <c r="N94" s="108"/>
      <c r="O94" s="108"/>
      <c r="P94" s="108"/>
      <c r="Q94" s="108"/>
      <c r="R94" s="108"/>
    </row>
    <row r="95" spans="1:18" ht="24" x14ac:dyDescent="0.55000000000000004">
      <c r="A95" s="106">
        <f>SUBTOTAL(103,$B$4:B95)</f>
        <v>92</v>
      </c>
      <c r="B95" s="107" t="s">
        <v>4300</v>
      </c>
      <c r="C95" s="107" t="s">
        <v>4239</v>
      </c>
      <c r="D95" s="107" t="s">
        <v>4341</v>
      </c>
      <c r="E95" s="106" t="s">
        <v>4344</v>
      </c>
      <c r="F95" s="107" t="s">
        <v>4345</v>
      </c>
      <c r="G95" s="106" t="s">
        <v>5213</v>
      </c>
      <c r="H95" s="106" t="s">
        <v>8324</v>
      </c>
      <c r="I95" s="11">
        <v>30.093</v>
      </c>
      <c r="J95" s="11">
        <v>64.403999999999897</v>
      </c>
      <c r="K95" s="11"/>
      <c r="L95" s="106" t="s">
        <v>4010</v>
      </c>
      <c r="M95" s="108"/>
      <c r="N95" s="108"/>
      <c r="O95" s="108"/>
      <c r="P95" s="108"/>
      <c r="Q95" s="108"/>
      <c r="R95" s="108"/>
    </row>
    <row r="96" spans="1:18" s="133" customFormat="1" ht="24" x14ac:dyDescent="0.55000000000000004">
      <c r="A96" s="109">
        <f>SUBTOTAL(103,$B$4:B96)</f>
        <v>93</v>
      </c>
      <c r="B96" s="110" t="s">
        <v>4300</v>
      </c>
      <c r="C96" s="110" t="s">
        <v>4239</v>
      </c>
      <c r="D96" s="110" t="s">
        <v>4310</v>
      </c>
      <c r="E96" s="109" t="s">
        <v>4346</v>
      </c>
      <c r="F96" s="110" t="s">
        <v>4347</v>
      </c>
      <c r="G96" s="109" t="s">
        <v>8482</v>
      </c>
      <c r="H96" s="109" t="s">
        <v>4348</v>
      </c>
      <c r="I96" s="111">
        <v>6.6859999999999999</v>
      </c>
      <c r="J96" s="111">
        <v>6.6859999999999999</v>
      </c>
      <c r="K96" s="111"/>
      <c r="L96" s="109" t="s">
        <v>4010</v>
      </c>
      <c r="M96" s="109" t="s">
        <v>4348</v>
      </c>
      <c r="N96" s="109" t="s">
        <v>6592</v>
      </c>
      <c r="O96" s="109"/>
      <c r="P96" s="121"/>
      <c r="Q96" s="109"/>
      <c r="R96" s="109"/>
    </row>
    <row r="97" spans="1:18" s="133" customFormat="1" ht="24" x14ac:dyDescent="0.55000000000000004">
      <c r="A97" s="109">
        <f>SUBTOTAL(103,$B$4:B97)</f>
        <v>94</v>
      </c>
      <c r="B97" s="110" t="s">
        <v>4300</v>
      </c>
      <c r="C97" s="110" t="s">
        <v>4239</v>
      </c>
      <c r="D97" s="110" t="s">
        <v>4310</v>
      </c>
      <c r="E97" s="109" t="s">
        <v>4346</v>
      </c>
      <c r="F97" s="110" t="s">
        <v>4347</v>
      </c>
      <c r="G97" s="109" t="s">
        <v>4348</v>
      </c>
      <c r="H97" s="109" t="s">
        <v>8304</v>
      </c>
      <c r="I97" s="111">
        <v>7.5460000000000003</v>
      </c>
      <c r="J97" s="111">
        <v>7.5460000000000003</v>
      </c>
      <c r="K97" s="111"/>
      <c r="L97" s="109" t="s">
        <v>3341</v>
      </c>
      <c r="M97" s="109" t="s">
        <v>4348</v>
      </c>
      <c r="N97" s="109" t="s">
        <v>6591</v>
      </c>
      <c r="O97" s="109"/>
      <c r="P97" s="109"/>
      <c r="Q97" s="109"/>
      <c r="R97" s="109"/>
    </row>
    <row r="98" spans="1:18" s="133" customFormat="1" ht="24" x14ac:dyDescent="0.55000000000000004">
      <c r="A98" s="109">
        <f>SUBTOTAL(103,$B$4:B98)</f>
        <v>95</v>
      </c>
      <c r="B98" s="110" t="s">
        <v>4300</v>
      </c>
      <c r="C98" s="110" t="s">
        <v>4239</v>
      </c>
      <c r="D98" s="110" t="s">
        <v>4310</v>
      </c>
      <c r="E98" s="109" t="s">
        <v>4346</v>
      </c>
      <c r="F98" s="110" t="s">
        <v>4347</v>
      </c>
      <c r="G98" s="109" t="s">
        <v>8304</v>
      </c>
      <c r="H98" s="109" t="s">
        <v>4349</v>
      </c>
      <c r="I98" s="111">
        <v>5.3</v>
      </c>
      <c r="J98" s="111">
        <v>5.3</v>
      </c>
      <c r="K98" s="111"/>
      <c r="L98" s="109" t="s">
        <v>4010</v>
      </c>
      <c r="M98" s="109" t="s">
        <v>4349</v>
      </c>
      <c r="N98" s="109" t="s">
        <v>6593</v>
      </c>
      <c r="O98" s="109"/>
      <c r="P98" s="121"/>
      <c r="Q98" s="109"/>
      <c r="R98" s="109"/>
    </row>
    <row r="99" spans="1:18" ht="24" x14ac:dyDescent="0.55000000000000004">
      <c r="A99" s="109">
        <f>SUBTOTAL(103,$B$4:B99)</f>
        <v>96</v>
      </c>
      <c r="B99" s="110" t="s">
        <v>4300</v>
      </c>
      <c r="C99" s="110" t="s">
        <v>4239</v>
      </c>
      <c r="D99" s="110" t="s">
        <v>4310</v>
      </c>
      <c r="E99" s="109" t="s">
        <v>4346</v>
      </c>
      <c r="F99" s="110" t="s">
        <v>4347</v>
      </c>
      <c r="G99" s="109" t="s">
        <v>4349</v>
      </c>
      <c r="H99" s="109" t="s">
        <v>8274</v>
      </c>
      <c r="I99" s="111">
        <v>1.4570000000000001</v>
      </c>
      <c r="J99" s="111">
        <v>1.4570000000000001</v>
      </c>
      <c r="K99" s="111"/>
      <c r="L99" s="109" t="s">
        <v>3341</v>
      </c>
      <c r="M99" s="109" t="s">
        <v>4349</v>
      </c>
      <c r="N99" s="109" t="s">
        <v>6590</v>
      </c>
      <c r="O99" s="109"/>
      <c r="P99" s="109"/>
      <c r="Q99" s="109"/>
      <c r="R99" s="109"/>
    </row>
    <row r="100" spans="1:18" ht="24" x14ac:dyDescent="0.55000000000000004">
      <c r="A100" s="106">
        <f>SUBTOTAL(103,$B$4:B100)</f>
        <v>97</v>
      </c>
      <c r="B100" s="107" t="s">
        <v>4300</v>
      </c>
      <c r="C100" s="107" t="s">
        <v>4239</v>
      </c>
      <c r="D100" s="107" t="s">
        <v>4304</v>
      </c>
      <c r="E100" s="106" t="s">
        <v>4350</v>
      </c>
      <c r="F100" s="107" t="s">
        <v>4351</v>
      </c>
      <c r="G100" s="106" t="s">
        <v>5213</v>
      </c>
      <c r="H100" s="106" t="s">
        <v>6667</v>
      </c>
      <c r="I100" s="11">
        <v>6</v>
      </c>
      <c r="J100" s="11">
        <v>9</v>
      </c>
      <c r="K100" s="11"/>
      <c r="L100" s="106" t="s">
        <v>4010</v>
      </c>
      <c r="M100" s="108"/>
      <c r="N100" s="108"/>
      <c r="O100" s="108"/>
      <c r="P100" s="108"/>
      <c r="Q100" s="108"/>
      <c r="R100" s="108"/>
    </row>
    <row r="101" spans="1:18" ht="24" x14ac:dyDescent="0.55000000000000004">
      <c r="A101" s="106">
        <f>SUBTOTAL(103,$B$4:B101)</f>
        <v>98</v>
      </c>
      <c r="B101" s="107" t="s">
        <v>4300</v>
      </c>
      <c r="C101" s="107" t="s">
        <v>4239</v>
      </c>
      <c r="D101" s="107" t="s">
        <v>4319</v>
      </c>
      <c r="E101" s="106" t="s">
        <v>4352</v>
      </c>
      <c r="F101" s="107" t="s">
        <v>4353</v>
      </c>
      <c r="G101" s="106" t="s">
        <v>5213</v>
      </c>
      <c r="H101" s="106" t="s">
        <v>8612</v>
      </c>
      <c r="I101" s="11">
        <v>8.9429999999999907</v>
      </c>
      <c r="J101" s="11">
        <v>10.243</v>
      </c>
      <c r="K101" s="11"/>
      <c r="L101" s="106" t="s">
        <v>4010</v>
      </c>
      <c r="M101" s="108"/>
      <c r="N101" s="108"/>
      <c r="O101" s="108"/>
      <c r="P101" s="108"/>
      <c r="Q101" s="108"/>
      <c r="R101" s="108"/>
    </row>
    <row r="102" spans="1:18" ht="24" x14ac:dyDescent="0.55000000000000004">
      <c r="A102" s="106">
        <f>SUBTOTAL(103,$B$4:B102)</f>
        <v>99</v>
      </c>
      <c r="B102" s="107" t="s">
        <v>4300</v>
      </c>
      <c r="C102" s="107" t="s">
        <v>4239</v>
      </c>
      <c r="D102" s="107" t="s">
        <v>4341</v>
      </c>
      <c r="E102" s="106" t="s">
        <v>4354</v>
      </c>
      <c r="F102" s="107" t="s">
        <v>4355</v>
      </c>
      <c r="G102" s="106" t="s">
        <v>8612</v>
      </c>
      <c r="H102" s="106" t="s">
        <v>8613</v>
      </c>
      <c r="I102" s="11">
        <v>16.948999999999899</v>
      </c>
      <c r="J102" s="11">
        <v>16.948999999999899</v>
      </c>
      <c r="K102" s="11"/>
      <c r="L102" s="106" t="s">
        <v>4010</v>
      </c>
      <c r="M102" s="108"/>
      <c r="N102" s="108"/>
      <c r="O102" s="108"/>
      <c r="P102" s="108"/>
      <c r="Q102" s="108"/>
      <c r="R102" s="108"/>
    </row>
    <row r="103" spans="1:18" ht="24" x14ac:dyDescent="0.55000000000000004">
      <c r="A103" s="106">
        <f>SUBTOTAL(103,$B$4:B103)</f>
        <v>100</v>
      </c>
      <c r="B103" s="107" t="s">
        <v>4300</v>
      </c>
      <c r="C103" s="107" t="s">
        <v>4239</v>
      </c>
      <c r="D103" s="107" t="s">
        <v>4341</v>
      </c>
      <c r="E103" s="106" t="s">
        <v>4356</v>
      </c>
      <c r="F103" s="107" t="s">
        <v>4357</v>
      </c>
      <c r="G103" s="106" t="s">
        <v>8487</v>
      </c>
      <c r="H103" s="106" t="s">
        <v>8614</v>
      </c>
      <c r="I103" s="11">
        <v>25</v>
      </c>
      <c r="J103" s="11">
        <v>29.285</v>
      </c>
      <c r="K103" s="11"/>
      <c r="L103" s="106" t="s">
        <v>4010</v>
      </c>
      <c r="M103" s="108"/>
      <c r="N103" s="108"/>
      <c r="O103" s="108"/>
      <c r="P103" s="108"/>
      <c r="Q103" s="108"/>
      <c r="R103" s="108"/>
    </row>
    <row r="104" spans="1:18" ht="24" x14ac:dyDescent="0.55000000000000004">
      <c r="A104" s="106">
        <f>SUBTOTAL(103,$B$4:B104)</f>
        <v>101</v>
      </c>
      <c r="B104" s="107" t="s">
        <v>4300</v>
      </c>
      <c r="C104" s="107" t="s">
        <v>4239</v>
      </c>
      <c r="D104" s="107" t="s">
        <v>4310</v>
      </c>
      <c r="E104" s="106" t="s">
        <v>4358</v>
      </c>
      <c r="F104" s="107" t="s">
        <v>4359</v>
      </c>
      <c r="G104" s="106" t="s">
        <v>5213</v>
      </c>
      <c r="H104" s="106" t="s">
        <v>8615</v>
      </c>
      <c r="I104" s="11">
        <v>19.466000000000001</v>
      </c>
      <c r="J104" s="11">
        <v>19.466000000000001</v>
      </c>
      <c r="K104" s="11"/>
      <c r="L104" s="106" t="s">
        <v>4010</v>
      </c>
      <c r="M104" s="108"/>
      <c r="N104" s="108"/>
      <c r="O104" s="108"/>
      <c r="P104" s="108"/>
      <c r="Q104" s="108"/>
      <c r="R104" s="108"/>
    </row>
    <row r="105" spans="1:18" ht="24" x14ac:dyDescent="0.55000000000000004">
      <c r="A105" s="106">
        <f>SUBTOTAL(103,$B$4:B105)</f>
        <v>102</v>
      </c>
      <c r="B105" s="107" t="s">
        <v>4300</v>
      </c>
      <c r="C105" s="107" t="s">
        <v>4239</v>
      </c>
      <c r="D105" s="107" t="s">
        <v>4319</v>
      </c>
      <c r="E105" s="106" t="s">
        <v>4360</v>
      </c>
      <c r="F105" s="107" t="s">
        <v>4361</v>
      </c>
      <c r="G105" s="106" t="s">
        <v>5213</v>
      </c>
      <c r="H105" s="106" t="s">
        <v>8616</v>
      </c>
      <c r="I105" s="11">
        <v>7.9779999999999998</v>
      </c>
      <c r="J105" s="11">
        <v>7.9779999999999998</v>
      </c>
      <c r="K105" s="11"/>
      <c r="L105" s="106" t="s">
        <v>4010</v>
      </c>
      <c r="M105" s="108"/>
      <c r="N105" s="108"/>
      <c r="O105" s="108"/>
      <c r="P105" s="108"/>
      <c r="Q105" s="108"/>
      <c r="R105" s="108"/>
    </row>
    <row r="106" spans="1:18" ht="24" x14ac:dyDescent="0.55000000000000004">
      <c r="A106" s="106">
        <f>SUBTOTAL(103,$B$4:B106)</f>
        <v>103</v>
      </c>
      <c r="B106" s="107" t="s">
        <v>4300</v>
      </c>
      <c r="C106" s="107" t="s">
        <v>4239</v>
      </c>
      <c r="D106" s="107" t="s">
        <v>4310</v>
      </c>
      <c r="E106" s="106" t="s">
        <v>4362</v>
      </c>
      <c r="F106" s="107" t="s">
        <v>4363</v>
      </c>
      <c r="G106" s="106" t="s">
        <v>5213</v>
      </c>
      <c r="H106" s="106" t="s">
        <v>8617</v>
      </c>
      <c r="I106" s="11">
        <v>15.38</v>
      </c>
      <c r="J106" s="11">
        <v>18.66</v>
      </c>
      <c r="K106" s="11"/>
      <c r="L106" s="106" t="s">
        <v>4010</v>
      </c>
      <c r="M106" s="108"/>
      <c r="N106" s="108"/>
      <c r="O106" s="108"/>
      <c r="P106" s="108"/>
      <c r="Q106" s="108"/>
      <c r="R106" s="108"/>
    </row>
    <row r="107" spans="1:18" ht="24" x14ac:dyDescent="0.55000000000000004">
      <c r="A107" s="106">
        <f>SUBTOTAL(103,$B$4:B107)</f>
        <v>104</v>
      </c>
      <c r="B107" s="107" t="s">
        <v>4300</v>
      </c>
      <c r="C107" s="107" t="s">
        <v>4239</v>
      </c>
      <c r="D107" s="107" t="s">
        <v>4304</v>
      </c>
      <c r="E107" s="106" t="s">
        <v>4364</v>
      </c>
      <c r="F107" s="107" t="s">
        <v>4306</v>
      </c>
      <c r="G107" s="106" t="s">
        <v>5213</v>
      </c>
      <c r="H107" s="106" t="s">
        <v>8618</v>
      </c>
      <c r="I107" s="11">
        <v>14.51</v>
      </c>
      <c r="J107" s="11">
        <v>29.882999999999999</v>
      </c>
      <c r="K107" s="11"/>
      <c r="L107" s="106" t="s">
        <v>4010</v>
      </c>
      <c r="M107" s="108"/>
      <c r="N107" s="108"/>
      <c r="O107" s="108"/>
      <c r="P107" s="108"/>
      <c r="Q107" s="108"/>
      <c r="R107" s="108"/>
    </row>
    <row r="108" spans="1:18" ht="24" x14ac:dyDescent="0.55000000000000004">
      <c r="A108" s="106">
        <f>SUBTOTAL(103,$B$4:B108)</f>
        <v>105</v>
      </c>
      <c r="B108" s="107" t="s">
        <v>4300</v>
      </c>
      <c r="C108" s="107" t="s">
        <v>4239</v>
      </c>
      <c r="D108" s="107" t="s">
        <v>4304</v>
      </c>
      <c r="E108" s="106" t="s">
        <v>4365</v>
      </c>
      <c r="F108" s="107" t="s">
        <v>4366</v>
      </c>
      <c r="G108" s="106" t="s">
        <v>5213</v>
      </c>
      <c r="H108" s="106" t="s">
        <v>8619</v>
      </c>
      <c r="I108" s="11">
        <v>1.208</v>
      </c>
      <c r="J108" s="11">
        <v>2.4159999999999902</v>
      </c>
      <c r="K108" s="11"/>
      <c r="L108" s="106" t="s">
        <v>4010</v>
      </c>
      <c r="M108" s="108"/>
      <c r="N108" s="108"/>
      <c r="O108" s="108"/>
      <c r="P108" s="108"/>
      <c r="Q108" s="108"/>
      <c r="R108" s="108"/>
    </row>
    <row r="109" spans="1:18" ht="24" x14ac:dyDescent="0.55000000000000004">
      <c r="A109" s="106">
        <f>SUBTOTAL(103,$B$4:B109)</f>
        <v>106</v>
      </c>
      <c r="B109" s="107" t="s">
        <v>4300</v>
      </c>
      <c r="C109" s="107" t="s">
        <v>4239</v>
      </c>
      <c r="D109" s="107" t="s">
        <v>4310</v>
      </c>
      <c r="E109" s="106" t="s">
        <v>4367</v>
      </c>
      <c r="F109" s="107" t="s">
        <v>4368</v>
      </c>
      <c r="G109" s="106" t="s">
        <v>5213</v>
      </c>
      <c r="H109" s="106" t="s">
        <v>8620</v>
      </c>
      <c r="I109" s="11">
        <v>2.5830000000000002</v>
      </c>
      <c r="J109" s="11">
        <v>2.5830000000000002</v>
      </c>
      <c r="K109" s="11"/>
      <c r="L109" s="106" t="s">
        <v>4010</v>
      </c>
      <c r="M109" s="108"/>
      <c r="N109" s="108"/>
      <c r="O109" s="108"/>
      <c r="P109" s="108"/>
      <c r="Q109" s="108"/>
      <c r="R109" s="108"/>
    </row>
    <row r="110" spans="1:18" ht="24" x14ac:dyDescent="0.55000000000000004">
      <c r="A110" s="106">
        <f>SUBTOTAL(103,$B$4:B110)</f>
        <v>107</v>
      </c>
      <c r="B110" s="107" t="s">
        <v>4300</v>
      </c>
      <c r="C110" s="107" t="s">
        <v>4239</v>
      </c>
      <c r="D110" s="107" t="s">
        <v>4310</v>
      </c>
      <c r="E110" s="106" t="s">
        <v>4369</v>
      </c>
      <c r="F110" s="107" t="s">
        <v>4370</v>
      </c>
      <c r="G110" s="106" t="s">
        <v>5213</v>
      </c>
      <c r="H110" s="106" t="s">
        <v>8621</v>
      </c>
      <c r="I110" s="11">
        <v>5.9</v>
      </c>
      <c r="J110" s="11">
        <v>5.9</v>
      </c>
      <c r="K110" s="11"/>
      <c r="L110" s="106" t="s">
        <v>4010</v>
      </c>
      <c r="M110" s="108"/>
      <c r="N110" s="108"/>
      <c r="O110" s="108"/>
      <c r="P110" s="108"/>
      <c r="Q110" s="108"/>
      <c r="R110" s="108"/>
    </row>
    <row r="111" spans="1:18" ht="24" x14ac:dyDescent="0.55000000000000004">
      <c r="A111" s="106">
        <f>SUBTOTAL(103,$B$4:B111)</f>
        <v>108</v>
      </c>
      <c r="B111" s="107" t="s">
        <v>4300</v>
      </c>
      <c r="C111" s="107" t="s">
        <v>4239</v>
      </c>
      <c r="D111" s="107" t="s">
        <v>4301</v>
      </c>
      <c r="E111" s="106" t="s">
        <v>4371</v>
      </c>
      <c r="F111" s="107" t="s">
        <v>4372</v>
      </c>
      <c r="G111" s="106" t="s">
        <v>5213</v>
      </c>
      <c r="H111" s="106" t="s">
        <v>8622</v>
      </c>
      <c r="I111" s="11">
        <v>3.19</v>
      </c>
      <c r="J111" s="11">
        <v>3.19</v>
      </c>
      <c r="K111" s="11"/>
      <c r="L111" s="106" t="s">
        <v>4010</v>
      </c>
      <c r="M111" s="108"/>
      <c r="N111" s="108"/>
      <c r="O111" s="108"/>
      <c r="P111" s="108"/>
      <c r="Q111" s="108"/>
      <c r="R111" s="108"/>
    </row>
    <row r="112" spans="1:18" ht="24" x14ac:dyDescent="0.55000000000000004">
      <c r="A112" s="106">
        <f>SUBTOTAL(103,$B$4:B112)</f>
        <v>109</v>
      </c>
      <c r="B112" s="107" t="s">
        <v>4300</v>
      </c>
      <c r="C112" s="107" t="s">
        <v>4239</v>
      </c>
      <c r="D112" s="107" t="s">
        <v>4301</v>
      </c>
      <c r="E112" s="106" t="s">
        <v>4373</v>
      </c>
      <c r="F112" s="107" t="s">
        <v>4372</v>
      </c>
      <c r="G112" s="106" t="s">
        <v>5213</v>
      </c>
      <c r="H112" s="106" t="s">
        <v>8622</v>
      </c>
      <c r="I112" s="11">
        <v>3.19</v>
      </c>
      <c r="J112" s="11">
        <v>3.19</v>
      </c>
      <c r="K112" s="11"/>
      <c r="L112" s="106" t="s">
        <v>4010</v>
      </c>
      <c r="M112" s="108"/>
      <c r="N112" s="108"/>
      <c r="O112" s="108"/>
      <c r="P112" s="108"/>
      <c r="Q112" s="108"/>
      <c r="R112" s="108"/>
    </row>
    <row r="113" spans="1:18" ht="24" x14ac:dyDescent="0.55000000000000004">
      <c r="A113" s="106">
        <f>SUBTOTAL(103,$B$4:B113)</f>
        <v>110</v>
      </c>
      <c r="B113" s="107" t="s">
        <v>4374</v>
      </c>
      <c r="C113" s="107" t="s">
        <v>4239</v>
      </c>
      <c r="D113" s="107" t="s">
        <v>4376</v>
      </c>
      <c r="E113" s="106" t="s">
        <v>4377</v>
      </c>
      <c r="F113" s="107" t="s">
        <v>4378</v>
      </c>
      <c r="G113" s="106" t="s">
        <v>8253</v>
      </c>
      <c r="H113" s="106" t="s">
        <v>8623</v>
      </c>
      <c r="I113" s="11">
        <v>25.466000000000001</v>
      </c>
      <c r="J113" s="13">
        <v>60.951000000000001</v>
      </c>
      <c r="K113" s="13"/>
      <c r="L113" s="106" t="s">
        <v>4375</v>
      </c>
      <c r="M113" s="108"/>
      <c r="N113" s="108"/>
      <c r="O113" s="108"/>
      <c r="P113" s="108"/>
      <c r="Q113" s="108"/>
      <c r="R113" s="108"/>
    </row>
    <row r="114" spans="1:18" ht="24" x14ac:dyDescent="0.55000000000000004">
      <c r="A114" s="106">
        <f>SUBTOTAL(103,$B$4:B114)</f>
        <v>111</v>
      </c>
      <c r="B114" s="107" t="s">
        <v>4374</v>
      </c>
      <c r="C114" s="107" t="s">
        <v>4239</v>
      </c>
      <c r="D114" s="107" t="s">
        <v>4379</v>
      </c>
      <c r="E114" s="106" t="s">
        <v>4380</v>
      </c>
      <c r="F114" s="107" t="s">
        <v>4381</v>
      </c>
      <c r="G114" s="106" t="s">
        <v>8623</v>
      </c>
      <c r="H114" s="106" t="s">
        <v>3203</v>
      </c>
      <c r="I114" s="11">
        <v>10.939</v>
      </c>
      <c r="J114" s="13">
        <v>33.692999999999898</v>
      </c>
      <c r="K114" s="13"/>
      <c r="L114" s="106" t="s">
        <v>4375</v>
      </c>
      <c r="M114" s="108"/>
      <c r="N114" s="108"/>
      <c r="O114" s="108"/>
      <c r="P114" s="108"/>
      <c r="Q114" s="108"/>
      <c r="R114" s="108"/>
    </row>
    <row r="115" spans="1:18" ht="24" x14ac:dyDescent="0.55000000000000004">
      <c r="A115" s="109">
        <f>SUBTOTAL(103,$B$4:B115)</f>
        <v>112</v>
      </c>
      <c r="B115" s="110" t="s">
        <v>4374</v>
      </c>
      <c r="C115" s="110" t="s">
        <v>4239</v>
      </c>
      <c r="D115" s="110" t="s">
        <v>4382</v>
      </c>
      <c r="E115" s="109" t="s">
        <v>4383</v>
      </c>
      <c r="F115" s="110" t="s">
        <v>4384</v>
      </c>
      <c r="G115" s="109" t="s">
        <v>8624</v>
      </c>
      <c r="H115" s="109" t="s">
        <v>8625</v>
      </c>
      <c r="I115" s="111">
        <v>19.055</v>
      </c>
      <c r="J115" s="111">
        <v>57.1649999999999</v>
      </c>
      <c r="K115" s="111"/>
      <c r="L115" s="109" t="s">
        <v>4255</v>
      </c>
      <c r="M115" s="109" t="s">
        <v>4385</v>
      </c>
      <c r="N115" s="112" t="s">
        <v>6568</v>
      </c>
      <c r="O115" s="112"/>
      <c r="P115" s="109"/>
      <c r="Q115" s="112"/>
      <c r="R115" s="112"/>
    </row>
    <row r="116" spans="1:18" ht="24" x14ac:dyDescent="0.55000000000000004">
      <c r="A116" s="109">
        <f>SUBTOTAL(103,$B$4:B116)</f>
        <v>113</v>
      </c>
      <c r="B116" s="110" t="s">
        <v>4374</v>
      </c>
      <c r="C116" s="110" t="s">
        <v>4239</v>
      </c>
      <c r="D116" s="110" t="s">
        <v>4386</v>
      </c>
      <c r="E116" s="109" t="s">
        <v>4387</v>
      </c>
      <c r="F116" s="110" t="s">
        <v>4388</v>
      </c>
      <c r="G116" s="109" t="s">
        <v>8625</v>
      </c>
      <c r="H116" s="109" t="s">
        <v>8626</v>
      </c>
      <c r="I116" s="111">
        <v>9.8780000000000001</v>
      </c>
      <c r="J116" s="111">
        <v>19.756</v>
      </c>
      <c r="K116" s="111"/>
      <c r="L116" s="109" t="s">
        <v>4375</v>
      </c>
      <c r="M116" s="109" t="s">
        <v>4385</v>
      </c>
      <c r="N116" s="109" t="s">
        <v>233</v>
      </c>
      <c r="O116" s="109"/>
      <c r="P116" s="109"/>
      <c r="Q116" s="109"/>
      <c r="R116" s="109"/>
    </row>
    <row r="117" spans="1:18" ht="24" x14ac:dyDescent="0.55000000000000004">
      <c r="A117" s="106">
        <f>SUBTOTAL(103,$B$4:B117)</f>
        <v>114</v>
      </c>
      <c r="B117" s="107" t="s">
        <v>4374</v>
      </c>
      <c r="C117" s="107" t="s">
        <v>4239</v>
      </c>
      <c r="D117" s="107" t="s">
        <v>4389</v>
      </c>
      <c r="E117" s="106" t="s">
        <v>4390</v>
      </c>
      <c r="F117" s="107" t="s">
        <v>4391</v>
      </c>
      <c r="G117" s="106" t="s">
        <v>8626</v>
      </c>
      <c r="H117" s="106" t="s">
        <v>8627</v>
      </c>
      <c r="I117" s="11">
        <v>30.733000000000001</v>
      </c>
      <c r="J117" s="13">
        <v>61.371000000000002</v>
      </c>
      <c r="K117" s="13"/>
      <c r="L117" s="106" t="s">
        <v>4375</v>
      </c>
      <c r="M117" s="108"/>
      <c r="N117" s="108"/>
      <c r="O117" s="108"/>
      <c r="P117" s="108"/>
      <c r="Q117" s="108"/>
      <c r="R117" s="108"/>
    </row>
    <row r="118" spans="1:18" ht="24" x14ac:dyDescent="0.55000000000000004">
      <c r="A118" s="106">
        <f>SUBTOTAL(103,$B$4:B118)</f>
        <v>115</v>
      </c>
      <c r="B118" s="107" t="s">
        <v>4374</v>
      </c>
      <c r="C118" s="107" t="s">
        <v>4239</v>
      </c>
      <c r="D118" s="107" t="s">
        <v>4382</v>
      </c>
      <c r="E118" s="106" t="s">
        <v>4392</v>
      </c>
      <c r="F118" s="107" t="s">
        <v>4393</v>
      </c>
      <c r="G118" s="106" t="s">
        <v>5213</v>
      </c>
      <c r="H118" s="106" t="s">
        <v>6879</v>
      </c>
      <c r="I118" s="11">
        <v>22</v>
      </c>
      <c r="J118" s="13">
        <v>37.869999999999898</v>
      </c>
      <c r="K118" s="13"/>
      <c r="L118" s="106" t="s">
        <v>4255</v>
      </c>
      <c r="M118" s="108"/>
      <c r="N118" s="112" t="s">
        <v>6559</v>
      </c>
      <c r="O118" s="112"/>
      <c r="P118" s="108"/>
      <c r="Q118" s="112"/>
      <c r="R118" s="112"/>
    </row>
    <row r="119" spans="1:18" ht="24" x14ac:dyDescent="0.55000000000000004">
      <c r="A119" s="106">
        <f>SUBTOTAL(103,$B$4:B119)</f>
        <v>116</v>
      </c>
      <c r="B119" s="107" t="s">
        <v>4374</v>
      </c>
      <c r="C119" s="107" t="s">
        <v>4239</v>
      </c>
      <c r="D119" s="107" t="s">
        <v>4379</v>
      </c>
      <c r="E119" s="106" t="s">
        <v>4394</v>
      </c>
      <c r="F119" s="107" t="s">
        <v>4395</v>
      </c>
      <c r="G119" s="106" t="s">
        <v>5213</v>
      </c>
      <c r="H119" s="106" t="s">
        <v>8628</v>
      </c>
      <c r="I119" s="11">
        <v>18.25</v>
      </c>
      <c r="J119" s="13">
        <v>36.5</v>
      </c>
      <c r="K119" s="13"/>
      <c r="L119" s="106" t="s">
        <v>4375</v>
      </c>
      <c r="M119" s="108"/>
      <c r="N119" s="108"/>
      <c r="O119" s="108"/>
      <c r="P119" s="108"/>
      <c r="Q119" s="108"/>
      <c r="R119" s="108"/>
    </row>
    <row r="120" spans="1:18" ht="24" x14ac:dyDescent="0.55000000000000004">
      <c r="A120" s="106">
        <f>SUBTOTAL(103,$B$4:B120)</f>
        <v>117</v>
      </c>
      <c r="B120" s="107" t="s">
        <v>4374</v>
      </c>
      <c r="C120" s="107" t="s">
        <v>4239</v>
      </c>
      <c r="D120" s="107" t="s">
        <v>4379</v>
      </c>
      <c r="E120" s="106" t="s">
        <v>4396</v>
      </c>
      <c r="F120" s="107" t="s">
        <v>4397</v>
      </c>
      <c r="G120" s="106" t="s">
        <v>5213</v>
      </c>
      <c r="H120" s="106" t="s">
        <v>8629</v>
      </c>
      <c r="I120" s="11">
        <v>2.98</v>
      </c>
      <c r="J120" s="13">
        <v>2.98</v>
      </c>
      <c r="K120" s="13"/>
      <c r="L120" s="106" t="s">
        <v>4375</v>
      </c>
      <c r="M120" s="108"/>
      <c r="N120" s="108"/>
      <c r="O120" s="108"/>
      <c r="P120" s="108"/>
      <c r="Q120" s="108"/>
      <c r="R120" s="108"/>
    </row>
    <row r="121" spans="1:18" ht="24" x14ac:dyDescent="0.55000000000000004">
      <c r="A121" s="106">
        <f>SUBTOTAL(103,$B$4:B121)</f>
        <v>118</v>
      </c>
      <c r="B121" s="107" t="s">
        <v>4374</v>
      </c>
      <c r="C121" s="107" t="s">
        <v>4239</v>
      </c>
      <c r="D121" s="107" t="s">
        <v>4376</v>
      </c>
      <c r="E121" s="106" t="s">
        <v>4398</v>
      </c>
      <c r="F121" s="107" t="s">
        <v>4399</v>
      </c>
      <c r="G121" s="106" t="s">
        <v>5213</v>
      </c>
      <c r="H121" s="106" t="s">
        <v>8630</v>
      </c>
      <c r="I121" s="11">
        <v>5.8810000000000002</v>
      </c>
      <c r="J121" s="13">
        <v>11.952</v>
      </c>
      <c r="K121" s="13"/>
      <c r="L121" s="106" t="s">
        <v>4375</v>
      </c>
      <c r="M121" s="108"/>
      <c r="N121" s="108"/>
      <c r="O121" s="108"/>
      <c r="P121" s="108"/>
      <c r="Q121" s="108"/>
      <c r="R121" s="108"/>
    </row>
    <row r="122" spans="1:18" ht="24" x14ac:dyDescent="0.55000000000000004">
      <c r="A122" s="106">
        <f>SUBTOTAL(103,$B$4:B122)</f>
        <v>119</v>
      </c>
      <c r="B122" s="107" t="s">
        <v>4374</v>
      </c>
      <c r="C122" s="107" t="s">
        <v>4239</v>
      </c>
      <c r="D122" s="107" t="s">
        <v>4389</v>
      </c>
      <c r="E122" s="106" t="s">
        <v>4400</v>
      </c>
      <c r="F122" s="107" t="s">
        <v>4401</v>
      </c>
      <c r="G122" s="106" t="s">
        <v>8630</v>
      </c>
      <c r="H122" s="106" t="s">
        <v>8631</v>
      </c>
      <c r="I122" s="11">
        <v>12.919</v>
      </c>
      <c r="J122" s="13">
        <v>12.919</v>
      </c>
      <c r="K122" s="13"/>
      <c r="L122" s="106" t="s">
        <v>4375</v>
      </c>
      <c r="M122" s="108"/>
      <c r="N122" s="108"/>
      <c r="O122" s="108"/>
      <c r="P122" s="108"/>
      <c r="Q122" s="108"/>
      <c r="R122" s="108"/>
    </row>
    <row r="123" spans="1:18" ht="24" x14ac:dyDescent="0.55000000000000004">
      <c r="A123" s="106">
        <f>SUBTOTAL(103,$B$4:B123)</f>
        <v>120</v>
      </c>
      <c r="B123" s="107" t="s">
        <v>4374</v>
      </c>
      <c r="C123" s="107" t="s">
        <v>4239</v>
      </c>
      <c r="D123" s="107" t="s">
        <v>4376</v>
      </c>
      <c r="E123" s="106" t="s">
        <v>4402</v>
      </c>
      <c r="F123" s="107" t="s">
        <v>4403</v>
      </c>
      <c r="G123" s="106" t="s">
        <v>5213</v>
      </c>
      <c r="H123" s="106" t="s">
        <v>8632</v>
      </c>
      <c r="I123" s="11">
        <v>7.5</v>
      </c>
      <c r="J123" s="13">
        <v>7.5</v>
      </c>
      <c r="K123" s="13"/>
      <c r="L123" s="106" t="s">
        <v>4375</v>
      </c>
      <c r="M123" s="108"/>
      <c r="N123" s="108"/>
      <c r="O123" s="108"/>
      <c r="P123" s="108"/>
      <c r="Q123" s="108"/>
      <c r="R123" s="108"/>
    </row>
    <row r="124" spans="1:18" ht="24" x14ac:dyDescent="0.55000000000000004">
      <c r="A124" s="106">
        <f>SUBTOTAL(103,$B$4:B124)</f>
        <v>121</v>
      </c>
      <c r="B124" s="107" t="s">
        <v>4374</v>
      </c>
      <c r="C124" s="107" t="s">
        <v>4239</v>
      </c>
      <c r="D124" s="107" t="s">
        <v>4389</v>
      </c>
      <c r="E124" s="106" t="s">
        <v>4404</v>
      </c>
      <c r="F124" s="107" t="s">
        <v>4405</v>
      </c>
      <c r="G124" s="106" t="s">
        <v>5213</v>
      </c>
      <c r="H124" s="106" t="s">
        <v>6260</v>
      </c>
      <c r="I124" s="11">
        <v>22.041</v>
      </c>
      <c r="J124" s="13">
        <v>22.198999999999899</v>
      </c>
      <c r="K124" s="13"/>
      <c r="L124" s="106" t="s">
        <v>4375</v>
      </c>
      <c r="M124" s="108"/>
      <c r="N124" s="108"/>
      <c r="O124" s="108"/>
      <c r="P124" s="108"/>
      <c r="Q124" s="108"/>
      <c r="R124" s="108"/>
    </row>
    <row r="125" spans="1:18" ht="24" x14ac:dyDescent="0.55000000000000004">
      <c r="A125" s="106">
        <f>SUBTOTAL(103,$B$4:B125)</f>
        <v>122</v>
      </c>
      <c r="B125" s="107" t="s">
        <v>4374</v>
      </c>
      <c r="C125" s="107" t="s">
        <v>4239</v>
      </c>
      <c r="D125" s="107" t="s">
        <v>4376</v>
      </c>
      <c r="E125" s="106" t="s">
        <v>4406</v>
      </c>
      <c r="F125" s="107" t="s">
        <v>4407</v>
      </c>
      <c r="G125" s="106" t="s">
        <v>8269</v>
      </c>
      <c r="H125" s="106" t="s">
        <v>8633</v>
      </c>
      <c r="I125" s="11">
        <v>12.728</v>
      </c>
      <c r="J125" s="13">
        <v>25.652999999999899</v>
      </c>
      <c r="K125" s="13"/>
      <c r="L125" s="106" t="s">
        <v>4375</v>
      </c>
      <c r="M125" s="108"/>
      <c r="N125" s="108"/>
      <c r="O125" s="108"/>
      <c r="P125" s="108"/>
      <c r="Q125" s="108"/>
      <c r="R125" s="108"/>
    </row>
    <row r="126" spans="1:18" ht="24" x14ac:dyDescent="0.55000000000000004">
      <c r="A126" s="106">
        <f>SUBTOTAL(103,$B$4:B126)</f>
        <v>123</v>
      </c>
      <c r="B126" s="107" t="s">
        <v>4374</v>
      </c>
      <c r="C126" s="107" t="s">
        <v>4239</v>
      </c>
      <c r="D126" s="107" t="s">
        <v>4379</v>
      </c>
      <c r="E126" s="106" t="s">
        <v>4408</v>
      </c>
      <c r="F126" s="107" t="s">
        <v>4409</v>
      </c>
      <c r="G126" s="106" t="s">
        <v>7728</v>
      </c>
      <c r="H126" s="106" t="s">
        <v>8634</v>
      </c>
      <c r="I126" s="11">
        <v>16.126000000000001</v>
      </c>
      <c r="J126" s="13">
        <v>19.126000000000001</v>
      </c>
      <c r="K126" s="13"/>
      <c r="L126" s="106" t="s">
        <v>4375</v>
      </c>
      <c r="M126" s="108"/>
      <c r="N126" s="108"/>
      <c r="O126" s="108"/>
      <c r="P126" s="108"/>
      <c r="Q126" s="108"/>
      <c r="R126" s="108"/>
    </row>
    <row r="127" spans="1:18" ht="24" x14ac:dyDescent="0.55000000000000004">
      <c r="A127" s="106">
        <f>SUBTOTAL(103,$B$4:B127)</f>
        <v>124</v>
      </c>
      <c r="B127" s="107" t="s">
        <v>4374</v>
      </c>
      <c r="C127" s="107" t="s">
        <v>4239</v>
      </c>
      <c r="D127" s="107" t="s">
        <v>4382</v>
      </c>
      <c r="E127" s="106" t="s">
        <v>4410</v>
      </c>
      <c r="F127" s="107" t="s">
        <v>4411</v>
      </c>
      <c r="G127" s="106" t="s">
        <v>5213</v>
      </c>
      <c r="H127" s="106" t="s">
        <v>8273</v>
      </c>
      <c r="I127" s="11">
        <v>21.119999999999902</v>
      </c>
      <c r="J127" s="13">
        <v>21.119999999999902</v>
      </c>
      <c r="K127" s="13"/>
      <c r="L127" s="106" t="s">
        <v>4255</v>
      </c>
      <c r="M127" s="108"/>
      <c r="N127" s="112" t="s">
        <v>6559</v>
      </c>
      <c r="O127" s="112"/>
      <c r="P127" s="108"/>
      <c r="Q127" s="112"/>
      <c r="R127" s="112"/>
    </row>
    <row r="128" spans="1:18" ht="24" x14ac:dyDescent="0.55000000000000004">
      <c r="A128" s="106">
        <f>SUBTOTAL(103,$B$4:B128)</f>
        <v>125</v>
      </c>
      <c r="B128" s="107" t="s">
        <v>4374</v>
      </c>
      <c r="C128" s="107" t="s">
        <v>4239</v>
      </c>
      <c r="D128" s="107" t="s">
        <v>4379</v>
      </c>
      <c r="E128" s="106" t="s">
        <v>4412</v>
      </c>
      <c r="F128" s="107" t="s">
        <v>4413</v>
      </c>
      <c r="G128" s="106" t="s">
        <v>5213</v>
      </c>
      <c r="H128" s="106" t="s">
        <v>8635</v>
      </c>
      <c r="I128" s="11">
        <v>14.573</v>
      </c>
      <c r="J128" s="13">
        <v>14.573</v>
      </c>
      <c r="K128" s="13"/>
      <c r="L128" s="106" t="s">
        <v>4375</v>
      </c>
      <c r="M128" s="108"/>
      <c r="N128" s="108"/>
      <c r="O128" s="108"/>
      <c r="P128" s="108"/>
      <c r="Q128" s="108"/>
      <c r="R128" s="108"/>
    </row>
    <row r="129" spans="1:18" ht="24" x14ac:dyDescent="0.55000000000000004">
      <c r="A129" s="109">
        <f>SUBTOTAL(103,$B$4:B129)</f>
        <v>126</v>
      </c>
      <c r="B129" s="110" t="s">
        <v>4374</v>
      </c>
      <c r="C129" s="110" t="s">
        <v>4239</v>
      </c>
      <c r="D129" s="110" t="s">
        <v>4386</v>
      </c>
      <c r="E129" s="109" t="s">
        <v>4414</v>
      </c>
      <c r="F129" s="110" t="s">
        <v>4415</v>
      </c>
      <c r="G129" s="109" t="s">
        <v>8505</v>
      </c>
      <c r="H129" s="109" t="s">
        <v>4416</v>
      </c>
      <c r="I129" s="111">
        <v>21.747</v>
      </c>
      <c r="J129" s="111">
        <v>47.697000000000003</v>
      </c>
      <c r="K129" s="111"/>
      <c r="L129" s="109" t="s">
        <v>4255</v>
      </c>
      <c r="M129" s="109" t="s">
        <v>4416</v>
      </c>
      <c r="N129" s="112" t="s">
        <v>6568</v>
      </c>
      <c r="O129" s="112"/>
      <c r="P129" s="109"/>
      <c r="Q129" s="112"/>
      <c r="R129" s="112"/>
    </row>
    <row r="130" spans="1:18" ht="24" x14ac:dyDescent="0.55000000000000004">
      <c r="A130" s="109">
        <f>SUBTOTAL(103,$B$4:B130)</f>
        <v>127</v>
      </c>
      <c r="B130" s="110" t="s">
        <v>4374</v>
      </c>
      <c r="C130" s="110" t="s">
        <v>4239</v>
      </c>
      <c r="D130" s="110" t="s">
        <v>4386</v>
      </c>
      <c r="E130" s="109" t="s">
        <v>4414</v>
      </c>
      <c r="F130" s="110" t="s">
        <v>4415</v>
      </c>
      <c r="G130" s="109" t="s">
        <v>4416</v>
      </c>
      <c r="H130" s="109" t="s">
        <v>8636</v>
      </c>
      <c r="I130" s="111">
        <v>5.11099999999999</v>
      </c>
      <c r="J130" s="111">
        <v>10.222</v>
      </c>
      <c r="K130" s="111"/>
      <c r="L130" s="109" t="s">
        <v>4375</v>
      </c>
      <c r="M130" s="109" t="s">
        <v>4416</v>
      </c>
      <c r="N130" s="109" t="s">
        <v>233</v>
      </c>
      <c r="O130" s="109"/>
      <c r="P130" s="109"/>
      <c r="Q130" s="109"/>
      <c r="R130" s="109"/>
    </row>
    <row r="131" spans="1:18" ht="24" x14ac:dyDescent="0.55000000000000004">
      <c r="A131" s="106">
        <f>SUBTOTAL(103,$B$4:B131)</f>
        <v>128</v>
      </c>
      <c r="B131" s="107" t="s">
        <v>4374</v>
      </c>
      <c r="C131" s="107" t="s">
        <v>4239</v>
      </c>
      <c r="D131" s="107" t="s">
        <v>4386</v>
      </c>
      <c r="E131" s="106" t="s">
        <v>4417</v>
      </c>
      <c r="F131" s="107" t="s">
        <v>4418</v>
      </c>
      <c r="G131" s="106" t="s">
        <v>5213</v>
      </c>
      <c r="H131" s="106" t="s">
        <v>8637</v>
      </c>
      <c r="I131" s="11">
        <v>14.843</v>
      </c>
      <c r="J131" s="13">
        <v>14.843</v>
      </c>
      <c r="K131" s="13"/>
      <c r="L131" s="106" t="s">
        <v>4375</v>
      </c>
      <c r="M131" s="108"/>
      <c r="N131" s="108"/>
      <c r="O131" s="108"/>
      <c r="P131" s="108"/>
      <c r="Q131" s="108"/>
      <c r="R131" s="108"/>
    </row>
    <row r="132" spans="1:18" ht="24" x14ac:dyDescent="0.55000000000000004">
      <c r="A132" s="106">
        <f>SUBTOTAL(103,$B$4:B132)</f>
        <v>129</v>
      </c>
      <c r="B132" s="107" t="s">
        <v>4374</v>
      </c>
      <c r="C132" s="107" t="s">
        <v>4239</v>
      </c>
      <c r="D132" s="107" t="s">
        <v>4376</v>
      </c>
      <c r="E132" s="106" t="s">
        <v>4419</v>
      </c>
      <c r="F132" s="107" t="s">
        <v>4420</v>
      </c>
      <c r="G132" s="106" t="s">
        <v>5213</v>
      </c>
      <c r="H132" s="106" t="s">
        <v>8638</v>
      </c>
      <c r="I132" s="11">
        <v>1.827</v>
      </c>
      <c r="J132" s="13">
        <v>1.827</v>
      </c>
      <c r="K132" s="13"/>
      <c r="L132" s="106" t="s">
        <v>4375</v>
      </c>
      <c r="M132" s="108"/>
      <c r="N132" s="108"/>
      <c r="O132" s="108"/>
      <c r="P132" s="108"/>
      <c r="Q132" s="108"/>
      <c r="R132" s="108"/>
    </row>
    <row r="133" spans="1:18" ht="24" x14ac:dyDescent="0.55000000000000004">
      <c r="A133" s="106">
        <f>SUBTOTAL(103,$B$4:B133)</f>
        <v>130</v>
      </c>
      <c r="B133" s="107" t="s">
        <v>4374</v>
      </c>
      <c r="C133" s="107" t="s">
        <v>4239</v>
      </c>
      <c r="D133" s="107" t="s">
        <v>4386</v>
      </c>
      <c r="E133" s="106" t="s">
        <v>4421</v>
      </c>
      <c r="F133" s="107" t="s">
        <v>4422</v>
      </c>
      <c r="G133" s="106" t="s">
        <v>5213</v>
      </c>
      <c r="H133" s="106" t="s">
        <v>8639</v>
      </c>
      <c r="I133" s="11">
        <v>0.214999999999999</v>
      </c>
      <c r="J133" s="13">
        <v>0.42999999999999899</v>
      </c>
      <c r="K133" s="13"/>
      <c r="L133" s="106" t="s">
        <v>4375</v>
      </c>
      <c r="M133" s="108"/>
      <c r="N133" s="108"/>
      <c r="O133" s="108"/>
      <c r="P133" s="108"/>
      <c r="Q133" s="108"/>
      <c r="R133" s="108"/>
    </row>
    <row r="134" spans="1:18" ht="24" x14ac:dyDescent="0.55000000000000004">
      <c r="A134" s="106">
        <f>SUBTOTAL(103,$B$4:B134)</f>
        <v>131</v>
      </c>
      <c r="B134" s="107" t="s">
        <v>4374</v>
      </c>
      <c r="C134" s="107" t="s">
        <v>4239</v>
      </c>
      <c r="D134" s="107" t="s">
        <v>4389</v>
      </c>
      <c r="E134" s="106" t="s">
        <v>4423</v>
      </c>
      <c r="F134" s="107" t="s">
        <v>4424</v>
      </c>
      <c r="G134" s="106" t="s">
        <v>5213</v>
      </c>
      <c r="H134" s="106" t="s">
        <v>8640</v>
      </c>
      <c r="I134" s="11">
        <v>0.32500000000000001</v>
      </c>
      <c r="J134" s="13">
        <v>0.65</v>
      </c>
      <c r="K134" s="13"/>
      <c r="L134" s="106" t="s">
        <v>4375</v>
      </c>
      <c r="M134" s="108"/>
      <c r="N134" s="108"/>
      <c r="O134" s="108"/>
      <c r="P134" s="108"/>
      <c r="Q134" s="108"/>
      <c r="R134" s="108"/>
    </row>
    <row r="135" spans="1:18" ht="24" x14ac:dyDescent="0.55000000000000004">
      <c r="A135" s="106">
        <f>SUBTOTAL(103,$B$4:B135)</f>
        <v>132</v>
      </c>
      <c r="B135" s="107" t="s">
        <v>4374</v>
      </c>
      <c r="C135" s="107" t="s">
        <v>4239</v>
      </c>
      <c r="D135" s="107" t="s">
        <v>4386</v>
      </c>
      <c r="E135" s="106" t="s">
        <v>4425</v>
      </c>
      <c r="F135" s="107" t="s">
        <v>4426</v>
      </c>
      <c r="G135" s="106" t="s">
        <v>5213</v>
      </c>
      <c r="H135" s="106" t="s">
        <v>8641</v>
      </c>
      <c r="I135" s="11">
        <v>1.869</v>
      </c>
      <c r="J135" s="13">
        <v>5.6070000000000002</v>
      </c>
      <c r="K135" s="13"/>
      <c r="L135" s="106" t="s">
        <v>4255</v>
      </c>
      <c r="M135" s="108"/>
      <c r="N135" s="112" t="s">
        <v>6559</v>
      </c>
      <c r="O135" s="112"/>
      <c r="P135" s="108"/>
      <c r="Q135" s="112"/>
      <c r="R135" s="112"/>
    </row>
    <row r="136" spans="1:18" ht="24" x14ac:dyDescent="0.55000000000000004">
      <c r="A136" s="106">
        <f>SUBTOTAL(103,$B$4:B136)</f>
        <v>133</v>
      </c>
      <c r="B136" s="107" t="s">
        <v>4374</v>
      </c>
      <c r="C136" s="107" t="s">
        <v>4239</v>
      </c>
      <c r="D136" s="107" t="s">
        <v>4386</v>
      </c>
      <c r="E136" s="106" t="s">
        <v>4427</v>
      </c>
      <c r="F136" s="107" t="s">
        <v>4428</v>
      </c>
      <c r="G136" s="106" t="s">
        <v>5213</v>
      </c>
      <c r="H136" s="106" t="s">
        <v>8642</v>
      </c>
      <c r="I136" s="11">
        <v>1.1299999999999899</v>
      </c>
      <c r="J136" s="11">
        <v>1.1299999999999899</v>
      </c>
      <c r="K136" s="11"/>
      <c r="L136" s="106" t="s">
        <v>4375</v>
      </c>
      <c r="M136" s="108"/>
      <c r="N136" s="108"/>
      <c r="O136" s="108"/>
      <c r="P136" s="108"/>
      <c r="Q136" s="108"/>
      <c r="R136" s="108"/>
    </row>
    <row r="137" spans="1:18" s="155" customFormat="1" ht="24" x14ac:dyDescent="0.2">
      <c r="A137" s="159">
        <f>SUBTOTAL(103,$B$4:B137)</f>
        <v>134</v>
      </c>
      <c r="B137" s="154" t="s">
        <v>4429</v>
      </c>
      <c r="C137" s="168" t="s">
        <v>4239</v>
      </c>
      <c r="D137" s="154" t="s">
        <v>4431</v>
      </c>
      <c r="E137" s="159" t="s">
        <v>4432</v>
      </c>
      <c r="F137" s="154" t="s">
        <v>4433</v>
      </c>
      <c r="G137" s="159" t="s">
        <v>8643</v>
      </c>
      <c r="H137" s="159" t="s">
        <v>8644</v>
      </c>
      <c r="I137" s="176">
        <v>14.647</v>
      </c>
      <c r="J137" s="176">
        <v>58.588000000000001</v>
      </c>
      <c r="K137" s="176"/>
      <c r="L137" s="159" t="s">
        <v>3991</v>
      </c>
      <c r="M137" s="159"/>
      <c r="N137" s="134" t="s">
        <v>6571</v>
      </c>
      <c r="O137" s="134"/>
      <c r="P137" s="154"/>
      <c r="Q137" s="134"/>
      <c r="R137" s="134"/>
    </row>
    <row r="138" spans="1:18" s="155" customFormat="1" ht="48" x14ac:dyDescent="0.2">
      <c r="A138" s="134">
        <f>SUBTOTAL(103,$B$4:B138)</f>
        <v>135</v>
      </c>
      <c r="B138" s="177" t="s">
        <v>4429</v>
      </c>
      <c r="C138" s="168" t="s">
        <v>4239</v>
      </c>
      <c r="D138" s="177" t="s">
        <v>4434</v>
      </c>
      <c r="E138" s="134" t="s">
        <v>4435</v>
      </c>
      <c r="F138" s="177" t="s">
        <v>4436</v>
      </c>
      <c r="G138" s="134" t="s">
        <v>8645</v>
      </c>
      <c r="H138" s="134" t="s">
        <v>4437</v>
      </c>
      <c r="I138" s="178">
        <f>14.7-14.66</f>
        <v>3.9999999999999147E-2</v>
      </c>
      <c r="J138" s="178">
        <f>I138*14/2</f>
        <v>0.27999999999999403</v>
      </c>
      <c r="K138" s="178"/>
      <c r="L138" s="134" t="s">
        <v>4243</v>
      </c>
      <c r="M138" s="134" t="s">
        <v>4437</v>
      </c>
      <c r="N138" s="138" t="s">
        <v>6587</v>
      </c>
      <c r="O138" s="138"/>
      <c r="P138" s="134"/>
      <c r="Q138" s="138"/>
      <c r="R138" s="138"/>
    </row>
    <row r="139" spans="1:18" s="155" customFormat="1" ht="48" x14ac:dyDescent="0.2">
      <c r="A139" s="134">
        <f>SUBTOTAL(103,$B$4:B139)</f>
        <v>136</v>
      </c>
      <c r="B139" s="177" t="s">
        <v>4429</v>
      </c>
      <c r="C139" s="168" t="s">
        <v>4239</v>
      </c>
      <c r="D139" s="177" t="s">
        <v>4434</v>
      </c>
      <c r="E139" s="134" t="s">
        <v>4435</v>
      </c>
      <c r="F139" s="177" t="s">
        <v>4436</v>
      </c>
      <c r="G139" s="134" t="s">
        <v>4437</v>
      </c>
      <c r="H139" s="134" t="s">
        <v>8646</v>
      </c>
      <c r="I139" s="178">
        <f>21.5-14.7</f>
        <v>6.8000000000000007</v>
      </c>
      <c r="J139" s="178">
        <f>I139*14/2</f>
        <v>47.600000000000009</v>
      </c>
      <c r="K139" s="178"/>
      <c r="L139" s="134" t="s">
        <v>4430</v>
      </c>
      <c r="M139" s="134" t="s">
        <v>4437</v>
      </c>
      <c r="N139" s="138" t="s">
        <v>6589</v>
      </c>
      <c r="O139" s="138"/>
      <c r="P139" s="154"/>
      <c r="Q139" s="138"/>
      <c r="R139" s="138"/>
    </row>
    <row r="140" spans="1:18" ht="24" x14ac:dyDescent="0.55000000000000004">
      <c r="A140" s="109">
        <f>SUBTOTAL(103,$B$4:B140)</f>
        <v>137</v>
      </c>
      <c r="B140" s="121" t="s">
        <v>4429</v>
      </c>
      <c r="C140" s="107" t="s">
        <v>4239</v>
      </c>
      <c r="D140" s="121" t="s">
        <v>4434</v>
      </c>
      <c r="E140" s="109" t="s">
        <v>4435</v>
      </c>
      <c r="F140" s="121" t="s">
        <v>4436</v>
      </c>
      <c r="G140" s="109" t="s">
        <v>8647</v>
      </c>
      <c r="H140" s="109"/>
      <c r="I140" s="130">
        <f>29.73-21.5</f>
        <v>8.23</v>
      </c>
      <c r="J140" s="130">
        <f>I140*10/2</f>
        <v>41.150000000000006</v>
      </c>
      <c r="K140" s="130"/>
      <c r="L140" s="109" t="s">
        <v>4430</v>
      </c>
      <c r="M140" s="109" t="s">
        <v>4438</v>
      </c>
      <c r="N140" s="106" t="s">
        <v>2735</v>
      </c>
      <c r="O140" s="106"/>
      <c r="P140" s="108"/>
      <c r="Q140" s="106"/>
      <c r="R140" s="106"/>
    </row>
    <row r="141" spans="1:18" ht="24" x14ac:dyDescent="0.55000000000000004">
      <c r="A141" s="109">
        <f>SUBTOTAL(103,$B$4:B141)</f>
        <v>138</v>
      </c>
      <c r="B141" s="121" t="s">
        <v>4429</v>
      </c>
      <c r="C141" s="107" t="s">
        <v>4239</v>
      </c>
      <c r="D141" s="121" t="s">
        <v>4434</v>
      </c>
      <c r="E141" s="109" t="s">
        <v>4435</v>
      </c>
      <c r="F141" s="121" t="s">
        <v>4436</v>
      </c>
      <c r="G141" s="109" t="s">
        <v>4438</v>
      </c>
      <c r="H141" s="109"/>
      <c r="I141" s="130">
        <f>30.275-29.73</f>
        <v>0.54499999999999815</v>
      </c>
      <c r="J141" s="130">
        <f>I141*12/2</f>
        <v>3.2699999999999889</v>
      </c>
      <c r="K141" s="130"/>
      <c r="L141" s="109" t="s">
        <v>4430</v>
      </c>
      <c r="M141" s="109" t="s">
        <v>4438</v>
      </c>
      <c r="N141" s="106" t="s">
        <v>2735</v>
      </c>
      <c r="O141" s="106"/>
      <c r="P141" s="108"/>
      <c r="Q141" s="106"/>
      <c r="R141" s="106"/>
    </row>
    <row r="142" spans="1:18" ht="24" x14ac:dyDescent="0.55000000000000004">
      <c r="A142" s="106">
        <f>SUBTOTAL(103,$B$4:B142)</f>
        <v>139</v>
      </c>
      <c r="B142" s="108" t="s">
        <v>4429</v>
      </c>
      <c r="C142" s="107" t="s">
        <v>4239</v>
      </c>
      <c r="D142" s="108" t="s">
        <v>4439</v>
      </c>
      <c r="E142" s="106" t="s">
        <v>4440</v>
      </c>
      <c r="F142" s="108" t="s">
        <v>4441</v>
      </c>
      <c r="G142" s="106" t="s">
        <v>8648</v>
      </c>
      <c r="H142" s="106" t="s">
        <v>8649</v>
      </c>
      <c r="I142" s="128">
        <v>23.599999999999898</v>
      </c>
      <c r="J142" s="130">
        <v>96.218000000000004</v>
      </c>
      <c r="K142" s="130"/>
      <c r="L142" s="106" t="s">
        <v>4430</v>
      </c>
      <c r="M142" s="106" t="s">
        <v>931</v>
      </c>
      <c r="N142" s="106" t="s">
        <v>2735</v>
      </c>
      <c r="O142" s="106"/>
      <c r="P142" s="108"/>
      <c r="Q142" s="106"/>
      <c r="R142" s="106"/>
    </row>
    <row r="143" spans="1:18" s="155" customFormat="1" ht="48" x14ac:dyDescent="0.2">
      <c r="A143" s="159">
        <f>SUBTOTAL(103,$B$4:B143)</f>
        <v>140</v>
      </c>
      <c r="B143" s="154" t="s">
        <v>4429</v>
      </c>
      <c r="C143" s="168" t="s">
        <v>4239</v>
      </c>
      <c r="D143" s="154" t="s">
        <v>4442</v>
      </c>
      <c r="E143" s="159" t="s">
        <v>4443</v>
      </c>
      <c r="F143" s="154" t="s">
        <v>4444</v>
      </c>
      <c r="G143" s="159" t="s">
        <v>8650</v>
      </c>
      <c r="H143" s="159" t="s">
        <v>8651</v>
      </c>
      <c r="I143" s="176">
        <v>16.308</v>
      </c>
      <c r="J143" s="178">
        <f>83.64+0.525</f>
        <v>84.165000000000006</v>
      </c>
      <c r="K143" s="178"/>
      <c r="L143" s="159" t="s">
        <v>3991</v>
      </c>
      <c r="M143" s="159" t="s">
        <v>931</v>
      </c>
      <c r="N143" s="138" t="s">
        <v>6588</v>
      </c>
      <c r="O143" s="138"/>
      <c r="P143" s="154"/>
      <c r="Q143" s="138"/>
      <c r="R143" s="138"/>
    </row>
    <row r="144" spans="1:18" s="155" customFormat="1" ht="48" x14ac:dyDescent="0.2">
      <c r="A144" s="159">
        <f>SUBTOTAL(103,$B$4:B144)</f>
        <v>141</v>
      </c>
      <c r="B144" s="154" t="s">
        <v>4429</v>
      </c>
      <c r="C144" s="168" t="s">
        <v>4239</v>
      </c>
      <c r="D144" s="154" t="s">
        <v>4442</v>
      </c>
      <c r="E144" s="159" t="s">
        <v>4445</v>
      </c>
      <c r="F144" s="154" t="s">
        <v>4446</v>
      </c>
      <c r="G144" s="159" t="s">
        <v>5213</v>
      </c>
      <c r="H144" s="159" t="s">
        <v>8240</v>
      </c>
      <c r="I144" s="176">
        <v>2.1280000000000001</v>
      </c>
      <c r="J144" s="178">
        <v>2.2629999999999999</v>
      </c>
      <c r="K144" s="178"/>
      <c r="L144" s="159" t="s">
        <v>3991</v>
      </c>
      <c r="M144" s="159" t="s">
        <v>931</v>
      </c>
      <c r="N144" s="138" t="s">
        <v>6588</v>
      </c>
      <c r="O144" s="138"/>
      <c r="P144" s="154"/>
      <c r="Q144" s="138"/>
      <c r="R144" s="138"/>
    </row>
    <row r="145" spans="1:18" ht="24" x14ac:dyDescent="0.55000000000000004">
      <c r="A145" s="106">
        <f>SUBTOTAL(103,$B$4:B145)</f>
        <v>142</v>
      </c>
      <c r="B145" s="108" t="s">
        <v>4429</v>
      </c>
      <c r="C145" s="107" t="s">
        <v>4239</v>
      </c>
      <c r="D145" s="108" t="s">
        <v>4447</v>
      </c>
      <c r="E145" s="106" t="s">
        <v>4448</v>
      </c>
      <c r="F145" s="108" t="s">
        <v>4449</v>
      </c>
      <c r="G145" s="106" t="s">
        <v>5213</v>
      </c>
      <c r="H145" s="106" t="s">
        <v>8652</v>
      </c>
      <c r="I145" s="128">
        <v>19.8509999999999</v>
      </c>
      <c r="J145" s="128">
        <v>68.626000000000005</v>
      </c>
      <c r="K145" s="128"/>
      <c r="L145" s="106" t="s">
        <v>4430</v>
      </c>
      <c r="M145" s="106" t="s">
        <v>931</v>
      </c>
      <c r="N145" s="106"/>
      <c r="O145" s="106"/>
      <c r="P145" s="108"/>
      <c r="Q145" s="106"/>
      <c r="R145" s="106"/>
    </row>
    <row r="146" spans="1:18" s="155" customFormat="1" ht="24" x14ac:dyDescent="0.2">
      <c r="A146" s="159">
        <f>SUBTOTAL(103,$B$4:B146)</f>
        <v>143</v>
      </c>
      <c r="B146" s="154" t="s">
        <v>4429</v>
      </c>
      <c r="C146" s="168" t="s">
        <v>4239</v>
      </c>
      <c r="D146" s="154" t="s">
        <v>4442</v>
      </c>
      <c r="E146" s="159" t="s">
        <v>4450</v>
      </c>
      <c r="F146" s="154" t="s">
        <v>4451</v>
      </c>
      <c r="G146" s="159" t="s">
        <v>5213</v>
      </c>
      <c r="H146" s="159" t="s">
        <v>8653</v>
      </c>
      <c r="I146" s="176">
        <v>6.2389999999999901</v>
      </c>
      <c r="J146" s="176">
        <v>6.2389999999999901</v>
      </c>
      <c r="K146" s="176"/>
      <c r="L146" s="159" t="s">
        <v>3991</v>
      </c>
      <c r="M146" s="159" t="s">
        <v>931</v>
      </c>
      <c r="N146" s="134" t="s">
        <v>6571</v>
      </c>
      <c r="O146" s="134"/>
      <c r="P146" s="154"/>
      <c r="Q146" s="134"/>
      <c r="R146" s="134"/>
    </row>
    <row r="147" spans="1:18" ht="24" x14ac:dyDescent="0.55000000000000004">
      <c r="A147" s="106">
        <f>SUBTOTAL(103,$B$4:B147)</f>
        <v>144</v>
      </c>
      <c r="B147" s="108" t="s">
        <v>4429</v>
      </c>
      <c r="C147" s="107" t="s">
        <v>4239</v>
      </c>
      <c r="D147" s="108" t="s">
        <v>4447</v>
      </c>
      <c r="E147" s="106" t="s">
        <v>4452</v>
      </c>
      <c r="F147" s="108" t="s">
        <v>4453</v>
      </c>
      <c r="G147" s="106" t="s">
        <v>8654</v>
      </c>
      <c r="H147" s="106" t="s">
        <v>8655</v>
      </c>
      <c r="I147" s="128">
        <v>12.555</v>
      </c>
      <c r="J147" s="130">
        <f>0.075+12.927+15.259+1.225</f>
        <v>29.486000000000001</v>
      </c>
      <c r="K147" s="130"/>
      <c r="L147" s="106" t="s">
        <v>4430</v>
      </c>
      <c r="M147" s="106" t="s">
        <v>931</v>
      </c>
      <c r="N147" s="106" t="s">
        <v>2735</v>
      </c>
      <c r="O147" s="106"/>
      <c r="P147" s="108"/>
      <c r="Q147" s="106"/>
      <c r="R147" s="106"/>
    </row>
    <row r="148" spans="1:18" s="155" customFormat="1" ht="48" x14ac:dyDescent="0.2">
      <c r="A148" s="159">
        <f>SUBTOTAL(103,$B$4:B148)</f>
        <v>145</v>
      </c>
      <c r="B148" s="154" t="s">
        <v>4429</v>
      </c>
      <c r="C148" s="168" t="s">
        <v>4239</v>
      </c>
      <c r="D148" s="154" t="s">
        <v>4431</v>
      </c>
      <c r="E148" s="159" t="s">
        <v>4454</v>
      </c>
      <c r="F148" s="154" t="s">
        <v>4455</v>
      </c>
      <c r="G148" s="159" t="s">
        <v>8656</v>
      </c>
      <c r="H148" s="159" t="s">
        <v>8657</v>
      </c>
      <c r="I148" s="176">
        <v>9.1340000000000003</v>
      </c>
      <c r="J148" s="178">
        <f>36.536+14.363</f>
        <v>50.899000000000001</v>
      </c>
      <c r="K148" s="178"/>
      <c r="L148" s="159" t="s">
        <v>3991</v>
      </c>
      <c r="M148" s="159" t="s">
        <v>931</v>
      </c>
      <c r="N148" s="138" t="s">
        <v>6588</v>
      </c>
      <c r="O148" s="138"/>
      <c r="P148" s="154"/>
      <c r="Q148" s="138"/>
      <c r="R148" s="138"/>
    </row>
    <row r="149" spans="1:18" s="155" customFormat="1" ht="48" x14ac:dyDescent="0.2">
      <c r="A149" s="159">
        <f>SUBTOTAL(103,$B$4:B149)</f>
        <v>146</v>
      </c>
      <c r="B149" s="154" t="s">
        <v>4429</v>
      </c>
      <c r="C149" s="168" t="s">
        <v>4239</v>
      </c>
      <c r="D149" s="154" t="s">
        <v>4442</v>
      </c>
      <c r="E149" s="159" t="s">
        <v>4456</v>
      </c>
      <c r="F149" s="154" t="s">
        <v>4457</v>
      </c>
      <c r="G149" s="159" t="s">
        <v>5213</v>
      </c>
      <c r="H149" s="159" t="s">
        <v>7246</v>
      </c>
      <c r="I149" s="176">
        <v>13.161</v>
      </c>
      <c r="J149" s="178">
        <v>13.661</v>
      </c>
      <c r="K149" s="178"/>
      <c r="L149" s="159" t="s">
        <v>3991</v>
      </c>
      <c r="M149" s="159" t="s">
        <v>931</v>
      </c>
      <c r="N149" s="138" t="s">
        <v>6588</v>
      </c>
      <c r="O149" s="138"/>
      <c r="P149" s="154"/>
      <c r="Q149" s="138"/>
      <c r="R149" s="138"/>
    </row>
    <row r="150" spans="1:18" s="155" customFormat="1" ht="48" x14ac:dyDescent="0.2">
      <c r="A150" s="159">
        <f>SUBTOTAL(103,$B$4:B150)</f>
        <v>147</v>
      </c>
      <c r="B150" s="154" t="s">
        <v>4429</v>
      </c>
      <c r="C150" s="168" t="s">
        <v>4239</v>
      </c>
      <c r="D150" s="154" t="s">
        <v>4431</v>
      </c>
      <c r="E150" s="159" t="s">
        <v>4458</v>
      </c>
      <c r="F150" s="154" t="s">
        <v>4459</v>
      </c>
      <c r="G150" s="159" t="s">
        <v>8658</v>
      </c>
      <c r="H150" s="159" t="s">
        <v>8659</v>
      </c>
      <c r="I150" s="176">
        <v>9.7669999999999906</v>
      </c>
      <c r="J150" s="178">
        <v>23.981000000000002</v>
      </c>
      <c r="K150" s="178"/>
      <c r="L150" s="159" t="s">
        <v>3991</v>
      </c>
      <c r="M150" s="159" t="s">
        <v>931</v>
      </c>
      <c r="N150" s="138" t="s">
        <v>6588</v>
      </c>
      <c r="O150" s="138"/>
      <c r="P150" s="154"/>
      <c r="Q150" s="138"/>
      <c r="R150" s="138"/>
    </row>
    <row r="151" spans="1:18" s="155" customFormat="1" ht="24" x14ac:dyDescent="0.2">
      <c r="A151" s="159">
        <f>SUBTOTAL(103,$B$4:B151)</f>
        <v>148</v>
      </c>
      <c r="B151" s="154" t="s">
        <v>4429</v>
      </c>
      <c r="C151" s="168" t="s">
        <v>4239</v>
      </c>
      <c r="D151" s="154" t="s">
        <v>4442</v>
      </c>
      <c r="E151" s="159" t="s">
        <v>4460</v>
      </c>
      <c r="F151" s="154" t="s">
        <v>4461</v>
      </c>
      <c r="G151" s="159" t="s">
        <v>5213</v>
      </c>
      <c r="H151" s="159" t="s">
        <v>7105</v>
      </c>
      <c r="I151" s="176">
        <v>5.1529999999999996</v>
      </c>
      <c r="J151" s="176">
        <v>6.5529999999999999</v>
      </c>
      <c r="K151" s="176"/>
      <c r="L151" s="159" t="s">
        <v>3991</v>
      </c>
      <c r="M151" s="159" t="s">
        <v>931</v>
      </c>
      <c r="N151" s="134" t="s">
        <v>6571</v>
      </c>
      <c r="O151" s="134"/>
      <c r="P151" s="154"/>
      <c r="Q151" s="134"/>
      <c r="R151" s="134"/>
    </row>
    <row r="152" spans="1:18" ht="24" x14ac:dyDescent="0.55000000000000004">
      <c r="A152" s="106">
        <f>SUBTOTAL(103,$B$4:B152)</f>
        <v>149</v>
      </c>
      <c r="B152" s="108" t="s">
        <v>4429</v>
      </c>
      <c r="C152" s="107" t="s">
        <v>4239</v>
      </c>
      <c r="D152" s="108" t="s">
        <v>4447</v>
      </c>
      <c r="E152" s="106" t="s">
        <v>4462</v>
      </c>
      <c r="F152" s="108" t="s">
        <v>4463</v>
      </c>
      <c r="G152" s="106" t="s">
        <v>7021</v>
      </c>
      <c r="H152" s="106" t="s">
        <v>8660</v>
      </c>
      <c r="I152" s="128">
        <v>6.9369999999999896</v>
      </c>
      <c r="J152" s="130">
        <v>13.874000000000001</v>
      </c>
      <c r="K152" s="130"/>
      <c r="L152" s="106" t="s">
        <v>4430</v>
      </c>
      <c r="M152" s="106" t="s">
        <v>931</v>
      </c>
      <c r="N152" s="106" t="s">
        <v>2735</v>
      </c>
      <c r="O152" s="106"/>
      <c r="P152" s="108"/>
      <c r="Q152" s="106"/>
      <c r="R152" s="106"/>
    </row>
    <row r="153" spans="1:18" ht="24" x14ac:dyDescent="0.55000000000000004">
      <c r="A153" s="106">
        <f>SUBTOTAL(103,$B$4:B153)</f>
        <v>150</v>
      </c>
      <c r="B153" s="107" t="s">
        <v>4464</v>
      </c>
      <c r="C153" s="107" t="s">
        <v>4239</v>
      </c>
      <c r="D153" s="107" t="s">
        <v>4465</v>
      </c>
      <c r="E153" s="106" t="s">
        <v>4466</v>
      </c>
      <c r="F153" s="107" t="s">
        <v>4467</v>
      </c>
      <c r="G153" s="106" t="s">
        <v>4247</v>
      </c>
      <c r="H153" s="106" t="s">
        <v>8661</v>
      </c>
      <c r="I153" s="11">
        <v>11.2899999999999</v>
      </c>
      <c r="J153" s="11">
        <v>69.194000000000003</v>
      </c>
      <c r="K153" s="11"/>
      <c r="L153" s="106" t="s">
        <v>4255</v>
      </c>
      <c r="M153" s="108"/>
      <c r="N153" s="108"/>
      <c r="O153" s="108"/>
      <c r="P153" s="108"/>
      <c r="Q153" s="108"/>
      <c r="R153" s="108"/>
    </row>
    <row r="154" spans="1:18" ht="24" x14ac:dyDescent="0.55000000000000004">
      <c r="A154" s="109">
        <f>SUBTOTAL(103,$B$4:B154)</f>
        <v>151</v>
      </c>
      <c r="B154" s="110" t="s">
        <v>4464</v>
      </c>
      <c r="C154" s="110" t="s">
        <v>4239</v>
      </c>
      <c r="D154" s="110" t="s">
        <v>4468</v>
      </c>
      <c r="E154" s="109" t="s">
        <v>4469</v>
      </c>
      <c r="F154" s="110" t="s">
        <v>4470</v>
      </c>
      <c r="G154" s="109" t="s">
        <v>8661</v>
      </c>
      <c r="H154" s="109" t="s">
        <v>4471</v>
      </c>
      <c r="I154" s="111">
        <v>8.6999999999999904</v>
      </c>
      <c r="J154" s="111">
        <v>48.8539999999999</v>
      </c>
      <c r="K154" s="111"/>
      <c r="L154" s="109" t="s">
        <v>4255</v>
      </c>
      <c r="M154" s="109" t="s">
        <v>4471</v>
      </c>
      <c r="N154" s="109" t="s">
        <v>6579</v>
      </c>
      <c r="O154" s="109"/>
      <c r="P154" s="109"/>
      <c r="Q154" s="109"/>
      <c r="R154" s="109"/>
    </row>
    <row r="155" spans="1:18" ht="24" x14ac:dyDescent="0.55000000000000004">
      <c r="A155" s="109">
        <f>SUBTOTAL(103,$B$4:B155)</f>
        <v>152</v>
      </c>
      <c r="B155" s="110" t="s">
        <v>4464</v>
      </c>
      <c r="C155" s="110" t="s">
        <v>4239</v>
      </c>
      <c r="D155" s="110" t="s">
        <v>4468</v>
      </c>
      <c r="E155" s="109" t="s">
        <v>4469</v>
      </c>
      <c r="F155" s="110" t="s">
        <v>4470</v>
      </c>
      <c r="G155" s="109" t="s">
        <v>4471</v>
      </c>
      <c r="H155" s="109" t="s">
        <v>8597</v>
      </c>
      <c r="I155" s="111">
        <v>4.12</v>
      </c>
      <c r="J155" s="111">
        <v>20.6</v>
      </c>
      <c r="K155" s="111"/>
      <c r="L155" s="109" t="s">
        <v>4010</v>
      </c>
      <c r="M155" s="109" t="s">
        <v>4471</v>
      </c>
      <c r="N155" s="109" t="s">
        <v>6576</v>
      </c>
      <c r="O155" s="109"/>
      <c r="P155" s="109"/>
      <c r="Q155" s="109"/>
      <c r="R155" s="109"/>
    </row>
    <row r="156" spans="1:18" ht="24" x14ac:dyDescent="0.55000000000000004">
      <c r="A156" s="109">
        <f>SUBTOTAL(103,$B$4:B156)</f>
        <v>153</v>
      </c>
      <c r="B156" s="110" t="s">
        <v>4464</v>
      </c>
      <c r="C156" s="110" t="s">
        <v>4239</v>
      </c>
      <c r="D156" s="110" t="s">
        <v>4472</v>
      </c>
      <c r="E156" s="109" t="s">
        <v>4473</v>
      </c>
      <c r="F156" s="110" t="s">
        <v>4474</v>
      </c>
      <c r="G156" s="109" t="s">
        <v>8662</v>
      </c>
      <c r="H156" s="109" t="s">
        <v>4475</v>
      </c>
      <c r="I156" s="111">
        <f>72.45-60.141</f>
        <v>12.309000000000005</v>
      </c>
      <c r="J156" s="111">
        <f>62.153-J157</f>
        <v>49.309000000000005</v>
      </c>
      <c r="K156" s="111"/>
      <c r="L156" s="109" t="s">
        <v>4255</v>
      </c>
      <c r="M156" s="109" t="s">
        <v>4475</v>
      </c>
      <c r="N156" s="109" t="s">
        <v>6581</v>
      </c>
      <c r="O156" s="109"/>
      <c r="P156" s="109"/>
      <c r="Q156" s="109"/>
      <c r="R156" s="109"/>
    </row>
    <row r="157" spans="1:18" ht="24" x14ac:dyDescent="0.55000000000000004">
      <c r="A157" s="109">
        <f>SUBTOTAL(103,$B$4:B157)</f>
        <v>154</v>
      </c>
      <c r="B157" s="110" t="s">
        <v>4464</v>
      </c>
      <c r="C157" s="110" t="s">
        <v>4239</v>
      </c>
      <c r="D157" s="110" t="s">
        <v>4472</v>
      </c>
      <c r="E157" s="109" t="s">
        <v>4473</v>
      </c>
      <c r="F157" s="110" t="s">
        <v>4474</v>
      </c>
      <c r="G157" s="109" t="s">
        <v>4475</v>
      </c>
      <c r="H157" s="109" t="s">
        <v>8663</v>
      </c>
      <c r="I157" s="111">
        <f>78.872-72.45</f>
        <v>6.421999999999997</v>
      </c>
      <c r="J157" s="111">
        <f>I157*2</f>
        <v>12.843999999999994</v>
      </c>
      <c r="K157" s="111"/>
      <c r="L157" s="109" t="s">
        <v>4010</v>
      </c>
      <c r="M157" s="109" t="s">
        <v>4475</v>
      </c>
      <c r="N157" s="109" t="s">
        <v>6578</v>
      </c>
      <c r="O157" s="109"/>
      <c r="P157" s="109"/>
      <c r="Q157" s="109"/>
      <c r="R157" s="109"/>
    </row>
    <row r="158" spans="1:18" ht="24" x14ac:dyDescent="0.55000000000000004">
      <c r="A158" s="122">
        <f>SUBTOTAL(103,$B$4:B158)</f>
        <v>155</v>
      </c>
      <c r="B158" s="123" t="s">
        <v>4464</v>
      </c>
      <c r="C158" s="123" t="s">
        <v>4239</v>
      </c>
      <c r="D158" s="123" t="s">
        <v>4468</v>
      </c>
      <c r="E158" s="122" t="s">
        <v>4476</v>
      </c>
      <c r="F158" s="123" t="s">
        <v>4477</v>
      </c>
      <c r="G158" s="122" t="s">
        <v>8663</v>
      </c>
      <c r="H158" s="122" t="s">
        <v>8664</v>
      </c>
      <c r="I158" s="13">
        <v>5.2549999999999901</v>
      </c>
      <c r="J158" s="13">
        <v>10.51</v>
      </c>
      <c r="K158" s="13"/>
      <c r="L158" s="122" t="s">
        <v>4010</v>
      </c>
      <c r="M158" s="122" t="s">
        <v>4475</v>
      </c>
      <c r="N158" s="109" t="s">
        <v>6578</v>
      </c>
      <c r="O158" s="109"/>
      <c r="P158" s="122"/>
      <c r="Q158" s="109"/>
      <c r="R158" s="109"/>
    </row>
    <row r="159" spans="1:18" ht="24" x14ac:dyDescent="0.55000000000000004">
      <c r="A159" s="106">
        <f>SUBTOTAL(103,$B$4:B159)</f>
        <v>156</v>
      </c>
      <c r="B159" s="107" t="s">
        <v>4464</v>
      </c>
      <c r="C159" s="107" t="s">
        <v>4239</v>
      </c>
      <c r="D159" s="107" t="s">
        <v>4465</v>
      </c>
      <c r="E159" s="106" t="s">
        <v>4478</v>
      </c>
      <c r="F159" s="107" t="s">
        <v>4479</v>
      </c>
      <c r="G159" s="106" t="s">
        <v>5213</v>
      </c>
      <c r="H159" s="106" t="s">
        <v>8665</v>
      </c>
      <c r="I159" s="11">
        <v>7.327</v>
      </c>
      <c r="J159" s="11">
        <v>21.981000000000002</v>
      </c>
      <c r="K159" s="11"/>
      <c r="L159" s="106" t="s">
        <v>4255</v>
      </c>
      <c r="M159" s="121"/>
      <c r="N159" s="108"/>
      <c r="O159" s="108"/>
      <c r="P159" s="108"/>
      <c r="Q159" s="108"/>
      <c r="R159" s="108"/>
    </row>
    <row r="160" spans="1:18" ht="24" x14ac:dyDescent="0.55000000000000004">
      <c r="A160" s="106">
        <f>SUBTOTAL(103,$B$4:B160)</f>
        <v>157</v>
      </c>
      <c r="B160" s="107" t="s">
        <v>4464</v>
      </c>
      <c r="C160" s="107" t="s">
        <v>4239</v>
      </c>
      <c r="D160" s="107" t="s">
        <v>4480</v>
      </c>
      <c r="E160" s="106" t="s">
        <v>4481</v>
      </c>
      <c r="F160" s="107" t="s">
        <v>4482</v>
      </c>
      <c r="G160" s="106" t="s">
        <v>5213</v>
      </c>
      <c r="H160" s="106" t="s">
        <v>8624</v>
      </c>
      <c r="I160" s="11">
        <v>15.145</v>
      </c>
      <c r="J160" s="11">
        <v>50.435000000000002</v>
      </c>
      <c r="K160" s="11"/>
      <c r="L160" s="106" t="s">
        <v>4255</v>
      </c>
      <c r="M160" s="121"/>
      <c r="N160" s="108"/>
      <c r="O160" s="108"/>
      <c r="P160" s="108"/>
      <c r="Q160" s="108"/>
      <c r="R160" s="108"/>
    </row>
    <row r="161" spans="1:18" ht="24" x14ac:dyDescent="0.55000000000000004">
      <c r="A161" s="106">
        <f>SUBTOTAL(103,$B$4:B161)</f>
        <v>158</v>
      </c>
      <c r="B161" s="107" t="s">
        <v>4464</v>
      </c>
      <c r="C161" s="107" t="s">
        <v>4239</v>
      </c>
      <c r="D161" s="107" t="s">
        <v>4483</v>
      </c>
      <c r="E161" s="106" t="s">
        <v>4484</v>
      </c>
      <c r="F161" s="107" t="s">
        <v>4485</v>
      </c>
      <c r="G161" s="106" t="s">
        <v>8666</v>
      </c>
      <c r="H161" s="106" t="s">
        <v>8667</v>
      </c>
      <c r="I161" s="11">
        <v>6.0730000000000004</v>
      </c>
      <c r="J161" s="11">
        <v>20.306000000000001</v>
      </c>
      <c r="K161" s="11"/>
      <c r="L161" s="106" t="s">
        <v>4255</v>
      </c>
      <c r="M161" s="121"/>
      <c r="N161" s="108"/>
      <c r="O161" s="108"/>
      <c r="P161" s="108"/>
      <c r="Q161" s="108"/>
      <c r="R161" s="108"/>
    </row>
    <row r="162" spans="1:18" ht="24" x14ac:dyDescent="0.55000000000000004">
      <c r="A162" s="106">
        <f>SUBTOTAL(103,$B$4:B162)</f>
        <v>159</v>
      </c>
      <c r="B162" s="107" t="s">
        <v>4464</v>
      </c>
      <c r="C162" s="107" t="s">
        <v>4239</v>
      </c>
      <c r="D162" s="107" t="s">
        <v>4472</v>
      </c>
      <c r="E162" s="106" t="s">
        <v>4486</v>
      </c>
      <c r="F162" s="107" t="s">
        <v>4487</v>
      </c>
      <c r="G162" s="106" t="s">
        <v>8397</v>
      </c>
      <c r="H162" s="106" t="s">
        <v>8668</v>
      </c>
      <c r="I162" s="11">
        <v>9.4779999999999909</v>
      </c>
      <c r="J162" s="11">
        <v>24.186999999999902</v>
      </c>
      <c r="K162" s="11"/>
      <c r="L162" s="106" t="s">
        <v>4255</v>
      </c>
      <c r="M162" s="121"/>
      <c r="N162" s="108"/>
      <c r="O162" s="108"/>
      <c r="P162" s="108"/>
      <c r="Q162" s="108"/>
      <c r="R162" s="108"/>
    </row>
    <row r="163" spans="1:18" ht="24" x14ac:dyDescent="0.55000000000000004">
      <c r="A163" s="106">
        <f>SUBTOTAL(103,$B$4:B163)</f>
        <v>160</v>
      </c>
      <c r="B163" s="107" t="s">
        <v>4464</v>
      </c>
      <c r="C163" s="107" t="s">
        <v>4239</v>
      </c>
      <c r="D163" s="107" t="s">
        <v>4483</v>
      </c>
      <c r="E163" s="106" t="s">
        <v>4488</v>
      </c>
      <c r="F163" s="107" t="s">
        <v>4489</v>
      </c>
      <c r="G163" s="106" t="s">
        <v>8669</v>
      </c>
      <c r="H163" s="106" t="s">
        <v>8670</v>
      </c>
      <c r="I163" s="11">
        <v>9.9049999999999905</v>
      </c>
      <c r="J163" s="11">
        <v>35.6649999999999</v>
      </c>
      <c r="K163" s="11"/>
      <c r="L163" s="106" t="s">
        <v>4255</v>
      </c>
      <c r="M163" s="108"/>
      <c r="N163" s="108"/>
      <c r="O163" s="108"/>
      <c r="P163" s="108"/>
      <c r="Q163" s="108"/>
      <c r="R163" s="108"/>
    </row>
    <row r="164" spans="1:18" ht="24" x14ac:dyDescent="0.55000000000000004">
      <c r="A164" s="106">
        <f>SUBTOTAL(103,$B$4:B164)</f>
        <v>161</v>
      </c>
      <c r="B164" s="107" t="s">
        <v>4464</v>
      </c>
      <c r="C164" s="107" t="s">
        <v>4239</v>
      </c>
      <c r="D164" s="107" t="s">
        <v>4465</v>
      </c>
      <c r="E164" s="106" t="s">
        <v>4490</v>
      </c>
      <c r="F164" s="107" t="s">
        <v>4491</v>
      </c>
      <c r="G164" s="106" t="s">
        <v>5213</v>
      </c>
      <c r="H164" s="106" t="s">
        <v>8671</v>
      </c>
      <c r="I164" s="11">
        <v>1.74</v>
      </c>
      <c r="J164" s="11">
        <v>8.1440000000000001</v>
      </c>
      <c r="K164" s="11"/>
      <c r="L164" s="106" t="s">
        <v>4255</v>
      </c>
      <c r="M164" s="108"/>
      <c r="N164" s="108"/>
      <c r="O164" s="108"/>
      <c r="P164" s="108"/>
      <c r="Q164" s="108"/>
      <c r="R164" s="108"/>
    </row>
    <row r="165" spans="1:18" ht="24" x14ac:dyDescent="0.55000000000000004">
      <c r="A165" s="106">
        <f>SUBTOTAL(103,$B$4:B165)</f>
        <v>162</v>
      </c>
      <c r="B165" s="107" t="s">
        <v>4464</v>
      </c>
      <c r="C165" s="107" t="s">
        <v>4239</v>
      </c>
      <c r="D165" s="107" t="s">
        <v>4483</v>
      </c>
      <c r="E165" s="106" t="s">
        <v>4492</v>
      </c>
      <c r="F165" s="107" t="s">
        <v>4493</v>
      </c>
      <c r="G165" s="106" t="s">
        <v>8671</v>
      </c>
      <c r="H165" s="106" t="s">
        <v>6868</v>
      </c>
      <c r="I165" s="11">
        <v>9.6099999999999905</v>
      </c>
      <c r="J165" s="11">
        <v>26.626999999999899</v>
      </c>
      <c r="K165" s="11"/>
      <c r="L165" s="106" t="s">
        <v>4255</v>
      </c>
      <c r="M165" s="108"/>
      <c r="N165" s="108"/>
      <c r="O165" s="108"/>
      <c r="P165" s="108"/>
      <c r="Q165" s="108"/>
      <c r="R165" s="108"/>
    </row>
    <row r="166" spans="1:18" ht="24" x14ac:dyDescent="0.55000000000000004">
      <c r="A166" s="106">
        <f>SUBTOTAL(103,$B$4:B166)</f>
        <v>163</v>
      </c>
      <c r="B166" s="107" t="s">
        <v>4464</v>
      </c>
      <c r="C166" s="107" t="s">
        <v>4239</v>
      </c>
      <c r="D166" s="107" t="s">
        <v>4472</v>
      </c>
      <c r="E166" s="106" t="s">
        <v>4494</v>
      </c>
      <c r="F166" s="107" t="s">
        <v>4495</v>
      </c>
      <c r="G166" s="106" t="s">
        <v>6868</v>
      </c>
      <c r="H166" s="106" t="s">
        <v>4618</v>
      </c>
      <c r="I166" s="11">
        <v>9.1299999999999901</v>
      </c>
      <c r="J166" s="11">
        <v>18.259999999999899</v>
      </c>
      <c r="K166" s="11"/>
      <c r="L166" s="106" t="s">
        <v>4255</v>
      </c>
      <c r="M166" s="108"/>
      <c r="N166" s="108"/>
      <c r="O166" s="108"/>
      <c r="P166" s="108"/>
      <c r="Q166" s="108"/>
      <c r="R166" s="108"/>
    </row>
    <row r="167" spans="1:18" ht="24" x14ac:dyDescent="0.55000000000000004">
      <c r="A167" s="109">
        <f>SUBTOTAL(103,$B$4:B167)</f>
        <v>164</v>
      </c>
      <c r="B167" s="110" t="s">
        <v>4464</v>
      </c>
      <c r="C167" s="110" t="s">
        <v>4239</v>
      </c>
      <c r="D167" s="110" t="s">
        <v>4483</v>
      </c>
      <c r="E167" s="109" t="s">
        <v>4496</v>
      </c>
      <c r="F167" s="110" t="s">
        <v>4497</v>
      </c>
      <c r="G167" s="109" t="s">
        <v>5213</v>
      </c>
      <c r="H167" s="109" t="s">
        <v>4498</v>
      </c>
      <c r="I167" s="111">
        <v>12.498999999999899</v>
      </c>
      <c r="J167" s="111">
        <v>55.304000000000002</v>
      </c>
      <c r="K167" s="111"/>
      <c r="L167" s="109" t="s">
        <v>4255</v>
      </c>
      <c r="M167" s="109" t="s">
        <v>4498</v>
      </c>
      <c r="N167" s="109" t="s">
        <v>6582</v>
      </c>
      <c r="O167" s="109"/>
      <c r="P167" s="109"/>
      <c r="Q167" s="109"/>
      <c r="R167" s="109"/>
    </row>
    <row r="168" spans="1:18" ht="24" x14ac:dyDescent="0.55000000000000004">
      <c r="A168" s="109">
        <f>SUBTOTAL(103,$B$4:B168)</f>
        <v>165</v>
      </c>
      <c r="B168" s="110" t="s">
        <v>4464</v>
      </c>
      <c r="C168" s="110" t="s">
        <v>4239</v>
      </c>
      <c r="D168" s="110" t="s">
        <v>4483</v>
      </c>
      <c r="E168" s="109" t="s">
        <v>4496</v>
      </c>
      <c r="F168" s="110" t="s">
        <v>4497</v>
      </c>
      <c r="G168" s="109" t="s">
        <v>4498</v>
      </c>
      <c r="H168" s="109" t="s">
        <v>8672</v>
      </c>
      <c r="I168" s="111">
        <v>3.3820000000000001</v>
      </c>
      <c r="J168" s="111">
        <v>10.146000000000001</v>
      </c>
      <c r="K168" s="111"/>
      <c r="L168" s="109" t="s">
        <v>4010</v>
      </c>
      <c r="M168" s="109" t="s">
        <v>4498</v>
      </c>
      <c r="N168" s="109" t="s">
        <v>6578</v>
      </c>
      <c r="O168" s="109"/>
      <c r="P168" s="109"/>
      <c r="Q168" s="109"/>
      <c r="R168" s="109"/>
    </row>
    <row r="169" spans="1:18" ht="24" x14ac:dyDescent="0.55000000000000004">
      <c r="A169" s="106">
        <f>SUBTOTAL(103,$B$4:B169)</f>
        <v>166</v>
      </c>
      <c r="B169" s="107" t="s">
        <v>4464</v>
      </c>
      <c r="C169" s="107" t="s">
        <v>4239</v>
      </c>
      <c r="D169" s="107" t="s">
        <v>4468</v>
      </c>
      <c r="E169" s="106" t="s">
        <v>4499</v>
      </c>
      <c r="F169" s="107" t="s">
        <v>4500</v>
      </c>
      <c r="G169" s="106" t="s">
        <v>8672</v>
      </c>
      <c r="H169" s="106" t="s">
        <v>8604</v>
      </c>
      <c r="I169" s="11">
        <v>4.7619999999999996</v>
      </c>
      <c r="J169" s="11">
        <v>14.746</v>
      </c>
      <c r="K169" s="11"/>
      <c r="L169" s="106" t="s">
        <v>4010</v>
      </c>
      <c r="M169" s="108"/>
      <c r="N169" s="109" t="s">
        <v>6576</v>
      </c>
      <c r="O169" s="109"/>
      <c r="P169" s="108"/>
      <c r="Q169" s="109"/>
      <c r="R169" s="109"/>
    </row>
    <row r="170" spans="1:18" ht="24" x14ac:dyDescent="0.55000000000000004">
      <c r="A170" s="106">
        <f>SUBTOTAL(103,$B$4:B170)</f>
        <v>167</v>
      </c>
      <c r="B170" s="107" t="s">
        <v>4464</v>
      </c>
      <c r="C170" s="107" t="s">
        <v>4239</v>
      </c>
      <c r="D170" s="107" t="s">
        <v>4472</v>
      </c>
      <c r="E170" s="106" t="s">
        <v>4501</v>
      </c>
      <c r="F170" s="107" t="s">
        <v>4502</v>
      </c>
      <c r="G170" s="106" t="s">
        <v>5213</v>
      </c>
      <c r="H170" s="106" t="s">
        <v>8610</v>
      </c>
      <c r="I170" s="11">
        <v>11.5559999999999</v>
      </c>
      <c r="J170" s="11">
        <v>24.512</v>
      </c>
      <c r="K170" s="11"/>
      <c r="L170" s="106" t="s">
        <v>4255</v>
      </c>
      <c r="M170" s="108"/>
      <c r="N170" s="108"/>
      <c r="O170" s="108"/>
      <c r="P170" s="108"/>
      <c r="Q170" s="108"/>
      <c r="R170" s="108"/>
    </row>
    <row r="171" spans="1:18" ht="24" x14ac:dyDescent="0.55000000000000004">
      <c r="A171" s="106">
        <f>SUBTOTAL(103,$B$4:B171)</f>
        <v>168</v>
      </c>
      <c r="B171" s="107" t="s">
        <v>4464</v>
      </c>
      <c r="C171" s="107" t="s">
        <v>4239</v>
      </c>
      <c r="D171" s="107" t="s">
        <v>4480</v>
      </c>
      <c r="E171" s="106" t="s">
        <v>4503</v>
      </c>
      <c r="F171" s="107" t="s">
        <v>4504</v>
      </c>
      <c r="G171" s="106" t="s">
        <v>5213</v>
      </c>
      <c r="H171" s="106" t="s">
        <v>8673</v>
      </c>
      <c r="I171" s="11">
        <v>4.9399999999999897</v>
      </c>
      <c r="J171" s="11">
        <v>10.495999999999899</v>
      </c>
      <c r="K171" s="11"/>
      <c r="L171" s="106" t="s">
        <v>4255</v>
      </c>
      <c r="M171" s="108"/>
      <c r="N171" s="108"/>
      <c r="O171" s="108"/>
      <c r="P171" s="108"/>
      <c r="Q171" s="108"/>
      <c r="R171" s="108"/>
    </row>
    <row r="172" spans="1:18" ht="24" x14ac:dyDescent="0.55000000000000004">
      <c r="A172" s="106">
        <f>SUBTOTAL(103,$B$4:B172)</f>
        <v>169</v>
      </c>
      <c r="B172" s="107" t="s">
        <v>4464</v>
      </c>
      <c r="C172" s="107" t="s">
        <v>4239</v>
      </c>
      <c r="D172" s="107" t="s">
        <v>4480</v>
      </c>
      <c r="E172" s="106" t="s">
        <v>4503</v>
      </c>
      <c r="F172" s="107" t="s">
        <v>4504</v>
      </c>
      <c r="G172" s="106" t="s">
        <v>6457</v>
      </c>
      <c r="H172" s="106" t="s">
        <v>8674</v>
      </c>
      <c r="I172" s="11">
        <v>10.0329999999999</v>
      </c>
      <c r="J172" s="11">
        <v>32.158000000000001</v>
      </c>
      <c r="K172" s="11"/>
      <c r="L172" s="106" t="s">
        <v>4255</v>
      </c>
      <c r="M172" s="108"/>
      <c r="N172" s="108"/>
      <c r="O172" s="108"/>
      <c r="P172" s="108"/>
      <c r="Q172" s="108"/>
      <c r="R172" s="108"/>
    </row>
    <row r="173" spans="1:18" ht="24" x14ac:dyDescent="0.55000000000000004">
      <c r="A173" s="109">
        <f>SUBTOTAL(103,$B$4:B173)</f>
        <v>170</v>
      </c>
      <c r="B173" s="110" t="s">
        <v>4464</v>
      </c>
      <c r="C173" s="110" t="s">
        <v>4239</v>
      </c>
      <c r="D173" s="110" t="s">
        <v>4472</v>
      </c>
      <c r="E173" s="109" t="s">
        <v>4505</v>
      </c>
      <c r="F173" s="110" t="s">
        <v>4506</v>
      </c>
      <c r="G173" s="109" t="s">
        <v>6667</v>
      </c>
      <c r="H173" s="109" t="s">
        <v>4507</v>
      </c>
      <c r="I173" s="111">
        <v>15.799999999999899</v>
      </c>
      <c r="J173" s="111">
        <v>20.1709999999999</v>
      </c>
      <c r="K173" s="111"/>
      <c r="L173" s="109" t="s">
        <v>4010</v>
      </c>
      <c r="M173" s="109" t="s">
        <v>4507</v>
      </c>
      <c r="N173" s="109" t="s">
        <v>6578</v>
      </c>
      <c r="O173" s="109"/>
      <c r="P173" s="109"/>
      <c r="Q173" s="109"/>
      <c r="R173" s="109"/>
    </row>
    <row r="174" spans="1:18" ht="24" x14ac:dyDescent="0.55000000000000004">
      <c r="A174" s="109">
        <f>SUBTOTAL(103,$B$4:B174)</f>
        <v>171</v>
      </c>
      <c r="B174" s="110" t="s">
        <v>4464</v>
      </c>
      <c r="C174" s="110" t="s">
        <v>4239</v>
      </c>
      <c r="D174" s="110" t="s">
        <v>4483</v>
      </c>
      <c r="E174" s="109" t="s">
        <v>4508</v>
      </c>
      <c r="F174" s="110" t="s">
        <v>4509</v>
      </c>
      <c r="G174" s="109" t="s">
        <v>4507</v>
      </c>
      <c r="H174" s="109" t="s">
        <v>8675</v>
      </c>
      <c r="I174" s="111">
        <v>16.7579999999999</v>
      </c>
      <c r="J174" s="111">
        <v>16.7579999999999</v>
      </c>
      <c r="K174" s="111"/>
      <c r="L174" s="109" t="s">
        <v>4255</v>
      </c>
      <c r="M174" s="109" t="s">
        <v>4507</v>
      </c>
      <c r="N174" s="109" t="s">
        <v>6583</v>
      </c>
      <c r="O174" s="109"/>
      <c r="P174" s="109"/>
      <c r="Q174" s="109"/>
      <c r="R174" s="109"/>
    </row>
    <row r="175" spans="1:18" ht="24" x14ac:dyDescent="0.55000000000000004">
      <c r="A175" s="109">
        <f>SUBTOTAL(103,$B$4:B175)</f>
        <v>172</v>
      </c>
      <c r="B175" s="110" t="s">
        <v>4464</v>
      </c>
      <c r="C175" s="110" t="s">
        <v>4239</v>
      </c>
      <c r="D175" s="110" t="s">
        <v>4465</v>
      </c>
      <c r="E175" s="109" t="s">
        <v>4510</v>
      </c>
      <c r="F175" s="110" t="s">
        <v>4511</v>
      </c>
      <c r="G175" s="109" t="s">
        <v>5213</v>
      </c>
      <c r="H175" s="109" t="s">
        <v>4512</v>
      </c>
      <c r="I175" s="111">
        <v>0.65700000000000003</v>
      </c>
      <c r="J175" s="111">
        <v>1.3140000000000001</v>
      </c>
      <c r="K175" s="111"/>
      <c r="L175" s="109" t="s">
        <v>4243</v>
      </c>
      <c r="M175" s="109" t="s">
        <v>4512</v>
      </c>
      <c r="N175" s="109" t="s">
        <v>6569</v>
      </c>
      <c r="O175" s="109"/>
      <c r="P175" s="109"/>
      <c r="Q175" s="109"/>
      <c r="R175" s="109"/>
    </row>
    <row r="176" spans="1:18" ht="24" x14ac:dyDescent="0.55000000000000004">
      <c r="A176" s="109">
        <f>SUBTOTAL(103,$B$4:B176)</f>
        <v>173</v>
      </c>
      <c r="B176" s="110" t="s">
        <v>4464</v>
      </c>
      <c r="C176" s="110" t="s">
        <v>4239</v>
      </c>
      <c r="D176" s="110" t="s">
        <v>4465</v>
      </c>
      <c r="E176" s="109" t="s">
        <v>4510</v>
      </c>
      <c r="F176" s="110" t="s">
        <v>4511</v>
      </c>
      <c r="G176" s="109" t="s">
        <v>4512</v>
      </c>
      <c r="H176" s="109" t="s">
        <v>6781</v>
      </c>
      <c r="I176" s="111">
        <v>3.64299999999999</v>
      </c>
      <c r="J176" s="111">
        <v>7.2859999999999898</v>
      </c>
      <c r="K176" s="111"/>
      <c r="L176" s="109" t="s">
        <v>4255</v>
      </c>
      <c r="M176" s="109" t="s">
        <v>4512</v>
      </c>
      <c r="N176" s="109" t="s">
        <v>6580</v>
      </c>
      <c r="O176" s="109"/>
      <c r="P176" s="109"/>
      <c r="Q176" s="109"/>
      <c r="R176" s="109"/>
    </row>
    <row r="177" spans="1:18" ht="24" x14ac:dyDescent="0.55000000000000004">
      <c r="A177" s="109">
        <f>SUBTOTAL(103,$B$4:B177)</f>
        <v>174</v>
      </c>
      <c r="B177" s="110" t="s">
        <v>4464</v>
      </c>
      <c r="C177" s="110" t="s">
        <v>4239</v>
      </c>
      <c r="D177" s="110" t="s">
        <v>4483</v>
      </c>
      <c r="E177" s="109" t="s">
        <v>4513</v>
      </c>
      <c r="F177" s="110" t="s">
        <v>4514</v>
      </c>
      <c r="G177" s="109" t="s">
        <v>5213</v>
      </c>
      <c r="H177" s="109" t="s">
        <v>4515</v>
      </c>
      <c r="I177" s="111">
        <v>0.8</v>
      </c>
      <c r="J177" s="111">
        <v>0.8</v>
      </c>
      <c r="K177" s="111"/>
      <c r="L177" s="109" t="s">
        <v>4255</v>
      </c>
      <c r="M177" s="109" t="s">
        <v>4515</v>
      </c>
      <c r="N177" s="109" t="s">
        <v>6584</v>
      </c>
      <c r="O177" s="109"/>
      <c r="P177" s="109"/>
      <c r="Q177" s="109"/>
      <c r="R177" s="109"/>
    </row>
    <row r="178" spans="1:18" ht="24" x14ac:dyDescent="0.55000000000000004">
      <c r="A178" s="109">
        <f>SUBTOTAL(103,$B$4:B178)</f>
        <v>175</v>
      </c>
      <c r="B178" s="110" t="s">
        <v>4464</v>
      </c>
      <c r="C178" s="110" t="s">
        <v>4239</v>
      </c>
      <c r="D178" s="110" t="s">
        <v>4472</v>
      </c>
      <c r="E178" s="109" t="s">
        <v>4516</v>
      </c>
      <c r="F178" s="110" t="s">
        <v>4517</v>
      </c>
      <c r="G178" s="109" t="s">
        <v>4515</v>
      </c>
      <c r="H178" s="109" t="s">
        <v>8676</v>
      </c>
      <c r="I178" s="111">
        <v>1.286</v>
      </c>
      <c r="J178" s="111">
        <v>1.286</v>
      </c>
      <c r="K178" s="111"/>
      <c r="L178" s="109" t="s">
        <v>4010</v>
      </c>
      <c r="M178" s="109" t="s">
        <v>4515</v>
      </c>
      <c r="N178" s="109" t="s">
        <v>6578</v>
      </c>
      <c r="O178" s="109"/>
      <c r="P178" s="109"/>
      <c r="Q178" s="109"/>
      <c r="R178" s="109"/>
    </row>
    <row r="179" spans="1:18" ht="24" x14ac:dyDescent="0.55000000000000004">
      <c r="A179" s="106">
        <f>SUBTOTAL(103,$B$4:B179)</f>
        <v>176</v>
      </c>
      <c r="B179" s="107" t="s">
        <v>4464</v>
      </c>
      <c r="C179" s="107" t="s">
        <v>4239</v>
      </c>
      <c r="D179" s="107" t="s">
        <v>4483</v>
      </c>
      <c r="E179" s="106" t="s">
        <v>4518</v>
      </c>
      <c r="F179" s="107" t="s">
        <v>4474</v>
      </c>
      <c r="G179" s="106" t="s">
        <v>8677</v>
      </c>
      <c r="H179" s="106" t="s">
        <v>8678</v>
      </c>
      <c r="I179" s="11">
        <v>5.9999999999999901E-2</v>
      </c>
      <c r="J179" s="11">
        <v>5.9999999999999901E-2</v>
      </c>
      <c r="K179" s="11"/>
      <c r="L179" s="106" t="s">
        <v>4255</v>
      </c>
      <c r="M179" s="108"/>
      <c r="N179" s="108"/>
      <c r="O179" s="108"/>
      <c r="P179" s="108"/>
      <c r="Q179" s="108"/>
      <c r="R179" s="108"/>
    </row>
    <row r="180" spans="1:18" ht="24" x14ac:dyDescent="0.55000000000000004">
      <c r="A180" s="106">
        <f>SUBTOTAL(103,$B$4:B180)</f>
        <v>177</v>
      </c>
      <c r="B180" s="107" t="s">
        <v>4464</v>
      </c>
      <c r="C180" s="107" t="s">
        <v>4239</v>
      </c>
      <c r="D180" s="107" t="s">
        <v>4483</v>
      </c>
      <c r="E180" s="106" t="s">
        <v>4518</v>
      </c>
      <c r="F180" s="107" t="s">
        <v>4474</v>
      </c>
      <c r="G180" s="106" t="s">
        <v>8679</v>
      </c>
      <c r="H180" s="106" t="s">
        <v>8680</v>
      </c>
      <c r="I180" s="11">
        <v>5.9999999999999901E-2</v>
      </c>
      <c r="J180" s="11">
        <v>5.9999999999999901E-2</v>
      </c>
      <c r="K180" s="11"/>
      <c r="L180" s="106" t="s">
        <v>4255</v>
      </c>
      <c r="M180" s="108"/>
      <c r="N180" s="108"/>
      <c r="O180" s="108"/>
      <c r="P180" s="108"/>
      <c r="Q180" s="108"/>
      <c r="R180" s="108"/>
    </row>
    <row r="181" spans="1:18" ht="24" x14ac:dyDescent="0.55000000000000004">
      <c r="A181" s="106">
        <f>SUBTOTAL(103,$B$4:B181)</f>
        <v>178</v>
      </c>
      <c r="B181" s="107" t="s">
        <v>4464</v>
      </c>
      <c r="C181" s="107" t="s">
        <v>4239</v>
      </c>
      <c r="D181" s="107" t="s">
        <v>4483</v>
      </c>
      <c r="E181" s="106" t="s">
        <v>4518</v>
      </c>
      <c r="F181" s="107" t="s">
        <v>4474</v>
      </c>
      <c r="G181" s="106" t="s">
        <v>8681</v>
      </c>
      <c r="H181" s="106" t="s">
        <v>8682</v>
      </c>
      <c r="I181" s="11">
        <v>5.9999999999999901E-2</v>
      </c>
      <c r="J181" s="11">
        <v>2.9999999999999898E-2</v>
      </c>
      <c r="K181" s="11"/>
      <c r="L181" s="106" t="s">
        <v>4255</v>
      </c>
      <c r="M181" s="108"/>
      <c r="N181" s="108"/>
      <c r="O181" s="108"/>
      <c r="P181" s="108"/>
      <c r="Q181" s="108"/>
      <c r="R181" s="108"/>
    </row>
    <row r="182" spans="1:18" ht="24" x14ac:dyDescent="0.55000000000000004">
      <c r="A182" s="106">
        <f>SUBTOTAL(103,$B$4:B182)</f>
        <v>179</v>
      </c>
      <c r="B182" s="107" t="s">
        <v>4464</v>
      </c>
      <c r="C182" s="107" t="s">
        <v>4239</v>
      </c>
      <c r="D182" s="107" t="s">
        <v>4483</v>
      </c>
      <c r="E182" s="106" t="s">
        <v>4518</v>
      </c>
      <c r="F182" s="107" t="s">
        <v>4474</v>
      </c>
      <c r="G182" s="106" t="s">
        <v>8683</v>
      </c>
      <c r="H182" s="106" t="s">
        <v>8684</v>
      </c>
      <c r="I182" s="11">
        <v>5.9999999999999901E-2</v>
      </c>
      <c r="J182" s="11">
        <v>2.9999999999999898E-2</v>
      </c>
      <c r="K182" s="11"/>
      <c r="L182" s="106" t="s">
        <v>4255</v>
      </c>
      <c r="M182" s="108"/>
      <c r="N182" s="108"/>
      <c r="O182" s="108"/>
      <c r="P182" s="108"/>
      <c r="Q182" s="108"/>
      <c r="R182" s="108"/>
    </row>
    <row r="183" spans="1:18" ht="24" x14ac:dyDescent="0.55000000000000004">
      <c r="A183" s="106">
        <f>SUBTOTAL(103,$B$4:B183)</f>
        <v>180</v>
      </c>
      <c r="B183" s="107" t="s">
        <v>4464</v>
      </c>
      <c r="C183" s="107" t="s">
        <v>4239</v>
      </c>
      <c r="D183" s="107" t="s">
        <v>4483</v>
      </c>
      <c r="E183" s="106" t="s">
        <v>4518</v>
      </c>
      <c r="F183" s="107" t="s">
        <v>4474</v>
      </c>
      <c r="G183" s="106" t="s">
        <v>8685</v>
      </c>
      <c r="H183" s="106" t="s">
        <v>8686</v>
      </c>
      <c r="I183" s="11">
        <v>5.9999999999999901E-2</v>
      </c>
      <c r="J183" s="11">
        <v>5.9999999999999901E-2</v>
      </c>
      <c r="K183" s="11"/>
      <c r="L183" s="106" t="s">
        <v>4255</v>
      </c>
      <c r="M183" s="108"/>
      <c r="N183" s="108"/>
      <c r="O183" s="108"/>
      <c r="P183" s="108"/>
      <c r="Q183" s="108"/>
      <c r="R183" s="108"/>
    </row>
    <row r="184" spans="1:18" ht="24" x14ac:dyDescent="0.55000000000000004">
      <c r="A184" s="122">
        <f>SUBTOTAL(103,$B$4:B184)</f>
        <v>181</v>
      </c>
      <c r="B184" s="123" t="s">
        <v>4464</v>
      </c>
      <c r="C184" s="123" t="s">
        <v>4239</v>
      </c>
      <c r="D184" s="123" t="s">
        <v>4480</v>
      </c>
      <c r="E184" s="122" t="s">
        <v>4519</v>
      </c>
      <c r="F184" s="123" t="s">
        <v>4520</v>
      </c>
      <c r="G184" s="122" t="s">
        <v>8687</v>
      </c>
      <c r="H184" s="122" t="s">
        <v>8688</v>
      </c>
      <c r="I184" s="13">
        <v>2.1779999999999902</v>
      </c>
      <c r="J184" s="13">
        <v>2.1779999999999902</v>
      </c>
      <c r="K184" s="13"/>
      <c r="L184" s="122" t="s">
        <v>4255</v>
      </c>
      <c r="M184" s="144"/>
      <c r="N184" s="144"/>
      <c r="O184" s="144"/>
      <c r="P184" s="108"/>
      <c r="Q184" s="144"/>
      <c r="R184" s="144"/>
    </row>
    <row r="185" spans="1:18" ht="24" x14ac:dyDescent="0.55000000000000004">
      <c r="A185" s="106">
        <f>SUBTOTAL(103,$B$4:B185)</f>
        <v>182</v>
      </c>
      <c r="B185" s="107" t="s">
        <v>4464</v>
      </c>
      <c r="C185" s="107" t="s">
        <v>4239</v>
      </c>
      <c r="D185" s="107" t="s">
        <v>4480</v>
      </c>
      <c r="E185" s="106" t="s">
        <v>4519</v>
      </c>
      <c r="F185" s="107" t="s">
        <v>4520</v>
      </c>
      <c r="G185" s="106" t="s">
        <v>8689</v>
      </c>
      <c r="H185" s="106" t="s">
        <v>8690</v>
      </c>
      <c r="I185" s="11">
        <v>2.5960000000000001</v>
      </c>
      <c r="J185" s="11">
        <v>2.5960000000000001</v>
      </c>
      <c r="K185" s="11"/>
      <c r="L185" s="106" t="s">
        <v>4255</v>
      </c>
      <c r="M185" s="108"/>
      <c r="N185" s="108"/>
      <c r="O185" s="108"/>
      <c r="P185" s="108"/>
      <c r="Q185" s="108"/>
      <c r="R185" s="108"/>
    </row>
    <row r="186" spans="1:18" ht="24" x14ac:dyDescent="0.55000000000000004">
      <c r="A186" s="106">
        <f>SUBTOTAL(103,$B$4:B186)</f>
        <v>183</v>
      </c>
      <c r="B186" s="107" t="s">
        <v>4464</v>
      </c>
      <c r="C186" s="107" t="s">
        <v>4239</v>
      </c>
      <c r="D186" s="107" t="s">
        <v>4480</v>
      </c>
      <c r="E186" s="106" t="s">
        <v>4519</v>
      </c>
      <c r="F186" s="107" t="s">
        <v>4520</v>
      </c>
      <c r="G186" s="106" t="s">
        <v>8691</v>
      </c>
      <c r="H186" s="106" t="s">
        <v>8692</v>
      </c>
      <c r="I186" s="11">
        <v>2.665</v>
      </c>
      <c r="J186" s="11">
        <v>1.333</v>
      </c>
      <c r="K186" s="11"/>
      <c r="L186" s="106" t="s">
        <v>4255</v>
      </c>
      <c r="M186" s="108"/>
      <c r="N186" s="108"/>
      <c r="O186" s="108"/>
      <c r="P186" s="108"/>
      <c r="Q186" s="108"/>
      <c r="R186" s="108"/>
    </row>
    <row r="187" spans="1:18" ht="24" x14ac:dyDescent="0.55000000000000004">
      <c r="A187" s="106">
        <f>SUBTOTAL(103,$B$4:B187)</f>
        <v>184</v>
      </c>
      <c r="B187" s="107" t="s">
        <v>4464</v>
      </c>
      <c r="C187" s="107" t="s">
        <v>4239</v>
      </c>
      <c r="D187" s="107" t="s">
        <v>4480</v>
      </c>
      <c r="E187" s="106" t="s">
        <v>4519</v>
      </c>
      <c r="F187" s="107" t="s">
        <v>4520</v>
      </c>
      <c r="G187" s="106" t="s">
        <v>8693</v>
      </c>
      <c r="H187" s="106" t="s">
        <v>8694</v>
      </c>
      <c r="I187" s="11">
        <v>10.555999999999999</v>
      </c>
      <c r="J187" s="11">
        <v>10.555999999999999</v>
      </c>
      <c r="K187" s="11"/>
      <c r="L187" s="106" t="s">
        <v>4255</v>
      </c>
      <c r="M187" s="108"/>
      <c r="N187" s="108"/>
      <c r="O187" s="108"/>
      <c r="P187" s="108"/>
      <c r="Q187" s="108"/>
      <c r="R187" s="108"/>
    </row>
    <row r="188" spans="1:18" ht="24" x14ac:dyDescent="0.55000000000000004">
      <c r="A188" s="106">
        <f>SUBTOTAL(103,$B$4:B188)</f>
        <v>185</v>
      </c>
      <c r="B188" s="107" t="s">
        <v>4464</v>
      </c>
      <c r="C188" s="107" t="s">
        <v>4239</v>
      </c>
      <c r="D188" s="107" t="s">
        <v>4480</v>
      </c>
      <c r="E188" s="106" t="s">
        <v>4519</v>
      </c>
      <c r="F188" s="107" t="s">
        <v>4520</v>
      </c>
      <c r="G188" s="106" t="s">
        <v>8695</v>
      </c>
      <c r="H188" s="106" t="s">
        <v>8696</v>
      </c>
      <c r="I188" s="11">
        <v>7.5659999999999901</v>
      </c>
      <c r="J188" s="11">
        <v>7.5659999999999901</v>
      </c>
      <c r="K188" s="11"/>
      <c r="L188" s="106" t="s">
        <v>4255</v>
      </c>
      <c r="M188" s="108"/>
      <c r="N188" s="108"/>
      <c r="O188" s="108"/>
      <c r="P188" s="108"/>
      <c r="Q188" s="108"/>
      <c r="R188" s="108"/>
    </row>
    <row r="189" spans="1:18" ht="24" x14ac:dyDescent="0.55000000000000004">
      <c r="A189" s="106">
        <f>SUBTOTAL(103,$B$4:B189)</f>
        <v>186</v>
      </c>
      <c r="B189" s="107" t="s">
        <v>4464</v>
      </c>
      <c r="C189" s="107" t="s">
        <v>4239</v>
      </c>
      <c r="D189" s="107" t="s">
        <v>4472</v>
      </c>
      <c r="E189" s="106" t="s">
        <v>4521</v>
      </c>
      <c r="F189" s="107" t="s">
        <v>4474</v>
      </c>
      <c r="G189" s="106" t="s">
        <v>8677</v>
      </c>
      <c r="H189" s="106" t="s">
        <v>8678</v>
      </c>
      <c r="I189" s="11">
        <v>5.9999999999999901E-2</v>
      </c>
      <c r="J189" s="11">
        <v>5.9999999999999901E-2</v>
      </c>
      <c r="K189" s="11"/>
      <c r="L189" s="106" t="s">
        <v>4255</v>
      </c>
      <c r="M189" s="108"/>
      <c r="N189" s="108"/>
      <c r="O189" s="108"/>
      <c r="P189" s="108"/>
      <c r="Q189" s="108"/>
      <c r="R189" s="108"/>
    </row>
    <row r="190" spans="1:18" ht="24" x14ac:dyDescent="0.55000000000000004">
      <c r="A190" s="106">
        <f>SUBTOTAL(103,$B$4:B190)</f>
        <v>187</v>
      </c>
      <c r="B190" s="107" t="s">
        <v>4464</v>
      </c>
      <c r="C190" s="107" t="s">
        <v>4239</v>
      </c>
      <c r="D190" s="107" t="s">
        <v>4472</v>
      </c>
      <c r="E190" s="106" t="s">
        <v>4521</v>
      </c>
      <c r="F190" s="107" t="s">
        <v>4474</v>
      </c>
      <c r="G190" s="106" t="s">
        <v>8697</v>
      </c>
      <c r="H190" s="106" t="s">
        <v>8698</v>
      </c>
      <c r="I190" s="11">
        <v>5.9999999999999901E-2</v>
      </c>
      <c r="J190" s="11">
        <v>5.9999999999999901E-2</v>
      </c>
      <c r="K190" s="11"/>
      <c r="L190" s="106" t="s">
        <v>4255</v>
      </c>
      <c r="M190" s="108"/>
      <c r="N190" s="108"/>
      <c r="O190" s="108"/>
      <c r="P190" s="108"/>
      <c r="Q190" s="108"/>
      <c r="R190" s="108"/>
    </row>
    <row r="191" spans="1:18" ht="24" x14ac:dyDescent="0.55000000000000004">
      <c r="A191" s="106">
        <f>SUBTOTAL(103,$B$4:B191)</f>
        <v>188</v>
      </c>
      <c r="B191" s="107" t="s">
        <v>4464</v>
      </c>
      <c r="C191" s="107" t="s">
        <v>4239</v>
      </c>
      <c r="D191" s="107" t="s">
        <v>4472</v>
      </c>
      <c r="E191" s="106" t="s">
        <v>4521</v>
      </c>
      <c r="F191" s="107" t="s">
        <v>4474</v>
      </c>
      <c r="G191" s="106" t="s">
        <v>8699</v>
      </c>
      <c r="H191" s="106" t="s">
        <v>8700</v>
      </c>
      <c r="I191" s="11">
        <v>5.9999999999999901E-2</v>
      </c>
      <c r="J191" s="11">
        <v>5.9999999999999901E-2</v>
      </c>
      <c r="K191" s="11"/>
      <c r="L191" s="106" t="s">
        <v>4255</v>
      </c>
      <c r="M191" s="108"/>
      <c r="N191" s="108"/>
      <c r="O191" s="108"/>
      <c r="P191" s="108"/>
      <c r="Q191" s="108"/>
      <c r="R191" s="108"/>
    </row>
    <row r="192" spans="1:18" ht="24" x14ac:dyDescent="0.55000000000000004">
      <c r="A192" s="106">
        <f>SUBTOTAL(103,$B$4:B192)</f>
        <v>189</v>
      </c>
      <c r="B192" s="107" t="s">
        <v>4464</v>
      </c>
      <c r="C192" s="107" t="s">
        <v>4239</v>
      </c>
      <c r="D192" s="107" t="s">
        <v>4472</v>
      </c>
      <c r="E192" s="106" t="s">
        <v>4521</v>
      </c>
      <c r="F192" s="107" t="s">
        <v>4474</v>
      </c>
      <c r="G192" s="106" t="s">
        <v>8701</v>
      </c>
      <c r="H192" s="106" t="s">
        <v>3515</v>
      </c>
      <c r="I192" s="11">
        <v>5.9999999999999901E-2</v>
      </c>
      <c r="J192" s="11">
        <v>5.9999999999999901E-2</v>
      </c>
      <c r="K192" s="11"/>
      <c r="L192" s="106" t="s">
        <v>4255</v>
      </c>
      <c r="M192" s="108"/>
      <c r="N192" s="108"/>
      <c r="O192" s="108"/>
      <c r="P192" s="108"/>
      <c r="Q192" s="108"/>
      <c r="R192" s="108"/>
    </row>
    <row r="193" spans="1:18" ht="24" x14ac:dyDescent="0.55000000000000004">
      <c r="A193" s="106">
        <f>SUBTOTAL(103,$B$4:B193)</f>
        <v>190</v>
      </c>
      <c r="B193" s="107" t="s">
        <v>4464</v>
      </c>
      <c r="C193" s="107" t="s">
        <v>4239</v>
      </c>
      <c r="D193" s="107" t="s">
        <v>4472</v>
      </c>
      <c r="E193" s="106" t="s">
        <v>4521</v>
      </c>
      <c r="F193" s="107" t="s">
        <v>4474</v>
      </c>
      <c r="G193" s="106" t="s">
        <v>8702</v>
      </c>
      <c r="H193" s="106" t="s">
        <v>8703</v>
      </c>
      <c r="I193" s="11">
        <v>5.9999999999999901E-2</v>
      </c>
      <c r="J193" s="11">
        <v>5.9999999999999901E-2</v>
      </c>
      <c r="K193" s="11"/>
      <c r="L193" s="106" t="s">
        <v>4255</v>
      </c>
      <c r="M193" s="108"/>
      <c r="N193" s="108"/>
      <c r="O193" s="108"/>
      <c r="P193" s="108"/>
      <c r="Q193" s="108"/>
      <c r="R193" s="108"/>
    </row>
    <row r="194" spans="1:18" ht="24" x14ac:dyDescent="0.55000000000000004">
      <c r="A194" s="122">
        <f>SUBTOTAL(103,$B$4:B194)</f>
        <v>191</v>
      </c>
      <c r="B194" s="123" t="s">
        <v>4464</v>
      </c>
      <c r="C194" s="123" t="s">
        <v>4239</v>
      </c>
      <c r="D194" s="123" t="s">
        <v>4480</v>
      </c>
      <c r="E194" s="122" t="s">
        <v>4522</v>
      </c>
      <c r="F194" s="123" t="s">
        <v>4520</v>
      </c>
      <c r="G194" s="122" t="s">
        <v>8687</v>
      </c>
      <c r="H194" s="122" t="s">
        <v>8688</v>
      </c>
      <c r="I194" s="13">
        <v>2.1779999999999902</v>
      </c>
      <c r="J194" s="13">
        <v>2.1779999999999902</v>
      </c>
      <c r="K194" s="13"/>
      <c r="L194" s="122" t="s">
        <v>4255</v>
      </c>
      <c r="M194" s="144"/>
      <c r="N194" s="144"/>
      <c r="O194" s="144"/>
      <c r="P194" s="108"/>
      <c r="Q194" s="144"/>
      <c r="R194" s="144"/>
    </row>
    <row r="195" spans="1:18" ht="24" x14ac:dyDescent="0.55000000000000004">
      <c r="A195" s="106">
        <f>SUBTOTAL(103,$B$4:B195)</f>
        <v>192</v>
      </c>
      <c r="B195" s="107" t="s">
        <v>4464</v>
      </c>
      <c r="C195" s="107" t="s">
        <v>4239</v>
      </c>
      <c r="D195" s="107" t="s">
        <v>4480</v>
      </c>
      <c r="E195" s="106" t="s">
        <v>4522</v>
      </c>
      <c r="F195" s="107" t="s">
        <v>4520</v>
      </c>
      <c r="G195" s="106" t="s">
        <v>8689</v>
      </c>
      <c r="H195" s="106" t="s">
        <v>8690</v>
      </c>
      <c r="I195" s="11">
        <v>2.5960000000000001</v>
      </c>
      <c r="J195" s="11">
        <v>2.5960000000000001</v>
      </c>
      <c r="K195" s="11"/>
      <c r="L195" s="106" t="s">
        <v>4255</v>
      </c>
      <c r="M195" s="108"/>
      <c r="N195" s="108"/>
      <c r="O195" s="108"/>
      <c r="P195" s="108"/>
      <c r="Q195" s="108"/>
      <c r="R195" s="108"/>
    </row>
    <row r="196" spans="1:18" ht="24" x14ac:dyDescent="0.55000000000000004">
      <c r="A196" s="106">
        <f>SUBTOTAL(103,$B$4:B196)</f>
        <v>193</v>
      </c>
      <c r="B196" s="107" t="s">
        <v>4464</v>
      </c>
      <c r="C196" s="107" t="s">
        <v>4239</v>
      </c>
      <c r="D196" s="107" t="s">
        <v>4480</v>
      </c>
      <c r="E196" s="106" t="s">
        <v>4522</v>
      </c>
      <c r="F196" s="107" t="s">
        <v>4520</v>
      </c>
      <c r="G196" s="106" t="s">
        <v>8691</v>
      </c>
      <c r="H196" s="106" t="s">
        <v>8692</v>
      </c>
      <c r="I196" s="11">
        <v>2.665</v>
      </c>
      <c r="J196" s="11">
        <v>2.665</v>
      </c>
      <c r="K196" s="11"/>
      <c r="L196" s="106" t="s">
        <v>4255</v>
      </c>
      <c r="M196" s="108"/>
      <c r="N196" s="108"/>
      <c r="O196" s="108"/>
      <c r="P196" s="108"/>
      <c r="Q196" s="108"/>
      <c r="R196" s="108"/>
    </row>
    <row r="197" spans="1:18" ht="24" x14ac:dyDescent="0.55000000000000004">
      <c r="A197" s="106">
        <f>SUBTOTAL(103,$B$4:B197)</f>
        <v>194</v>
      </c>
      <c r="B197" s="107" t="s">
        <v>4464</v>
      </c>
      <c r="C197" s="107" t="s">
        <v>4239</v>
      </c>
      <c r="D197" s="107" t="s">
        <v>4480</v>
      </c>
      <c r="E197" s="106" t="s">
        <v>4522</v>
      </c>
      <c r="F197" s="107" t="s">
        <v>4520</v>
      </c>
      <c r="G197" s="106" t="s">
        <v>8693</v>
      </c>
      <c r="H197" s="106" t="s">
        <v>8694</v>
      </c>
      <c r="I197" s="11">
        <v>10.555999999999999</v>
      </c>
      <c r="J197" s="11">
        <v>10.555999999999999</v>
      </c>
      <c r="K197" s="11"/>
      <c r="L197" s="106" t="s">
        <v>4255</v>
      </c>
      <c r="M197" s="108"/>
      <c r="N197" s="108"/>
      <c r="O197" s="108"/>
      <c r="P197" s="108"/>
      <c r="Q197" s="108"/>
      <c r="R197" s="108"/>
    </row>
    <row r="198" spans="1:18" ht="24" x14ac:dyDescent="0.55000000000000004">
      <c r="A198" s="106">
        <f>SUBTOTAL(103,$B$4:B198)</f>
        <v>195</v>
      </c>
      <c r="B198" s="107" t="s">
        <v>4464</v>
      </c>
      <c r="C198" s="107" t="s">
        <v>4239</v>
      </c>
      <c r="D198" s="107" t="s">
        <v>4480</v>
      </c>
      <c r="E198" s="106" t="s">
        <v>4522</v>
      </c>
      <c r="F198" s="107" t="s">
        <v>4520</v>
      </c>
      <c r="G198" s="106" t="s">
        <v>8695</v>
      </c>
      <c r="H198" s="106" t="s">
        <v>8696</v>
      </c>
      <c r="I198" s="11">
        <v>7.5659999999999901</v>
      </c>
      <c r="J198" s="11">
        <v>7.5659999999999901</v>
      </c>
      <c r="K198" s="11"/>
      <c r="L198" s="106" t="s">
        <v>4255</v>
      </c>
      <c r="M198" s="108"/>
      <c r="N198" s="108"/>
      <c r="O198" s="108"/>
      <c r="P198" s="108"/>
      <c r="Q198" s="108"/>
      <c r="R198" s="108"/>
    </row>
    <row r="199" spans="1:18" ht="24" x14ac:dyDescent="0.55000000000000004">
      <c r="A199" s="106">
        <f>SUBTOTAL(103,$B$4:B199)</f>
        <v>196</v>
      </c>
      <c r="B199" s="107" t="s">
        <v>4523</v>
      </c>
      <c r="C199" s="107" t="s">
        <v>4239</v>
      </c>
      <c r="D199" s="107" t="s">
        <v>4524</v>
      </c>
      <c r="E199" s="106" t="s">
        <v>4525</v>
      </c>
      <c r="F199" s="107" t="s">
        <v>4526</v>
      </c>
      <c r="G199" s="106" t="s">
        <v>8704</v>
      </c>
      <c r="H199" s="106" t="s">
        <v>4527</v>
      </c>
      <c r="I199" s="11">
        <v>2.1110000000000002</v>
      </c>
      <c r="J199" s="11">
        <v>7.6130000000000004</v>
      </c>
      <c r="K199" s="11"/>
      <c r="L199" s="106" t="s">
        <v>4243</v>
      </c>
      <c r="M199" s="106" t="s">
        <v>4527</v>
      </c>
      <c r="N199" s="109" t="s">
        <v>6569</v>
      </c>
      <c r="O199" s="109"/>
      <c r="P199" s="108"/>
      <c r="Q199" s="109"/>
      <c r="R199" s="109"/>
    </row>
    <row r="200" spans="1:18" ht="24" x14ac:dyDescent="0.55000000000000004">
      <c r="A200" s="106">
        <f>SUBTOTAL(103,$B$4:B200)</f>
        <v>197</v>
      </c>
      <c r="B200" s="107" t="s">
        <v>4523</v>
      </c>
      <c r="C200" s="107" t="s">
        <v>4239</v>
      </c>
      <c r="D200" s="107" t="s">
        <v>4524</v>
      </c>
      <c r="E200" s="106" t="s">
        <v>4528</v>
      </c>
      <c r="F200" s="107" t="s">
        <v>4529</v>
      </c>
      <c r="G200" s="106" t="s">
        <v>4527</v>
      </c>
      <c r="H200" s="106" t="s">
        <v>8705</v>
      </c>
      <c r="I200" s="11">
        <v>13.1</v>
      </c>
      <c r="J200" s="11">
        <v>41.449999999999903</v>
      </c>
      <c r="K200" s="11"/>
      <c r="L200" s="106" t="s">
        <v>4286</v>
      </c>
      <c r="M200" s="109"/>
      <c r="N200" s="109"/>
      <c r="O200" s="109"/>
      <c r="P200" s="108"/>
      <c r="Q200" s="109"/>
      <c r="R200" s="109"/>
    </row>
    <row r="201" spans="1:18" ht="24" x14ac:dyDescent="0.55000000000000004">
      <c r="A201" s="106">
        <f>SUBTOTAL(103,$B$4:B201)</f>
        <v>198</v>
      </c>
      <c r="B201" s="107" t="s">
        <v>4523</v>
      </c>
      <c r="C201" s="107" t="s">
        <v>4239</v>
      </c>
      <c r="D201" s="107" t="s">
        <v>4530</v>
      </c>
      <c r="E201" s="106" t="s">
        <v>4531</v>
      </c>
      <c r="F201" s="107" t="s">
        <v>4532</v>
      </c>
      <c r="G201" s="106" t="s">
        <v>8705</v>
      </c>
      <c r="H201" s="106" t="s">
        <v>8706</v>
      </c>
      <c r="I201" s="11">
        <v>8.9499999999999904</v>
      </c>
      <c r="J201" s="11">
        <v>26.849999999999898</v>
      </c>
      <c r="K201" s="11"/>
      <c r="L201" s="106" t="s">
        <v>4286</v>
      </c>
      <c r="M201" s="109"/>
      <c r="N201" s="109"/>
      <c r="O201" s="109"/>
      <c r="P201" s="108"/>
      <c r="Q201" s="109"/>
      <c r="R201" s="109"/>
    </row>
    <row r="202" spans="1:18" ht="24" x14ac:dyDescent="0.55000000000000004">
      <c r="A202" s="106">
        <f>SUBTOTAL(103,$B$4:B202)</f>
        <v>199</v>
      </c>
      <c r="B202" s="107" t="s">
        <v>4523</v>
      </c>
      <c r="C202" s="107" t="s">
        <v>4239</v>
      </c>
      <c r="D202" s="107" t="s">
        <v>4530</v>
      </c>
      <c r="E202" s="106" t="s">
        <v>4533</v>
      </c>
      <c r="F202" s="107" t="s">
        <v>4534</v>
      </c>
      <c r="G202" s="106" t="s">
        <v>8706</v>
      </c>
      <c r="H202" s="106" t="s">
        <v>8707</v>
      </c>
      <c r="I202" s="11">
        <v>21.4499999999999</v>
      </c>
      <c r="J202" s="11">
        <v>43.238</v>
      </c>
      <c r="K202" s="11"/>
      <c r="L202" s="106" t="s">
        <v>4286</v>
      </c>
      <c r="M202" s="106"/>
      <c r="N202" s="106"/>
      <c r="O202" s="106"/>
      <c r="P202" s="108"/>
      <c r="Q202" s="106"/>
      <c r="R202" s="106"/>
    </row>
    <row r="203" spans="1:18" ht="24" x14ac:dyDescent="0.55000000000000004">
      <c r="A203" s="106">
        <f>SUBTOTAL(103,$B$4:B203)</f>
        <v>200</v>
      </c>
      <c r="B203" s="107" t="s">
        <v>4523</v>
      </c>
      <c r="C203" s="107" t="s">
        <v>4239</v>
      </c>
      <c r="D203" s="107" t="s">
        <v>4535</v>
      </c>
      <c r="E203" s="106" t="s">
        <v>4536</v>
      </c>
      <c r="F203" s="107" t="s">
        <v>4537</v>
      </c>
      <c r="G203" s="106" t="s">
        <v>5213</v>
      </c>
      <c r="H203" s="106" t="s">
        <v>4538</v>
      </c>
      <c r="I203" s="11">
        <v>5.0350000000000001</v>
      </c>
      <c r="J203" s="11">
        <v>35.308</v>
      </c>
      <c r="K203" s="11"/>
      <c r="L203" s="106" t="s">
        <v>4243</v>
      </c>
      <c r="M203" s="106" t="s">
        <v>4538</v>
      </c>
      <c r="N203" s="109" t="s">
        <v>6569</v>
      </c>
      <c r="O203" s="109"/>
      <c r="P203" s="108"/>
      <c r="Q203" s="109"/>
      <c r="R203" s="109"/>
    </row>
    <row r="204" spans="1:18" ht="24" x14ac:dyDescent="0.55000000000000004">
      <c r="A204" s="106">
        <f>SUBTOTAL(103,$B$4:B204)</f>
        <v>201</v>
      </c>
      <c r="B204" s="107" t="s">
        <v>4523</v>
      </c>
      <c r="C204" s="107" t="s">
        <v>4239</v>
      </c>
      <c r="D204" s="107" t="s">
        <v>4535</v>
      </c>
      <c r="E204" s="106" t="s">
        <v>4536</v>
      </c>
      <c r="F204" s="107" t="s">
        <v>4537</v>
      </c>
      <c r="G204" s="106" t="s">
        <v>4538</v>
      </c>
      <c r="H204" s="106" t="s">
        <v>6658</v>
      </c>
      <c r="I204" s="11">
        <v>9.8649999999999896</v>
      </c>
      <c r="J204" s="11">
        <v>67.522999999999897</v>
      </c>
      <c r="K204" s="11"/>
      <c r="L204" s="106" t="s">
        <v>4286</v>
      </c>
      <c r="M204" s="106"/>
      <c r="N204" s="106"/>
      <c r="O204" s="106"/>
      <c r="P204" s="108"/>
      <c r="Q204" s="106"/>
      <c r="R204" s="106"/>
    </row>
    <row r="205" spans="1:18" ht="24" x14ac:dyDescent="0.55000000000000004">
      <c r="A205" s="106">
        <f>SUBTOTAL(103,$B$4:B205)</f>
        <v>202</v>
      </c>
      <c r="B205" s="107" t="s">
        <v>4523</v>
      </c>
      <c r="C205" s="107" t="s">
        <v>4239</v>
      </c>
      <c r="D205" s="107" t="s">
        <v>4539</v>
      </c>
      <c r="E205" s="106" t="s">
        <v>4540</v>
      </c>
      <c r="F205" s="107" t="s">
        <v>4541</v>
      </c>
      <c r="G205" s="106" t="s">
        <v>6658</v>
      </c>
      <c r="H205" s="106" t="s">
        <v>8708</v>
      </c>
      <c r="I205" s="11">
        <v>20.7</v>
      </c>
      <c r="J205" s="11">
        <v>118.42599999999899</v>
      </c>
      <c r="K205" s="11"/>
      <c r="L205" s="106" t="s">
        <v>4286</v>
      </c>
      <c r="M205" s="106"/>
      <c r="N205" s="106"/>
      <c r="O205" s="106"/>
      <c r="P205" s="108"/>
      <c r="Q205" s="106"/>
      <c r="R205" s="106"/>
    </row>
    <row r="206" spans="1:18" ht="24" x14ac:dyDescent="0.55000000000000004">
      <c r="A206" s="109">
        <f>SUBTOTAL(103,$B$4:B206)</f>
        <v>203</v>
      </c>
      <c r="B206" s="110" t="s">
        <v>4523</v>
      </c>
      <c r="C206" s="110" t="s">
        <v>4239</v>
      </c>
      <c r="D206" s="110" t="s">
        <v>4542</v>
      </c>
      <c r="E206" s="109" t="s">
        <v>4543</v>
      </c>
      <c r="F206" s="110" t="s">
        <v>4544</v>
      </c>
      <c r="G206" s="109" t="s">
        <v>8709</v>
      </c>
      <c r="H206" s="109" t="s">
        <v>4545</v>
      </c>
      <c r="I206" s="111">
        <f>10.7-6.463</f>
        <v>4.2369999999999992</v>
      </c>
      <c r="J206" s="111">
        <f>18.822-J207</f>
        <v>18.707999999999998</v>
      </c>
      <c r="K206" s="111"/>
      <c r="L206" s="109" t="s">
        <v>4243</v>
      </c>
      <c r="M206" s="109" t="s">
        <v>4545</v>
      </c>
      <c r="N206" s="109" t="s">
        <v>6569</v>
      </c>
      <c r="O206" s="109"/>
      <c r="P206" s="121"/>
      <c r="Q206" s="109"/>
      <c r="R206" s="109"/>
    </row>
    <row r="207" spans="1:18" ht="24" x14ac:dyDescent="0.55000000000000004">
      <c r="A207" s="109">
        <f>SUBTOTAL(103,$B$4:B207)</f>
        <v>204</v>
      </c>
      <c r="B207" s="110" t="s">
        <v>4523</v>
      </c>
      <c r="C207" s="110" t="s">
        <v>4239</v>
      </c>
      <c r="D207" s="110" t="s">
        <v>4542</v>
      </c>
      <c r="E207" s="109" t="s">
        <v>4543</v>
      </c>
      <c r="F207" s="110" t="s">
        <v>4544</v>
      </c>
      <c r="G207" s="109" t="s">
        <v>4545</v>
      </c>
      <c r="H207" s="109" t="s">
        <v>8710</v>
      </c>
      <c r="I207" s="111">
        <f>10.757-10.7</f>
        <v>5.7000000000000384E-2</v>
      </c>
      <c r="J207" s="111">
        <f>I207*2</f>
        <v>0.11400000000000077</v>
      </c>
      <c r="K207" s="111"/>
      <c r="L207" s="109" t="s">
        <v>4286</v>
      </c>
      <c r="M207" s="109" t="s">
        <v>4545</v>
      </c>
      <c r="N207" s="109" t="s">
        <v>6585</v>
      </c>
      <c r="O207" s="109"/>
      <c r="P207" s="121"/>
      <c r="Q207" s="109"/>
      <c r="R207" s="109"/>
    </row>
    <row r="208" spans="1:18" ht="24" x14ac:dyDescent="0.55000000000000004">
      <c r="A208" s="106">
        <f>SUBTOTAL(103,$B$4:B208)</f>
        <v>205</v>
      </c>
      <c r="B208" s="107" t="s">
        <v>4523</v>
      </c>
      <c r="C208" s="107" t="s">
        <v>4239</v>
      </c>
      <c r="D208" s="107" t="s">
        <v>4542</v>
      </c>
      <c r="E208" s="106" t="s">
        <v>4543</v>
      </c>
      <c r="F208" s="107" t="s">
        <v>4544</v>
      </c>
      <c r="G208" s="106" t="s">
        <v>8710</v>
      </c>
      <c r="H208" s="106" t="s">
        <v>8711</v>
      </c>
      <c r="I208" s="11">
        <v>10.975</v>
      </c>
      <c r="J208" s="11">
        <v>44.931999999999903</v>
      </c>
      <c r="K208" s="11"/>
      <c r="L208" s="106" t="s">
        <v>4286</v>
      </c>
      <c r="M208" s="106"/>
      <c r="N208" s="106"/>
      <c r="O208" s="106"/>
      <c r="P208" s="108"/>
      <c r="Q208" s="106"/>
      <c r="R208" s="106"/>
    </row>
    <row r="209" spans="1:18" ht="24" x14ac:dyDescent="0.55000000000000004">
      <c r="A209" s="106">
        <f>SUBTOTAL(103,$B$4:B209)</f>
        <v>206</v>
      </c>
      <c r="B209" s="107" t="s">
        <v>4523</v>
      </c>
      <c r="C209" s="107" t="s">
        <v>4239</v>
      </c>
      <c r="D209" s="107" t="s">
        <v>4535</v>
      </c>
      <c r="E209" s="106" t="s">
        <v>4546</v>
      </c>
      <c r="F209" s="107" t="s">
        <v>4547</v>
      </c>
      <c r="G209" s="106" t="s">
        <v>5213</v>
      </c>
      <c r="H209" s="106" t="s">
        <v>8712</v>
      </c>
      <c r="I209" s="11">
        <v>0.94499999999999995</v>
      </c>
      <c r="J209" s="11">
        <v>1.3620000000000001</v>
      </c>
      <c r="K209" s="11"/>
      <c r="L209" s="106" t="s">
        <v>4286</v>
      </c>
      <c r="M209" s="106"/>
      <c r="N209" s="106"/>
      <c r="O209" s="106"/>
      <c r="P209" s="108"/>
      <c r="Q209" s="106"/>
      <c r="R209" s="106"/>
    </row>
    <row r="210" spans="1:18" ht="24" x14ac:dyDescent="0.55000000000000004">
      <c r="A210" s="106">
        <f>SUBTOTAL(103,$B$4:B210)</f>
        <v>207</v>
      </c>
      <c r="B210" s="107" t="s">
        <v>4523</v>
      </c>
      <c r="C210" s="107" t="s">
        <v>4239</v>
      </c>
      <c r="D210" s="107" t="s">
        <v>4539</v>
      </c>
      <c r="E210" s="106" t="s">
        <v>4548</v>
      </c>
      <c r="F210" s="107" t="s">
        <v>4549</v>
      </c>
      <c r="G210" s="106" t="s">
        <v>5213</v>
      </c>
      <c r="H210" s="106" t="s">
        <v>8713</v>
      </c>
      <c r="I210" s="11">
        <v>2.742</v>
      </c>
      <c r="J210" s="11">
        <v>14.885</v>
      </c>
      <c r="K210" s="11"/>
      <c r="L210" s="106" t="s">
        <v>4286</v>
      </c>
      <c r="M210" s="106"/>
      <c r="N210" s="106"/>
      <c r="O210" s="106"/>
      <c r="P210" s="108"/>
      <c r="Q210" s="106"/>
      <c r="R210" s="106"/>
    </row>
    <row r="211" spans="1:18" ht="24" x14ac:dyDescent="0.55000000000000004">
      <c r="A211" s="106">
        <f>SUBTOTAL(103,$B$4:B211)</f>
        <v>208</v>
      </c>
      <c r="B211" s="107" t="s">
        <v>4523</v>
      </c>
      <c r="C211" s="107" t="s">
        <v>4239</v>
      </c>
      <c r="D211" s="107" t="s">
        <v>4524</v>
      </c>
      <c r="E211" s="106" t="s">
        <v>4550</v>
      </c>
      <c r="F211" s="107" t="s">
        <v>4551</v>
      </c>
      <c r="G211" s="106" t="s">
        <v>5213</v>
      </c>
      <c r="H211" s="106" t="s">
        <v>8714</v>
      </c>
      <c r="I211" s="11">
        <v>7.0000000000000007E-2</v>
      </c>
      <c r="J211" s="11">
        <v>0.20999999999999899</v>
      </c>
      <c r="K211" s="11"/>
      <c r="L211" s="106" t="s">
        <v>4243</v>
      </c>
      <c r="M211" s="106"/>
      <c r="N211" s="109" t="s">
        <v>6569</v>
      </c>
      <c r="O211" s="109"/>
      <c r="P211" s="108"/>
      <c r="Q211" s="109"/>
      <c r="R211" s="109"/>
    </row>
    <row r="212" spans="1:18" ht="24" x14ac:dyDescent="0.55000000000000004">
      <c r="A212" s="106">
        <f>SUBTOTAL(103,$B$4:B212)</f>
        <v>209</v>
      </c>
      <c r="B212" s="107" t="s">
        <v>4523</v>
      </c>
      <c r="C212" s="107" t="s">
        <v>4239</v>
      </c>
      <c r="D212" s="107" t="s">
        <v>4524</v>
      </c>
      <c r="E212" s="106" t="s">
        <v>4552</v>
      </c>
      <c r="F212" s="107" t="s">
        <v>4553</v>
      </c>
      <c r="G212" s="106" t="s">
        <v>5213</v>
      </c>
      <c r="H212" s="106" t="s">
        <v>6861</v>
      </c>
      <c r="I212" s="11">
        <v>6.2999999999999901</v>
      </c>
      <c r="J212" s="11">
        <v>18.899999999999899</v>
      </c>
      <c r="K212" s="11"/>
      <c r="L212" s="106" t="s">
        <v>4286</v>
      </c>
      <c r="M212" s="106"/>
      <c r="N212" s="106"/>
      <c r="O212" s="106"/>
      <c r="P212" s="108"/>
      <c r="Q212" s="106"/>
      <c r="R212" s="106"/>
    </row>
    <row r="213" spans="1:18" ht="24" x14ac:dyDescent="0.55000000000000004">
      <c r="A213" s="106">
        <f>SUBTOTAL(103,$B$4:B213)</f>
        <v>210</v>
      </c>
      <c r="B213" s="107" t="s">
        <v>4523</v>
      </c>
      <c r="C213" s="107" t="s">
        <v>4239</v>
      </c>
      <c r="D213" s="107" t="s">
        <v>4530</v>
      </c>
      <c r="E213" s="106" t="s">
        <v>4554</v>
      </c>
      <c r="F213" s="107" t="s">
        <v>4555</v>
      </c>
      <c r="G213" s="106" t="s">
        <v>5213</v>
      </c>
      <c r="H213" s="106" t="s">
        <v>8715</v>
      </c>
      <c r="I213" s="11">
        <v>7.8220000000000001</v>
      </c>
      <c r="J213" s="11">
        <v>7.8220000000000001</v>
      </c>
      <c r="K213" s="11"/>
      <c r="L213" s="106" t="s">
        <v>4286</v>
      </c>
      <c r="M213" s="106"/>
      <c r="N213" s="106"/>
      <c r="O213" s="106"/>
      <c r="P213" s="108"/>
      <c r="Q213" s="106"/>
      <c r="R213" s="106"/>
    </row>
    <row r="214" spans="1:18" ht="24" x14ac:dyDescent="0.55000000000000004">
      <c r="A214" s="106">
        <f>SUBTOTAL(103,$B$4:B214)</f>
        <v>211</v>
      </c>
      <c r="B214" s="107" t="s">
        <v>4523</v>
      </c>
      <c r="C214" s="107" t="s">
        <v>4239</v>
      </c>
      <c r="D214" s="107" t="s">
        <v>4542</v>
      </c>
      <c r="E214" s="106" t="s">
        <v>4556</v>
      </c>
      <c r="F214" s="107" t="s">
        <v>4557</v>
      </c>
      <c r="G214" s="106" t="s">
        <v>5213</v>
      </c>
      <c r="H214" s="106" t="s">
        <v>6974</v>
      </c>
      <c r="I214" s="11">
        <v>0.63500000000000001</v>
      </c>
      <c r="J214" s="11">
        <v>0.63500000000000001</v>
      </c>
      <c r="K214" s="11"/>
      <c r="L214" s="106" t="s">
        <v>4286</v>
      </c>
      <c r="M214" s="106"/>
      <c r="N214" s="106"/>
      <c r="O214" s="106"/>
      <c r="P214" s="108"/>
      <c r="Q214" s="106"/>
      <c r="R214" s="106"/>
    </row>
    <row r="215" spans="1:18" ht="24" x14ac:dyDescent="0.55000000000000004">
      <c r="A215" s="106">
        <f>SUBTOTAL(103,$B$4:B215)</f>
        <v>212</v>
      </c>
      <c r="B215" s="107" t="s">
        <v>4523</v>
      </c>
      <c r="C215" s="107" t="s">
        <v>4239</v>
      </c>
      <c r="D215" s="107" t="s">
        <v>4530</v>
      </c>
      <c r="E215" s="106" t="s">
        <v>4558</v>
      </c>
      <c r="F215" s="107" t="s">
        <v>4559</v>
      </c>
      <c r="G215" s="106" t="s">
        <v>5213</v>
      </c>
      <c r="H215" s="106" t="s">
        <v>8716</v>
      </c>
      <c r="I215" s="11">
        <v>10.012</v>
      </c>
      <c r="J215" s="11">
        <v>35.898000000000003</v>
      </c>
      <c r="K215" s="11"/>
      <c r="L215" s="106" t="s">
        <v>4286</v>
      </c>
      <c r="M215" s="106"/>
      <c r="N215" s="106"/>
      <c r="O215" s="106"/>
      <c r="P215" s="108"/>
      <c r="Q215" s="106"/>
      <c r="R215" s="106"/>
    </row>
    <row r="216" spans="1:18" ht="24" x14ac:dyDescent="0.55000000000000004">
      <c r="A216" s="106">
        <f>SUBTOTAL(103,$B$4:B216)</f>
        <v>213</v>
      </c>
      <c r="B216" s="107" t="s">
        <v>4523</v>
      </c>
      <c r="C216" s="107" t="s">
        <v>4239</v>
      </c>
      <c r="D216" s="107" t="s">
        <v>4535</v>
      </c>
      <c r="E216" s="106" t="s">
        <v>4560</v>
      </c>
      <c r="F216" s="107" t="s">
        <v>4561</v>
      </c>
      <c r="G216" s="106" t="s">
        <v>8716</v>
      </c>
      <c r="H216" s="106" t="s">
        <v>8717</v>
      </c>
      <c r="I216" s="11">
        <v>12.988</v>
      </c>
      <c r="J216" s="11">
        <v>48.993000000000002</v>
      </c>
      <c r="K216" s="11"/>
      <c r="L216" s="106" t="s">
        <v>4286</v>
      </c>
      <c r="M216" s="106"/>
      <c r="N216" s="106"/>
      <c r="O216" s="106"/>
      <c r="P216" s="108"/>
      <c r="Q216" s="106"/>
      <c r="R216" s="106"/>
    </row>
    <row r="217" spans="1:18" ht="24" x14ac:dyDescent="0.55000000000000004">
      <c r="A217" s="109">
        <f>SUBTOTAL(103,$B$4:B217)</f>
        <v>214</v>
      </c>
      <c r="B217" s="110" t="s">
        <v>4523</v>
      </c>
      <c r="C217" s="110" t="s">
        <v>4239</v>
      </c>
      <c r="D217" s="110" t="s">
        <v>4535</v>
      </c>
      <c r="E217" s="109" t="s">
        <v>4560</v>
      </c>
      <c r="F217" s="110" t="s">
        <v>4561</v>
      </c>
      <c r="G217" s="109" t="s">
        <v>8717</v>
      </c>
      <c r="H217" s="109" t="s">
        <v>4562</v>
      </c>
      <c r="I217" s="111">
        <f>23.254-23</f>
        <v>0.25400000000000134</v>
      </c>
      <c r="J217" s="111">
        <f>I217*2</f>
        <v>0.50800000000000267</v>
      </c>
      <c r="K217" s="111"/>
      <c r="L217" s="109" t="s">
        <v>4286</v>
      </c>
      <c r="M217" s="109" t="s">
        <v>4562</v>
      </c>
      <c r="N217" s="109" t="s">
        <v>6586</v>
      </c>
      <c r="O217" s="109"/>
      <c r="P217" s="121"/>
      <c r="Q217" s="109"/>
      <c r="R217" s="109"/>
    </row>
    <row r="218" spans="1:18" ht="24" x14ac:dyDescent="0.55000000000000004">
      <c r="A218" s="109">
        <f>SUBTOTAL(103,$B$4:B218)</f>
        <v>215</v>
      </c>
      <c r="B218" s="110" t="s">
        <v>4523</v>
      </c>
      <c r="C218" s="110" t="s">
        <v>4239</v>
      </c>
      <c r="D218" s="110" t="s">
        <v>4535</v>
      </c>
      <c r="E218" s="109" t="s">
        <v>4560</v>
      </c>
      <c r="F218" s="110" t="s">
        <v>4561</v>
      </c>
      <c r="G218" s="109" t="s">
        <v>4562</v>
      </c>
      <c r="H218" s="109" t="s">
        <v>8718</v>
      </c>
      <c r="I218" s="111">
        <f>23.929-23.254</f>
        <v>0.67499999999999716</v>
      </c>
      <c r="J218" s="111">
        <f>9.452-J217</f>
        <v>8.9439999999999973</v>
      </c>
      <c r="K218" s="111"/>
      <c r="L218" s="109" t="s">
        <v>4243</v>
      </c>
      <c r="M218" s="109" t="s">
        <v>4562</v>
      </c>
      <c r="N218" s="109" t="s">
        <v>6569</v>
      </c>
      <c r="O218" s="109"/>
      <c r="P218" s="121"/>
      <c r="Q218" s="109"/>
      <c r="R218" s="109"/>
    </row>
    <row r="219" spans="1:18" ht="24" x14ac:dyDescent="0.55000000000000004">
      <c r="A219" s="106">
        <f>SUBTOTAL(103,$B$4:B219)</f>
        <v>216</v>
      </c>
      <c r="B219" s="107" t="s">
        <v>4523</v>
      </c>
      <c r="C219" s="107" t="s">
        <v>4239</v>
      </c>
      <c r="D219" s="107" t="s">
        <v>4524</v>
      </c>
      <c r="E219" s="106" t="s">
        <v>4563</v>
      </c>
      <c r="F219" s="107" t="s">
        <v>4564</v>
      </c>
      <c r="G219" s="106" t="s">
        <v>5213</v>
      </c>
      <c r="H219" s="106" t="s">
        <v>8719</v>
      </c>
      <c r="I219" s="11">
        <v>3.9029999999999898</v>
      </c>
      <c r="J219" s="11">
        <v>12.4779999999999</v>
      </c>
      <c r="K219" s="11"/>
      <c r="L219" s="106" t="s">
        <v>4286</v>
      </c>
      <c r="M219" s="106"/>
      <c r="N219" s="106"/>
      <c r="O219" s="106"/>
      <c r="P219" s="108"/>
      <c r="Q219" s="106"/>
      <c r="R219" s="106"/>
    </row>
    <row r="220" spans="1:18" ht="24" x14ac:dyDescent="0.55000000000000004">
      <c r="A220" s="106">
        <f>SUBTOTAL(103,$B$4:B220)</f>
        <v>217</v>
      </c>
      <c r="B220" s="107" t="s">
        <v>4523</v>
      </c>
      <c r="C220" s="107" t="s">
        <v>4239</v>
      </c>
      <c r="D220" s="107" t="s">
        <v>4565</v>
      </c>
      <c r="E220" s="106" t="s">
        <v>4566</v>
      </c>
      <c r="F220" s="107" t="s">
        <v>4567</v>
      </c>
      <c r="G220" s="106" t="s">
        <v>8719</v>
      </c>
      <c r="H220" s="106" t="s">
        <v>5222</v>
      </c>
      <c r="I220" s="11">
        <v>8.7970000000000006</v>
      </c>
      <c r="J220" s="11">
        <v>28.771999999999899</v>
      </c>
      <c r="K220" s="11"/>
      <c r="L220" s="106" t="s">
        <v>4286</v>
      </c>
      <c r="M220" s="106"/>
      <c r="N220" s="106"/>
      <c r="O220" s="106"/>
      <c r="P220" s="108"/>
      <c r="Q220" s="106"/>
      <c r="R220" s="106"/>
    </row>
    <row r="221" spans="1:18" ht="24" x14ac:dyDescent="0.55000000000000004">
      <c r="A221" s="106">
        <f>SUBTOTAL(103,$B$4:B221)</f>
        <v>218</v>
      </c>
      <c r="B221" s="107" t="s">
        <v>4523</v>
      </c>
      <c r="C221" s="107" t="s">
        <v>4239</v>
      </c>
      <c r="D221" s="107" t="s">
        <v>4565</v>
      </c>
      <c r="E221" s="106" t="s">
        <v>4568</v>
      </c>
      <c r="F221" s="107" t="s">
        <v>4569</v>
      </c>
      <c r="G221" s="106" t="s">
        <v>5222</v>
      </c>
      <c r="H221" s="106" t="s">
        <v>8720</v>
      </c>
      <c r="I221" s="11">
        <v>15.340999999999999</v>
      </c>
      <c r="J221" s="11">
        <v>51.435000000000002</v>
      </c>
      <c r="K221" s="11"/>
      <c r="L221" s="106" t="s">
        <v>4286</v>
      </c>
      <c r="M221" s="108"/>
      <c r="N221" s="106"/>
      <c r="O221" s="106"/>
      <c r="P221" s="108"/>
      <c r="Q221" s="106"/>
      <c r="R221" s="106"/>
    </row>
    <row r="222" spans="1:18" ht="24" x14ac:dyDescent="0.55000000000000004">
      <c r="A222" s="106">
        <f>SUBTOTAL(103,$B$4:B222)</f>
        <v>219</v>
      </c>
      <c r="B222" s="107" t="s">
        <v>4523</v>
      </c>
      <c r="C222" s="107" t="s">
        <v>4239</v>
      </c>
      <c r="D222" s="107" t="s">
        <v>4565</v>
      </c>
      <c r="E222" s="106" t="s">
        <v>4570</v>
      </c>
      <c r="F222" s="107" t="s">
        <v>4571</v>
      </c>
      <c r="G222" s="106" t="s">
        <v>6847</v>
      </c>
      <c r="H222" s="106" t="s">
        <v>4572</v>
      </c>
      <c r="I222" s="11">
        <v>2.4449999999999901</v>
      </c>
      <c r="J222" s="11">
        <v>7.9269999999999898</v>
      </c>
      <c r="K222" s="11"/>
      <c r="L222" s="106" t="s">
        <v>4243</v>
      </c>
      <c r="M222" s="106" t="s">
        <v>4572</v>
      </c>
      <c r="N222" s="109" t="s">
        <v>6569</v>
      </c>
      <c r="O222" s="109"/>
      <c r="P222" s="108"/>
      <c r="Q222" s="109"/>
      <c r="R222" s="109"/>
    </row>
    <row r="223" spans="1:18" ht="24" x14ac:dyDescent="0.55000000000000004">
      <c r="A223" s="106">
        <f>SUBTOTAL(103,$B$4:B223)</f>
        <v>220</v>
      </c>
      <c r="B223" s="107" t="s">
        <v>4523</v>
      </c>
      <c r="C223" s="107" t="s">
        <v>4239</v>
      </c>
      <c r="D223" s="107" t="s">
        <v>4565</v>
      </c>
      <c r="E223" s="106" t="s">
        <v>4570</v>
      </c>
      <c r="F223" s="107" t="s">
        <v>4571</v>
      </c>
      <c r="G223" s="106" t="s">
        <v>4572</v>
      </c>
      <c r="H223" s="106" t="s">
        <v>8721</v>
      </c>
      <c r="I223" s="111">
        <v>7.7359999999999998</v>
      </c>
      <c r="J223" s="11">
        <v>30.265999999999998</v>
      </c>
      <c r="K223" s="11"/>
      <c r="L223" s="106" t="s">
        <v>4286</v>
      </c>
      <c r="M223" s="106"/>
      <c r="N223" s="106" t="s">
        <v>4573</v>
      </c>
      <c r="O223" s="106"/>
      <c r="P223" s="108"/>
      <c r="Q223" s="106"/>
      <c r="R223" s="106"/>
    </row>
    <row r="224" spans="1:18" ht="24" x14ac:dyDescent="0.55000000000000004">
      <c r="A224" s="106">
        <f>SUBTOTAL(103,$B$4:B224)</f>
        <v>221</v>
      </c>
      <c r="B224" s="107" t="s">
        <v>4523</v>
      </c>
      <c r="C224" s="107" t="s">
        <v>4239</v>
      </c>
      <c r="D224" s="107" t="s">
        <v>4530</v>
      </c>
      <c r="E224" s="106" t="s">
        <v>4574</v>
      </c>
      <c r="F224" s="107" t="s">
        <v>4575</v>
      </c>
      <c r="G224" s="106" t="s">
        <v>5213</v>
      </c>
      <c r="H224" s="106" t="s">
        <v>8722</v>
      </c>
      <c r="I224" s="11">
        <v>2.25999999999999</v>
      </c>
      <c r="J224" s="11">
        <v>3.5739999999999998</v>
      </c>
      <c r="K224" s="11"/>
      <c r="L224" s="106" t="s">
        <v>4286</v>
      </c>
      <c r="M224" s="106"/>
      <c r="N224" s="106"/>
      <c r="O224" s="106"/>
      <c r="P224" s="108"/>
      <c r="Q224" s="106"/>
      <c r="R224" s="106"/>
    </row>
    <row r="225" spans="1:18" ht="24" x14ac:dyDescent="0.55000000000000004">
      <c r="A225" s="106">
        <f>SUBTOTAL(103,$B$4:B225)</f>
        <v>222</v>
      </c>
      <c r="B225" s="107" t="s">
        <v>4523</v>
      </c>
      <c r="C225" s="107" t="s">
        <v>4239</v>
      </c>
      <c r="D225" s="107" t="s">
        <v>4535</v>
      </c>
      <c r="E225" s="106" t="s">
        <v>4576</v>
      </c>
      <c r="F225" s="107" t="s">
        <v>4577</v>
      </c>
      <c r="G225" s="106" t="s">
        <v>8586</v>
      </c>
      <c r="H225" s="106" t="s">
        <v>8723</v>
      </c>
      <c r="I225" s="11">
        <v>2.8250000000000002</v>
      </c>
      <c r="J225" s="11">
        <v>2.1440000000000001</v>
      </c>
      <c r="K225" s="11"/>
      <c r="L225" s="106" t="s">
        <v>4286</v>
      </c>
      <c r="M225" s="106"/>
      <c r="N225" s="106"/>
      <c r="O225" s="106"/>
      <c r="P225" s="108"/>
      <c r="Q225" s="106"/>
      <c r="R225" s="106"/>
    </row>
    <row r="226" spans="1:18" ht="24" x14ac:dyDescent="0.55000000000000004">
      <c r="A226" s="106">
        <f>SUBTOTAL(103,$B$4:B226)</f>
        <v>223</v>
      </c>
      <c r="B226" s="107" t="s">
        <v>4523</v>
      </c>
      <c r="C226" s="107" t="s">
        <v>4239</v>
      </c>
      <c r="D226" s="107" t="s">
        <v>4535</v>
      </c>
      <c r="E226" s="106" t="s">
        <v>4578</v>
      </c>
      <c r="F226" s="107" t="s">
        <v>4577</v>
      </c>
      <c r="G226" s="106" t="s">
        <v>8586</v>
      </c>
      <c r="H226" s="106" t="s">
        <v>8723</v>
      </c>
      <c r="I226" s="11">
        <v>2.8250000000000002</v>
      </c>
      <c r="J226" s="11">
        <v>1.84</v>
      </c>
      <c r="K226" s="11"/>
      <c r="L226" s="106" t="s">
        <v>4286</v>
      </c>
      <c r="M226" s="106"/>
      <c r="N226" s="106"/>
      <c r="O226" s="106"/>
      <c r="P226" s="108"/>
      <c r="Q226" s="106"/>
      <c r="R226" s="106"/>
    </row>
    <row r="227" spans="1:18" ht="24" x14ac:dyDescent="0.55000000000000004">
      <c r="A227" s="109">
        <f>SUBTOTAL(103,$B$4:B227)</f>
        <v>224</v>
      </c>
      <c r="B227" s="110" t="s">
        <v>4579</v>
      </c>
      <c r="C227" s="110" t="s">
        <v>4239</v>
      </c>
      <c r="D227" s="110" t="s">
        <v>4581</v>
      </c>
      <c r="E227" s="109" t="s">
        <v>4582</v>
      </c>
      <c r="F227" s="110" t="s">
        <v>4583</v>
      </c>
      <c r="G227" s="109" t="s">
        <v>8724</v>
      </c>
      <c r="H227" s="109"/>
      <c r="I227" s="111">
        <v>0.28899999999999998</v>
      </c>
      <c r="J227" s="111">
        <v>0.86699999999999999</v>
      </c>
      <c r="K227" s="111"/>
      <c r="L227" s="109" t="s">
        <v>4243</v>
      </c>
      <c r="M227" s="109" t="s">
        <v>4584</v>
      </c>
      <c r="N227" s="109" t="s">
        <v>6570</v>
      </c>
      <c r="O227" s="109"/>
      <c r="P227" s="109"/>
      <c r="Q227" s="109"/>
      <c r="R227" s="109"/>
    </row>
    <row r="228" spans="1:18" ht="24" x14ac:dyDescent="0.55000000000000004">
      <c r="A228" s="106">
        <f>SUBTOTAL(103,$B$4:B228)</f>
        <v>225</v>
      </c>
      <c r="B228" s="107" t="s">
        <v>4579</v>
      </c>
      <c r="C228" s="107" t="s">
        <v>4239</v>
      </c>
      <c r="D228" s="107" t="s">
        <v>4581</v>
      </c>
      <c r="E228" s="106" t="s">
        <v>4582</v>
      </c>
      <c r="F228" s="107" t="s">
        <v>4583</v>
      </c>
      <c r="G228" s="106" t="s">
        <v>4584</v>
      </c>
      <c r="H228" s="106" t="s">
        <v>8725</v>
      </c>
      <c r="I228" s="11">
        <v>10.87</v>
      </c>
      <c r="J228" s="11">
        <v>41.31</v>
      </c>
      <c r="K228" s="11"/>
      <c r="L228" s="106" t="s">
        <v>4580</v>
      </c>
      <c r="M228" s="106"/>
      <c r="N228" s="144"/>
      <c r="O228" s="144"/>
      <c r="P228" s="108"/>
      <c r="Q228" s="144"/>
      <c r="R228" s="144"/>
    </row>
    <row r="229" spans="1:18" ht="24" x14ac:dyDescent="0.55000000000000004">
      <c r="A229" s="106">
        <f>SUBTOTAL(103,$B$4:B229)</f>
        <v>226</v>
      </c>
      <c r="B229" s="107" t="s">
        <v>4579</v>
      </c>
      <c r="C229" s="107" t="s">
        <v>4239</v>
      </c>
      <c r="D229" s="107" t="s">
        <v>4585</v>
      </c>
      <c r="E229" s="106" t="s">
        <v>4586</v>
      </c>
      <c r="F229" s="107" t="s">
        <v>4587</v>
      </c>
      <c r="G229" s="122" t="s">
        <v>8725</v>
      </c>
      <c r="H229" s="122" t="s">
        <v>4588</v>
      </c>
      <c r="I229" s="13">
        <v>7.641</v>
      </c>
      <c r="J229" s="13">
        <v>43.167999999999999</v>
      </c>
      <c r="K229" s="13"/>
      <c r="L229" s="106" t="s">
        <v>4580</v>
      </c>
      <c r="M229" s="106"/>
      <c r="N229" s="144"/>
      <c r="O229" s="144"/>
      <c r="P229" s="108"/>
      <c r="Q229" s="144"/>
      <c r="R229" s="144"/>
    </row>
    <row r="230" spans="1:18" ht="24" x14ac:dyDescent="0.55000000000000004">
      <c r="A230" s="109">
        <f>SUBTOTAL(103,$B$4:B230)</f>
        <v>227</v>
      </c>
      <c r="B230" s="110" t="s">
        <v>4579</v>
      </c>
      <c r="C230" s="110" t="s">
        <v>4239</v>
      </c>
      <c r="D230" s="110" t="s">
        <v>4585</v>
      </c>
      <c r="E230" s="109" t="s">
        <v>4586</v>
      </c>
      <c r="F230" s="110" t="s">
        <v>4587</v>
      </c>
      <c r="G230" s="109" t="s">
        <v>4588</v>
      </c>
      <c r="H230" s="109" t="s">
        <v>8662</v>
      </c>
      <c r="I230" s="111">
        <v>9.4689999999999994</v>
      </c>
      <c r="J230" s="111">
        <v>18.937999999999999</v>
      </c>
      <c r="K230" s="111"/>
      <c r="L230" s="109" t="s">
        <v>4255</v>
      </c>
      <c r="M230" s="109" t="s">
        <v>4588</v>
      </c>
      <c r="N230" s="109" t="s">
        <v>6559</v>
      </c>
      <c r="O230" s="109"/>
      <c r="P230" s="109"/>
      <c r="Q230" s="109"/>
      <c r="R230" s="109"/>
    </row>
    <row r="231" spans="1:18" ht="24" x14ac:dyDescent="0.55000000000000004">
      <c r="A231" s="106">
        <f>SUBTOTAL(103,$B$4:B231)</f>
        <v>228</v>
      </c>
      <c r="B231" s="107" t="s">
        <v>4579</v>
      </c>
      <c r="C231" s="107" t="s">
        <v>4239</v>
      </c>
      <c r="D231" s="107" t="s">
        <v>4589</v>
      </c>
      <c r="E231" s="106" t="s">
        <v>4590</v>
      </c>
      <c r="F231" s="107" t="s">
        <v>4591</v>
      </c>
      <c r="G231" s="106" t="s">
        <v>8726</v>
      </c>
      <c r="H231" s="106" t="s">
        <v>8727</v>
      </c>
      <c r="I231" s="11">
        <v>1.7410000000000001</v>
      </c>
      <c r="J231" s="11">
        <v>5.2229999999999901</v>
      </c>
      <c r="K231" s="11"/>
      <c r="L231" s="106" t="s">
        <v>4580</v>
      </c>
      <c r="M231" s="106"/>
      <c r="N231" s="144"/>
      <c r="O231" s="144"/>
      <c r="P231" s="108"/>
      <c r="Q231" s="144"/>
      <c r="R231" s="144"/>
    </row>
    <row r="232" spans="1:18" ht="24" x14ac:dyDescent="0.55000000000000004">
      <c r="A232" s="106">
        <f>SUBTOTAL(103,$B$4:B232)</f>
        <v>229</v>
      </c>
      <c r="B232" s="107" t="s">
        <v>4579</v>
      </c>
      <c r="C232" s="107" t="s">
        <v>4239</v>
      </c>
      <c r="D232" s="107" t="s">
        <v>4589</v>
      </c>
      <c r="E232" s="106" t="s">
        <v>4592</v>
      </c>
      <c r="F232" s="107" t="s">
        <v>4593</v>
      </c>
      <c r="G232" s="106" t="s">
        <v>8728</v>
      </c>
      <c r="H232" s="106" t="s">
        <v>8729</v>
      </c>
      <c r="I232" s="11">
        <v>7.9409999999999901</v>
      </c>
      <c r="J232" s="11">
        <v>43.171999999999898</v>
      </c>
      <c r="K232" s="11"/>
      <c r="L232" s="106" t="s">
        <v>4580</v>
      </c>
      <c r="M232" s="106"/>
      <c r="N232" s="144"/>
      <c r="O232" s="144"/>
      <c r="P232" s="108"/>
      <c r="Q232" s="144"/>
      <c r="R232" s="144"/>
    </row>
    <row r="233" spans="1:18" ht="24" x14ac:dyDescent="0.55000000000000004">
      <c r="A233" s="106">
        <f>SUBTOTAL(103,$B$4:B233)</f>
        <v>230</v>
      </c>
      <c r="B233" s="107" t="s">
        <v>4579</v>
      </c>
      <c r="C233" s="107" t="s">
        <v>4239</v>
      </c>
      <c r="D233" s="107" t="s">
        <v>4581</v>
      </c>
      <c r="E233" s="106" t="s">
        <v>4594</v>
      </c>
      <c r="F233" s="107" t="s">
        <v>4595</v>
      </c>
      <c r="G233" s="106" t="s">
        <v>8729</v>
      </c>
      <c r="H233" s="106" t="s">
        <v>8730</v>
      </c>
      <c r="I233" s="11">
        <v>7.1790000000000003</v>
      </c>
      <c r="J233" s="11">
        <v>42.225000000000001</v>
      </c>
      <c r="K233" s="11"/>
      <c r="L233" s="106" t="s">
        <v>4580</v>
      </c>
      <c r="M233" s="106"/>
      <c r="N233" s="144"/>
      <c r="O233" s="144"/>
      <c r="P233" s="108"/>
      <c r="Q233" s="144"/>
      <c r="R233" s="144"/>
    </row>
    <row r="234" spans="1:18" ht="24" x14ac:dyDescent="0.55000000000000004">
      <c r="A234" s="106">
        <f>SUBTOTAL(103,$B$4:B234)</f>
        <v>231</v>
      </c>
      <c r="B234" s="107" t="s">
        <v>4579</v>
      </c>
      <c r="C234" s="107" t="s">
        <v>4239</v>
      </c>
      <c r="D234" s="107" t="s">
        <v>4589</v>
      </c>
      <c r="E234" s="106" t="s">
        <v>4596</v>
      </c>
      <c r="F234" s="107" t="s">
        <v>4597</v>
      </c>
      <c r="G234" s="106" t="s">
        <v>5213</v>
      </c>
      <c r="H234" s="106" t="s">
        <v>8496</v>
      </c>
      <c r="I234" s="11">
        <v>5.65099999999999</v>
      </c>
      <c r="J234" s="11">
        <v>22.6039999999999</v>
      </c>
      <c r="K234" s="11"/>
      <c r="L234" s="106" t="s">
        <v>4580</v>
      </c>
      <c r="M234" s="106"/>
      <c r="N234" s="144"/>
      <c r="O234" s="144"/>
      <c r="P234" s="108"/>
      <c r="Q234" s="144"/>
      <c r="R234" s="144"/>
    </row>
    <row r="235" spans="1:18" ht="24" x14ac:dyDescent="0.55000000000000004">
      <c r="A235" s="109">
        <f>SUBTOTAL(103,$B$4:B235)</f>
        <v>232</v>
      </c>
      <c r="B235" s="110" t="s">
        <v>4579</v>
      </c>
      <c r="C235" s="110" t="s">
        <v>4239</v>
      </c>
      <c r="D235" s="110" t="s">
        <v>4589</v>
      </c>
      <c r="E235" s="109" t="s">
        <v>4598</v>
      </c>
      <c r="F235" s="110" t="s">
        <v>4599</v>
      </c>
      <c r="G235" s="109" t="s">
        <v>4600</v>
      </c>
      <c r="H235" s="109" t="s">
        <v>8731</v>
      </c>
      <c r="I235" s="111">
        <v>0.83599999999999997</v>
      </c>
      <c r="J235" s="111">
        <v>2.508</v>
      </c>
      <c r="K235" s="111"/>
      <c r="L235" s="109" t="s">
        <v>4243</v>
      </c>
      <c r="M235" s="109" t="s">
        <v>4600</v>
      </c>
      <c r="N235" s="109" t="s">
        <v>6569</v>
      </c>
      <c r="O235" s="109"/>
      <c r="P235" s="109"/>
      <c r="Q235" s="109"/>
      <c r="R235" s="109"/>
    </row>
    <row r="236" spans="1:18" ht="24" x14ac:dyDescent="0.55000000000000004">
      <c r="A236" s="106">
        <f>SUBTOTAL(103,$B$4:B236)</f>
        <v>233</v>
      </c>
      <c r="B236" s="107" t="s">
        <v>4579</v>
      </c>
      <c r="C236" s="107" t="s">
        <v>4239</v>
      </c>
      <c r="D236" s="107" t="s">
        <v>4589</v>
      </c>
      <c r="E236" s="106" t="s">
        <v>4598</v>
      </c>
      <c r="F236" s="107" t="s">
        <v>4599</v>
      </c>
      <c r="G236" s="106" t="s">
        <v>8731</v>
      </c>
      <c r="H236" s="106" t="s">
        <v>8732</v>
      </c>
      <c r="I236" s="11">
        <v>6.8230000000000004</v>
      </c>
      <c r="J236" s="11">
        <v>18.777000000000001</v>
      </c>
      <c r="K236" s="11"/>
      <c r="L236" s="106" t="s">
        <v>4580</v>
      </c>
      <c r="M236" s="106"/>
      <c r="N236" s="144"/>
      <c r="O236" s="144"/>
      <c r="P236" s="108"/>
      <c r="Q236" s="144"/>
      <c r="R236" s="144"/>
    </row>
    <row r="237" spans="1:18" ht="24" x14ac:dyDescent="0.55000000000000004">
      <c r="A237" s="106">
        <f>SUBTOTAL(103,$B$4:B237)</f>
        <v>234</v>
      </c>
      <c r="B237" s="107" t="s">
        <v>4579</v>
      </c>
      <c r="C237" s="107" t="s">
        <v>4239</v>
      </c>
      <c r="D237" s="107" t="s">
        <v>4589</v>
      </c>
      <c r="E237" s="106" t="s">
        <v>4601</v>
      </c>
      <c r="F237" s="107" t="s">
        <v>4602</v>
      </c>
      <c r="G237" s="106" t="s">
        <v>8732</v>
      </c>
      <c r="H237" s="106" t="s">
        <v>8666</v>
      </c>
      <c r="I237" s="11">
        <v>12.691999999999901</v>
      </c>
      <c r="J237" s="11">
        <v>38.682000000000002</v>
      </c>
      <c r="K237" s="11"/>
      <c r="L237" s="106" t="s">
        <v>4580</v>
      </c>
      <c r="M237" s="106"/>
      <c r="N237" s="144"/>
      <c r="O237" s="144"/>
      <c r="P237" s="108"/>
      <c r="Q237" s="144"/>
      <c r="R237" s="144"/>
    </row>
    <row r="238" spans="1:18" ht="24" x14ac:dyDescent="0.55000000000000004">
      <c r="A238" s="106">
        <f>SUBTOTAL(103,$B$4:B238)</f>
        <v>235</v>
      </c>
      <c r="B238" s="107" t="s">
        <v>4579</v>
      </c>
      <c r="C238" s="107" t="s">
        <v>4239</v>
      </c>
      <c r="D238" s="107" t="s">
        <v>4589</v>
      </c>
      <c r="E238" s="106" t="s">
        <v>4603</v>
      </c>
      <c r="F238" s="107" t="s">
        <v>4604</v>
      </c>
      <c r="G238" s="106" t="s">
        <v>5213</v>
      </c>
      <c r="H238" s="106" t="s">
        <v>8733</v>
      </c>
      <c r="I238" s="11">
        <v>0.94199999999999995</v>
      </c>
      <c r="J238" s="11">
        <v>3.3259999999999899</v>
      </c>
      <c r="K238" s="11"/>
      <c r="L238" s="106" t="s">
        <v>4580</v>
      </c>
      <c r="M238" s="106"/>
      <c r="N238" s="144"/>
      <c r="O238" s="144"/>
      <c r="P238" s="108"/>
      <c r="Q238" s="144"/>
      <c r="R238" s="144"/>
    </row>
    <row r="239" spans="1:18" ht="24" x14ac:dyDescent="0.55000000000000004">
      <c r="A239" s="106">
        <f>SUBTOTAL(103,$B$4:B239)</f>
        <v>236</v>
      </c>
      <c r="B239" s="107" t="s">
        <v>4579</v>
      </c>
      <c r="C239" s="107" t="s">
        <v>4239</v>
      </c>
      <c r="D239" s="107" t="s">
        <v>4585</v>
      </c>
      <c r="E239" s="106" t="s">
        <v>4605</v>
      </c>
      <c r="F239" s="107" t="s">
        <v>4606</v>
      </c>
      <c r="G239" s="106" t="s">
        <v>8733</v>
      </c>
      <c r="H239" s="106" t="s">
        <v>4607</v>
      </c>
      <c r="I239" s="11">
        <v>0.155</v>
      </c>
      <c r="J239" s="11">
        <v>0.31</v>
      </c>
      <c r="K239" s="11"/>
      <c r="L239" s="106" t="s">
        <v>4580</v>
      </c>
      <c r="M239" s="106"/>
      <c r="N239" s="144"/>
      <c r="O239" s="144"/>
      <c r="P239" s="108"/>
      <c r="Q239" s="144"/>
      <c r="R239" s="144"/>
    </row>
    <row r="240" spans="1:18" ht="24" x14ac:dyDescent="0.55000000000000004">
      <c r="A240" s="109">
        <f>SUBTOTAL(103,$B$4:B240)</f>
        <v>237</v>
      </c>
      <c r="B240" s="110" t="s">
        <v>4579</v>
      </c>
      <c r="C240" s="110" t="s">
        <v>4239</v>
      </c>
      <c r="D240" s="110" t="s">
        <v>4585</v>
      </c>
      <c r="E240" s="109" t="s">
        <v>4605</v>
      </c>
      <c r="F240" s="110" t="s">
        <v>4606</v>
      </c>
      <c r="G240" s="109" t="s">
        <v>4607</v>
      </c>
      <c r="H240" s="109" t="s">
        <v>8397</v>
      </c>
      <c r="I240" s="111">
        <v>0.23799999999999899</v>
      </c>
      <c r="J240" s="111">
        <v>0.47599999999999898</v>
      </c>
      <c r="K240" s="111"/>
      <c r="L240" s="109" t="s">
        <v>4255</v>
      </c>
      <c r="M240" s="109" t="s">
        <v>4607</v>
      </c>
      <c r="N240" s="109" t="s">
        <v>6572</v>
      </c>
      <c r="O240" s="109"/>
      <c r="P240" s="109"/>
      <c r="Q240" s="109"/>
      <c r="R240" s="109"/>
    </row>
    <row r="241" spans="1:18" ht="24" x14ac:dyDescent="0.55000000000000004">
      <c r="A241" s="122">
        <f>SUBTOTAL(103,$B$4:B241)</f>
        <v>238</v>
      </c>
      <c r="B241" s="123" t="s">
        <v>4579</v>
      </c>
      <c r="C241" s="123" t="s">
        <v>4239</v>
      </c>
      <c r="D241" s="123" t="s">
        <v>4608</v>
      </c>
      <c r="E241" s="122" t="s">
        <v>4609</v>
      </c>
      <c r="F241" s="123" t="s">
        <v>4610</v>
      </c>
      <c r="G241" s="122" t="s">
        <v>5213</v>
      </c>
      <c r="H241" s="122" t="s">
        <v>8734</v>
      </c>
      <c r="I241" s="13">
        <v>6.6879999999999997</v>
      </c>
      <c r="J241" s="13">
        <v>13.375999999999999</v>
      </c>
      <c r="K241" s="13"/>
      <c r="L241" s="122" t="s">
        <v>4580</v>
      </c>
      <c r="M241" s="122"/>
      <c r="N241" s="122"/>
      <c r="O241" s="122"/>
      <c r="P241" s="108"/>
      <c r="Q241" s="122"/>
      <c r="R241" s="122"/>
    </row>
    <row r="242" spans="1:18" ht="24" x14ac:dyDescent="0.55000000000000004">
      <c r="A242" s="109">
        <f>SUBTOTAL(103,$B$4:B242)</f>
        <v>239</v>
      </c>
      <c r="B242" s="110" t="s">
        <v>4579</v>
      </c>
      <c r="C242" s="110" t="s">
        <v>4239</v>
      </c>
      <c r="D242" s="110" t="s">
        <v>4608</v>
      </c>
      <c r="E242" s="109" t="s">
        <v>4609</v>
      </c>
      <c r="F242" s="110" t="s">
        <v>4610</v>
      </c>
      <c r="G242" s="109" t="s">
        <v>8734</v>
      </c>
      <c r="H242" s="109" t="s">
        <v>4611</v>
      </c>
      <c r="I242" s="111">
        <v>9.2729999999999997</v>
      </c>
      <c r="J242" s="111">
        <v>18.545999999999999</v>
      </c>
      <c r="K242" s="111"/>
      <c r="L242" s="109" t="s">
        <v>4255</v>
      </c>
      <c r="M242" s="109" t="s">
        <v>4611</v>
      </c>
      <c r="N242" s="109" t="s">
        <v>6573</v>
      </c>
      <c r="O242" s="109"/>
      <c r="P242" s="109"/>
      <c r="Q242" s="109"/>
      <c r="R242" s="109"/>
    </row>
    <row r="243" spans="1:18" ht="24" x14ac:dyDescent="0.55000000000000004">
      <c r="A243" s="122">
        <f>SUBTOTAL(103,$B$4:B243)</f>
        <v>240</v>
      </c>
      <c r="B243" s="123" t="s">
        <v>4579</v>
      </c>
      <c r="C243" s="123" t="s">
        <v>4239</v>
      </c>
      <c r="D243" s="123" t="s">
        <v>4608</v>
      </c>
      <c r="E243" s="122" t="s">
        <v>4609</v>
      </c>
      <c r="F243" s="123" t="s">
        <v>4610</v>
      </c>
      <c r="G243" s="122" t="s">
        <v>4611</v>
      </c>
      <c r="H243" s="122" t="s">
        <v>4612</v>
      </c>
      <c r="I243" s="13">
        <v>9.3800000000000008</v>
      </c>
      <c r="J243" s="13">
        <v>18.760000000000002</v>
      </c>
      <c r="K243" s="13"/>
      <c r="L243" s="122" t="s">
        <v>4580</v>
      </c>
      <c r="M243" s="122"/>
      <c r="N243" s="122"/>
      <c r="O243" s="122"/>
      <c r="P243" s="108"/>
      <c r="Q243" s="122"/>
      <c r="R243" s="122"/>
    </row>
    <row r="244" spans="1:18" ht="24" x14ac:dyDescent="0.55000000000000004">
      <c r="A244" s="109">
        <f>SUBTOTAL(103,$B$4:B244)</f>
        <v>241</v>
      </c>
      <c r="B244" s="110" t="s">
        <v>4579</v>
      </c>
      <c r="C244" s="110" t="s">
        <v>4239</v>
      </c>
      <c r="D244" s="110" t="s">
        <v>4608</v>
      </c>
      <c r="E244" s="109" t="s">
        <v>4609</v>
      </c>
      <c r="F244" s="110" t="s">
        <v>4610</v>
      </c>
      <c r="G244" s="109" t="s">
        <v>4612</v>
      </c>
      <c r="H244" s="109" t="s">
        <v>8407</v>
      </c>
      <c r="I244" s="111">
        <v>3.0999999999999899</v>
      </c>
      <c r="J244" s="111">
        <v>6.1999999999999904</v>
      </c>
      <c r="K244" s="111"/>
      <c r="L244" s="109" t="s">
        <v>4010</v>
      </c>
      <c r="M244" s="109" t="s">
        <v>4612</v>
      </c>
      <c r="N244" s="109" t="s">
        <v>6576</v>
      </c>
      <c r="O244" s="109"/>
      <c r="P244" s="109"/>
      <c r="Q244" s="109"/>
      <c r="R244" s="109"/>
    </row>
    <row r="245" spans="1:18" ht="24" x14ac:dyDescent="0.55000000000000004">
      <c r="A245" s="122">
        <f>SUBTOTAL(103,$B$4:B245)</f>
        <v>242</v>
      </c>
      <c r="B245" s="123" t="s">
        <v>4579</v>
      </c>
      <c r="C245" s="123" t="s">
        <v>4239</v>
      </c>
      <c r="D245" s="123" t="s">
        <v>4608</v>
      </c>
      <c r="E245" s="122" t="s">
        <v>4613</v>
      </c>
      <c r="F245" s="123" t="s">
        <v>4614</v>
      </c>
      <c r="G245" s="122" t="s">
        <v>5213</v>
      </c>
      <c r="H245" s="122" t="s">
        <v>4615</v>
      </c>
      <c r="I245" s="13">
        <v>7.0819999999999999</v>
      </c>
      <c r="J245" s="13">
        <v>18.564</v>
      </c>
      <c r="K245" s="13"/>
      <c r="L245" s="122" t="s">
        <v>4580</v>
      </c>
      <c r="M245" s="122"/>
      <c r="N245" s="122"/>
      <c r="O245" s="122"/>
      <c r="P245" s="108"/>
      <c r="Q245" s="122"/>
      <c r="R245" s="122"/>
    </row>
    <row r="246" spans="1:18" ht="24" x14ac:dyDescent="0.55000000000000004">
      <c r="A246" s="109">
        <f>SUBTOTAL(103,$B$4:B246)</f>
        <v>243</v>
      </c>
      <c r="B246" s="110" t="s">
        <v>4579</v>
      </c>
      <c r="C246" s="110" t="s">
        <v>4239</v>
      </c>
      <c r="D246" s="110" t="s">
        <v>4608</v>
      </c>
      <c r="E246" s="109" t="s">
        <v>4613</v>
      </c>
      <c r="F246" s="110" t="s">
        <v>4614</v>
      </c>
      <c r="G246" s="109" t="s">
        <v>4615</v>
      </c>
      <c r="H246" s="109" t="s">
        <v>8669</v>
      </c>
      <c r="I246" s="111">
        <v>3.1179999999999999</v>
      </c>
      <c r="J246" s="111">
        <v>6.8289999999999997</v>
      </c>
      <c r="K246" s="111"/>
      <c r="L246" s="109" t="s">
        <v>4255</v>
      </c>
      <c r="M246" s="109" t="s">
        <v>4615</v>
      </c>
      <c r="N246" s="109" t="s">
        <v>6574</v>
      </c>
      <c r="O246" s="109"/>
      <c r="P246" s="109"/>
      <c r="Q246" s="109"/>
      <c r="R246" s="109"/>
    </row>
    <row r="247" spans="1:18" ht="24" x14ac:dyDescent="0.55000000000000004">
      <c r="A247" s="109">
        <f>SUBTOTAL(103,$B$4:B247)</f>
        <v>244</v>
      </c>
      <c r="B247" s="110" t="s">
        <v>4579</v>
      </c>
      <c r="C247" s="110" t="s">
        <v>4239</v>
      </c>
      <c r="D247" s="110" t="s">
        <v>4608</v>
      </c>
      <c r="E247" s="109" t="s">
        <v>4616</v>
      </c>
      <c r="F247" s="110" t="s">
        <v>4617</v>
      </c>
      <c r="G247" s="109" t="s">
        <v>4618</v>
      </c>
      <c r="H247" s="109" t="s">
        <v>8735</v>
      </c>
      <c r="I247" s="111">
        <v>12.056999999999899</v>
      </c>
      <c r="J247" s="111">
        <v>24.113999999999901</v>
      </c>
      <c r="K247" s="111"/>
      <c r="L247" s="109" t="s">
        <v>4255</v>
      </c>
      <c r="M247" s="109" t="s">
        <v>4618</v>
      </c>
      <c r="N247" s="109" t="s">
        <v>6559</v>
      </c>
      <c r="O247" s="109"/>
      <c r="P247" s="109"/>
      <c r="Q247" s="109"/>
      <c r="R247" s="109"/>
    </row>
    <row r="248" spans="1:18" ht="24" x14ac:dyDescent="0.55000000000000004">
      <c r="A248" s="109">
        <f>SUBTOTAL(103,$B$4:B248)</f>
        <v>245</v>
      </c>
      <c r="B248" s="110" t="s">
        <v>4579</v>
      </c>
      <c r="C248" s="110" t="s">
        <v>4239</v>
      </c>
      <c r="D248" s="110" t="s">
        <v>4608</v>
      </c>
      <c r="E248" s="109" t="s">
        <v>4619</v>
      </c>
      <c r="F248" s="110" t="s">
        <v>4620</v>
      </c>
      <c r="G248" s="109" t="s">
        <v>8735</v>
      </c>
      <c r="H248" s="109" t="s">
        <v>4621</v>
      </c>
      <c r="I248" s="111">
        <v>1.234</v>
      </c>
      <c r="J248" s="111">
        <v>2.468</v>
      </c>
      <c r="K248" s="111"/>
      <c r="L248" s="109" t="s">
        <v>4255</v>
      </c>
      <c r="M248" s="109" t="s">
        <v>4621</v>
      </c>
      <c r="N248" s="109" t="s">
        <v>6575</v>
      </c>
      <c r="O248" s="109"/>
      <c r="P248" s="109"/>
      <c r="Q248" s="109"/>
      <c r="R248" s="109"/>
    </row>
    <row r="249" spans="1:18" s="133" customFormat="1" ht="24" x14ac:dyDescent="0.55000000000000004">
      <c r="A249" s="109">
        <f>SUBTOTAL(103,$B$4:B249)</f>
        <v>246</v>
      </c>
      <c r="B249" s="110" t="s">
        <v>4579</v>
      </c>
      <c r="C249" s="110" t="s">
        <v>4239</v>
      </c>
      <c r="D249" s="110" t="s">
        <v>4608</v>
      </c>
      <c r="E249" s="109" t="s">
        <v>4619</v>
      </c>
      <c r="F249" s="110" t="s">
        <v>4620</v>
      </c>
      <c r="G249" s="109" t="s">
        <v>4621</v>
      </c>
      <c r="H249" s="109" t="s">
        <v>4622</v>
      </c>
      <c r="I249" s="111">
        <v>7.7930000000000001</v>
      </c>
      <c r="J249" s="111">
        <v>15.586</v>
      </c>
      <c r="K249" s="111"/>
      <c r="L249" s="109" t="s">
        <v>4580</v>
      </c>
      <c r="M249" s="109" t="s">
        <v>4622</v>
      </c>
      <c r="N249" s="109" t="s">
        <v>6577</v>
      </c>
      <c r="O249" s="109"/>
      <c r="P249" s="121"/>
      <c r="Q249" s="109"/>
      <c r="R249" s="109"/>
    </row>
    <row r="250" spans="1:18" ht="24" x14ac:dyDescent="0.55000000000000004">
      <c r="A250" s="109">
        <f>SUBTOTAL(103,$B$4:B250)</f>
        <v>247</v>
      </c>
      <c r="B250" s="110" t="s">
        <v>4579</v>
      </c>
      <c r="C250" s="110" t="s">
        <v>4239</v>
      </c>
      <c r="D250" s="110" t="s">
        <v>4608</v>
      </c>
      <c r="E250" s="109" t="s">
        <v>4619</v>
      </c>
      <c r="F250" s="110" t="s">
        <v>4620</v>
      </c>
      <c r="G250" s="109" t="s">
        <v>4622</v>
      </c>
      <c r="H250" s="109" t="s">
        <v>7045</v>
      </c>
      <c r="I250" s="111">
        <v>0.436</v>
      </c>
      <c r="J250" s="111">
        <v>0.872</v>
      </c>
      <c r="K250" s="111"/>
      <c r="L250" s="109" t="s">
        <v>3991</v>
      </c>
      <c r="M250" s="109" t="s">
        <v>4622</v>
      </c>
      <c r="N250" s="109" t="s">
        <v>6571</v>
      </c>
      <c r="O250" s="109"/>
      <c r="P250" s="109"/>
      <c r="Q250" s="109"/>
      <c r="R250" s="109"/>
    </row>
    <row r="251" spans="1:18" ht="24" x14ac:dyDescent="0.55000000000000004">
      <c r="A251" s="106">
        <f>SUBTOTAL(103,$B$4:B251)</f>
        <v>248</v>
      </c>
      <c r="B251" s="107" t="s">
        <v>4579</v>
      </c>
      <c r="C251" s="107" t="s">
        <v>4239</v>
      </c>
      <c r="D251" s="107" t="s">
        <v>4581</v>
      </c>
      <c r="E251" s="106" t="s">
        <v>4623</v>
      </c>
      <c r="F251" s="107" t="s">
        <v>4624</v>
      </c>
      <c r="G251" s="106" t="s">
        <v>5213</v>
      </c>
      <c r="H251" s="106" t="s">
        <v>8736</v>
      </c>
      <c r="I251" s="11">
        <v>11.25</v>
      </c>
      <c r="J251" s="11">
        <v>26.524999999999999</v>
      </c>
      <c r="K251" s="11"/>
      <c r="L251" s="106" t="s">
        <v>4580</v>
      </c>
      <c r="M251" s="108"/>
      <c r="N251" s="108"/>
      <c r="O251" s="108"/>
      <c r="P251" s="108"/>
      <c r="Q251" s="108"/>
      <c r="R251" s="108"/>
    </row>
    <row r="252" spans="1:18" ht="24" x14ac:dyDescent="0.55000000000000004">
      <c r="A252" s="106">
        <f>SUBTOTAL(103,$B$4:B252)</f>
        <v>249</v>
      </c>
      <c r="B252" s="107" t="s">
        <v>4579</v>
      </c>
      <c r="C252" s="107" t="s">
        <v>4239</v>
      </c>
      <c r="D252" s="107" t="s">
        <v>4585</v>
      </c>
      <c r="E252" s="106" t="s">
        <v>4625</v>
      </c>
      <c r="F252" s="107" t="s">
        <v>4626</v>
      </c>
      <c r="G252" s="106" t="s">
        <v>7891</v>
      </c>
      <c r="H252" s="106" t="s">
        <v>8737</v>
      </c>
      <c r="I252" s="11">
        <v>13.238</v>
      </c>
      <c r="J252" s="11">
        <v>39.073</v>
      </c>
      <c r="K252" s="11"/>
      <c r="L252" s="106" t="s">
        <v>4580</v>
      </c>
      <c r="M252" s="108"/>
      <c r="N252" s="108"/>
      <c r="O252" s="108"/>
      <c r="P252" s="108"/>
      <c r="Q252" s="108"/>
      <c r="R252" s="108"/>
    </row>
    <row r="253" spans="1:18" ht="24" x14ac:dyDescent="0.55000000000000004">
      <c r="A253" s="106">
        <f>SUBTOTAL(103,$B$4:B253)</f>
        <v>250</v>
      </c>
      <c r="B253" s="107" t="s">
        <v>4579</v>
      </c>
      <c r="C253" s="107" t="s">
        <v>4239</v>
      </c>
      <c r="D253" s="107" t="s">
        <v>4581</v>
      </c>
      <c r="E253" s="106" t="s">
        <v>4627</v>
      </c>
      <c r="F253" s="107" t="s">
        <v>4628</v>
      </c>
      <c r="G253" s="106" t="s">
        <v>5213</v>
      </c>
      <c r="H253" s="106" t="s">
        <v>8738</v>
      </c>
      <c r="I253" s="11">
        <v>0.63100000000000001</v>
      </c>
      <c r="J253" s="11">
        <v>1.262</v>
      </c>
      <c r="K253" s="11"/>
      <c r="L253" s="106" t="s">
        <v>4580</v>
      </c>
      <c r="M253" s="108"/>
      <c r="N253" s="108"/>
      <c r="O253" s="108"/>
      <c r="P253" s="108"/>
      <c r="Q253" s="108"/>
      <c r="R253" s="108"/>
    </row>
    <row r="254" spans="1:18" ht="24" x14ac:dyDescent="0.55000000000000004">
      <c r="A254" s="106">
        <f>SUBTOTAL(103,$B$4:B254)</f>
        <v>251</v>
      </c>
      <c r="B254" s="107" t="s">
        <v>4579</v>
      </c>
      <c r="C254" s="107" t="s">
        <v>4239</v>
      </c>
      <c r="D254" s="107" t="s">
        <v>4581</v>
      </c>
      <c r="E254" s="106" t="s">
        <v>4629</v>
      </c>
      <c r="F254" s="107" t="s">
        <v>4583</v>
      </c>
      <c r="G254" s="106" t="s">
        <v>8724</v>
      </c>
      <c r="H254" s="106" t="s">
        <v>8725</v>
      </c>
      <c r="I254" s="11">
        <v>11.159000000000001</v>
      </c>
      <c r="J254" s="11">
        <v>16.739000000000001</v>
      </c>
      <c r="K254" s="11"/>
      <c r="L254" s="106" t="s">
        <v>4580</v>
      </c>
      <c r="M254" s="108"/>
      <c r="N254" s="108"/>
      <c r="O254" s="108"/>
      <c r="P254" s="108"/>
      <c r="Q254" s="108"/>
      <c r="R254" s="108"/>
    </row>
    <row r="255" spans="1:18" ht="24" x14ac:dyDescent="0.55000000000000004">
      <c r="A255" s="106">
        <f>SUBTOTAL(103,$B$4:B255)</f>
        <v>252</v>
      </c>
      <c r="B255" s="107" t="s">
        <v>4579</v>
      </c>
      <c r="C255" s="107" t="s">
        <v>4239</v>
      </c>
      <c r="D255" s="107" t="s">
        <v>4585</v>
      </c>
      <c r="E255" s="106" t="s">
        <v>4630</v>
      </c>
      <c r="F255" s="107" t="s">
        <v>4587</v>
      </c>
      <c r="G255" s="106" t="s">
        <v>8725</v>
      </c>
      <c r="H255" s="106" t="s">
        <v>8739</v>
      </c>
      <c r="I255" s="11">
        <v>7.9569999999999901</v>
      </c>
      <c r="J255" s="11">
        <v>11.936</v>
      </c>
      <c r="K255" s="11"/>
      <c r="L255" s="106" t="s">
        <v>4580</v>
      </c>
      <c r="M255" s="108"/>
      <c r="N255" s="108"/>
      <c r="O255" s="108"/>
      <c r="P255" s="108"/>
      <c r="Q255" s="108"/>
      <c r="R255" s="108"/>
    </row>
    <row r="256" spans="1:18" ht="24" x14ac:dyDescent="0.55000000000000004">
      <c r="A256" s="106">
        <f>SUBTOTAL(103,$B$4:B256)</f>
        <v>253</v>
      </c>
      <c r="B256" s="107" t="s">
        <v>4579</v>
      </c>
      <c r="C256" s="107" t="s">
        <v>4239</v>
      </c>
      <c r="D256" s="107" t="s">
        <v>4585</v>
      </c>
      <c r="E256" s="106" t="s">
        <v>4630</v>
      </c>
      <c r="F256" s="107" t="s">
        <v>4587</v>
      </c>
      <c r="G256" s="106" t="s">
        <v>8740</v>
      </c>
      <c r="H256" s="106" t="s">
        <v>8741</v>
      </c>
      <c r="I256" s="11">
        <v>0.17</v>
      </c>
      <c r="J256" s="11">
        <v>0.17</v>
      </c>
      <c r="K256" s="11"/>
      <c r="L256" s="106" t="s">
        <v>4580</v>
      </c>
      <c r="M256" s="108"/>
      <c r="N256" s="108"/>
      <c r="O256" s="108"/>
      <c r="P256" s="108"/>
      <c r="Q256" s="108"/>
      <c r="R256" s="108"/>
    </row>
    <row r="257" spans="1:18" ht="24" x14ac:dyDescent="0.55000000000000004">
      <c r="A257" s="109">
        <f>SUBTOTAL(103,$B$4:B257)</f>
        <v>254</v>
      </c>
      <c r="B257" s="110" t="s">
        <v>4579</v>
      </c>
      <c r="C257" s="110" t="s">
        <v>4239</v>
      </c>
      <c r="D257" s="110" t="s">
        <v>4585</v>
      </c>
      <c r="E257" s="109" t="s">
        <v>4630</v>
      </c>
      <c r="F257" s="110" t="s">
        <v>4587</v>
      </c>
      <c r="G257" s="109" t="s">
        <v>4631</v>
      </c>
      <c r="H257" s="109" t="s">
        <v>8742</v>
      </c>
      <c r="I257" s="111">
        <v>5.9999999999999901E-2</v>
      </c>
      <c r="J257" s="111">
        <v>5.9999999999999901E-2</v>
      </c>
      <c r="K257" s="111"/>
      <c r="L257" s="109" t="s">
        <v>4255</v>
      </c>
      <c r="M257" s="109" t="s">
        <v>4631</v>
      </c>
      <c r="N257" s="109" t="s">
        <v>6559</v>
      </c>
      <c r="O257" s="109"/>
      <c r="P257" s="109"/>
      <c r="Q257" s="109"/>
      <c r="R257" s="109"/>
    </row>
    <row r="258" spans="1:18" ht="24" x14ac:dyDescent="0.55000000000000004">
      <c r="A258" s="109">
        <f>SUBTOTAL(103,$B$4:B258)</f>
        <v>255</v>
      </c>
      <c r="B258" s="110" t="s">
        <v>4579</v>
      </c>
      <c r="C258" s="110" t="s">
        <v>4239</v>
      </c>
      <c r="D258" s="110" t="s">
        <v>4585</v>
      </c>
      <c r="E258" s="109" t="s">
        <v>4630</v>
      </c>
      <c r="F258" s="110" t="s">
        <v>4587</v>
      </c>
      <c r="G258" s="109" t="s">
        <v>8743</v>
      </c>
      <c r="H258" s="109" t="s">
        <v>8744</v>
      </c>
      <c r="I258" s="111">
        <v>5.9999999999999901E-2</v>
      </c>
      <c r="J258" s="111">
        <v>5.9999999999999901E-2</v>
      </c>
      <c r="K258" s="111"/>
      <c r="L258" s="109" t="s">
        <v>4255</v>
      </c>
      <c r="M258" s="109"/>
      <c r="N258" s="109" t="s">
        <v>6559</v>
      </c>
      <c r="O258" s="109"/>
      <c r="P258" s="109"/>
      <c r="Q258" s="109"/>
      <c r="R258" s="109"/>
    </row>
    <row r="259" spans="1:18" ht="24" x14ac:dyDescent="0.55000000000000004">
      <c r="A259" s="109">
        <f>SUBTOTAL(103,$B$4:B259)</f>
        <v>256</v>
      </c>
      <c r="B259" s="110" t="s">
        <v>4579</v>
      </c>
      <c r="C259" s="110" t="s">
        <v>4239</v>
      </c>
      <c r="D259" s="110" t="s">
        <v>4585</v>
      </c>
      <c r="E259" s="109" t="s">
        <v>4630</v>
      </c>
      <c r="F259" s="110" t="s">
        <v>4587</v>
      </c>
      <c r="G259" s="109" t="s">
        <v>8745</v>
      </c>
      <c r="H259" s="109" t="s">
        <v>8746</v>
      </c>
      <c r="I259" s="111">
        <v>5.9999999999999901E-2</v>
      </c>
      <c r="J259" s="111">
        <v>5.9999999999999901E-2</v>
      </c>
      <c r="K259" s="111"/>
      <c r="L259" s="109" t="s">
        <v>4255</v>
      </c>
      <c r="M259" s="109"/>
      <c r="N259" s="109" t="s">
        <v>6559</v>
      </c>
      <c r="O259" s="109"/>
      <c r="P259" s="109"/>
      <c r="Q259" s="109"/>
      <c r="R259" s="109"/>
    </row>
    <row r="260" spans="1:18" ht="24" x14ac:dyDescent="0.55000000000000004">
      <c r="A260" s="109">
        <f>SUBTOTAL(103,$B$4:B260)</f>
        <v>257</v>
      </c>
      <c r="B260" s="110" t="s">
        <v>4579</v>
      </c>
      <c r="C260" s="110" t="s">
        <v>4239</v>
      </c>
      <c r="D260" s="110" t="s">
        <v>4585</v>
      </c>
      <c r="E260" s="109" t="s">
        <v>4630</v>
      </c>
      <c r="F260" s="110" t="s">
        <v>4587</v>
      </c>
      <c r="G260" s="109" t="s">
        <v>8747</v>
      </c>
      <c r="H260" s="109" t="s">
        <v>8748</v>
      </c>
      <c r="I260" s="111">
        <v>5.9999999999999901E-2</v>
      </c>
      <c r="J260" s="111">
        <v>5.9999999999999901E-2</v>
      </c>
      <c r="K260" s="111"/>
      <c r="L260" s="109" t="s">
        <v>4255</v>
      </c>
      <c r="M260" s="109"/>
      <c r="N260" s="109" t="s">
        <v>6559</v>
      </c>
      <c r="O260" s="109"/>
      <c r="P260" s="109"/>
      <c r="Q260" s="109"/>
      <c r="R260" s="109"/>
    </row>
    <row r="261" spans="1:18" ht="24" x14ac:dyDescent="0.55000000000000004">
      <c r="A261" s="109">
        <f>SUBTOTAL(103,$B$4:B261)</f>
        <v>258</v>
      </c>
      <c r="B261" s="110" t="s">
        <v>4579</v>
      </c>
      <c r="C261" s="110" t="s">
        <v>4239</v>
      </c>
      <c r="D261" s="110" t="s">
        <v>4585</v>
      </c>
      <c r="E261" s="109" t="s">
        <v>4630</v>
      </c>
      <c r="F261" s="110" t="s">
        <v>4587</v>
      </c>
      <c r="G261" s="109" t="s">
        <v>8749</v>
      </c>
      <c r="H261" s="109" t="s">
        <v>8750</v>
      </c>
      <c r="I261" s="111">
        <v>5.9999999999999901E-2</v>
      </c>
      <c r="J261" s="111">
        <v>5.9999999999999901E-2</v>
      </c>
      <c r="K261" s="111"/>
      <c r="L261" s="109" t="s">
        <v>4255</v>
      </c>
      <c r="M261" s="109"/>
      <c r="N261" s="109" t="s">
        <v>6559</v>
      </c>
      <c r="O261" s="109"/>
      <c r="P261" s="109"/>
      <c r="Q261" s="109"/>
      <c r="R261" s="109"/>
    </row>
    <row r="262" spans="1:18" ht="24" x14ac:dyDescent="0.55000000000000004">
      <c r="A262" s="109">
        <f>SUBTOTAL(103,$B$4:B262)</f>
        <v>259</v>
      </c>
      <c r="B262" s="110" t="s">
        <v>4579</v>
      </c>
      <c r="C262" s="110" t="s">
        <v>4239</v>
      </c>
      <c r="D262" s="110" t="s">
        <v>4585</v>
      </c>
      <c r="E262" s="109" t="s">
        <v>4630</v>
      </c>
      <c r="F262" s="110" t="s">
        <v>4587</v>
      </c>
      <c r="G262" s="109" t="s">
        <v>8751</v>
      </c>
      <c r="H262" s="109" t="s">
        <v>8752</v>
      </c>
      <c r="I262" s="111">
        <v>5.9999999999999901E-2</v>
      </c>
      <c r="J262" s="111">
        <v>5.9999999999999901E-2</v>
      </c>
      <c r="K262" s="111"/>
      <c r="L262" s="109" t="s">
        <v>4255</v>
      </c>
      <c r="M262" s="109"/>
      <c r="N262" s="109" t="s">
        <v>6559</v>
      </c>
      <c r="O262" s="109"/>
      <c r="P262" s="109"/>
      <c r="Q262" s="109"/>
      <c r="R262" s="109"/>
    </row>
    <row r="263" spans="1:18" ht="24" x14ac:dyDescent="0.55000000000000004">
      <c r="A263" s="109">
        <f>SUBTOTAL(103,$B$4:B263)</f>
        <v>260</v>
      </c>
      <c r="B263" s="110" t="s">
        <v>4579</v>
      </c>
      <c r="C263" s="110" t="s">
        <v>4239</v>
      </c>
      <c r="D263" s="110" t="s">
        <v>4585</v>
      </c>
      <c r="E263" s="109" t="s">
        <v>4630</v>
      </c>
      <c r="F263" s="110" t="s">
        <v>4587</v>
      </c>
      <c r="G263" s="109" t="s">
        <v>8753</v>
      </c>
      <c r="H263" s="109" t="s">
        <v>8754</v>
      </c>
      <c r="I263" s="111">
        <v>5.9999999999999901E-2</v>
      </c>
      <c r="J263" s="111">
        <v>5.9999999999999901E-2</v>
      </c>
      <c r="K263" s="111"/>
      <c r="L263" s="109" t="s">
        <v>4255</v>
      </c>
      <c r="M263" s="109"/>
      <c r="N263" s="109" t="s">
        <v>6559</v>
      </c>
      <c r="O263" s="109"/>
      <c r="P263" s="109"/>
      <c r="Q263" s="109"/>
      <c r="R263" s="109"/>
    </row>
    <row r="264" spans="1:18" ht="24" x14ac:dyDescent="0.55000000000000004">
      <c r="A264" s="109">
        <f>SUBTOTAL(103,$B$4:B264)</f>
        <v>261</v>
      </c>
      <c r="B264" s="110" t="s">
        <v>4579</v>
      </c>
      <c r="C264" s="110" t="s">
        <v>4239</v>
      </c>
      <c r="D264" s="110" t="s">
        <v>4585</v>
      </c>
      <c r="E264" s="109" t="s">
        <v>4630</v>
      </c>
      <c r="F264" s="110" t="s">
        <v>4587</v>
      </c>
      <c r="G264" s="109" t="s">
        <v>8755</v>
      </c>
      <c r="H264" s="109" t="s">
        <v>8756</v>
      </c>
      <c r="I264" s="111">
        <v>5.9999999999999901E-2</v>
      </c>
      <c r="J264" s="111">
        <v>5.9999999999999901E-2</v>
      </c>
      <c r="K264" s="111"/>
      <c r="L264" s="109" t="s">
        <v>4255</v>
      </c>
      <c r="M264" s="109"/>
      <c r="N264" s="109" t="s">
        <v>6559</v>
      </c>
      <c r="O264" s="109"/>
      <c r="P264" s="109"/>
      <c r="Q264" s="109"/>
      <c r="R264" s="109"/>
    </row>
    <row r="265" spans="1:18" ht="24" x14ac:dyDescent="0.55000000000000004">
      <c r="A265" s="106">
        <f>SUBTOTAL(103,$B$4:B265)</f>
        <v>262</v>
      </c>
      <c r="B265" s="107" t="s">
        <v>4579</v>
      </c>
      <c r="C265" s="107" t="s">
        <v>4239</v>
      </c>
      <c r="D265" s="107" t="s">
        <v>4581</v>
      </c>
      <c r="E265" s="106" t="s">
        <v>4632</v>
      </c>
      <c r="F265" s="107" t="s">
        <v>4583</v>
      </c>
      <c r="G265" s="106" t="s">
        <v>8724</v>
      </c>
      <c r="H265" s="106" t="s">
        <v>8725</v>
      </c>
      <c r="I265" s="11">
        <v>11.159000000000001</v>
      </c>
      <c r="J265" s="11">
        <v>16.739000000000001</v>
      </c>
      <c r="K265" s="11"/>
      <c r="L265" s="106" t="s">
        <v>4580</v>
      </c>
      <c r="M265" s="108"/>
      <c r="N265" s="108"/>
      <c r="O265" s="108"/>
      <c r="P265" s="108"/>
      <c r="Q265" s="108"/>
      <c r="R265" s="108"/>
    </row>
    <row r="266" spans="1:18" ht="24" x14ac:dyDescent="0.55000000000000004">
      <c r="A266" s="106">
        <f>SUBTOTAL(103,$B$4:B266)</f>
        <v>263</v>
      </c>
      <c r="B266" s="107" t="s">
        <v>4579</v>
      </c>
      <c r="C266" s="107" t="s">
        <v>4239</v>
      </c>
      <c r="D266" s="107" t="s">
        <v>4585</v>
      </c>
      <c r="E266" s="106" t="s">
        <v>4633</v>
      </c>
      <c r="F266" s="107" t="s">
        <v>4587</v>
      </c>
      <c r="G266" s="106" t="s">
        <v>8725</v>
      </c>
      <c r="H266" s="106" t="s">
        <v>8739</v>
      </c>
      <c r="I266" s="11">
        <v>7.9569999999999901</v>
      </c>
      <c r="J266" s="11">
        <v>11.936</v>
      </c>
      <c r="K266" s="11"/>
      <c r="L266" s="106" t="s">
        <v>4580</v>
      </c>
      <c r="M266" s="108"/>
      <c r="N266" s="108"/>
      <c r="O266" s="108"/>
      <c r="P266" s="108"/>
      <c r="Q266" s="108"/>
      <c r="R266" s="108"/>
    </row>
    <row r="267" spans="1:18" ht="24" x14ac:dyDescent="0.55000000000000004">
      <c r="A267" s="106">
        <f>SUBTOTAL(103,$B$4:B267)</f>
        <v>264</v>
      </c>
      <c r="B267" s="107" t="s">
        <v>4579</v>
      </c>
      <c r="C267" s="107" t="s">
        <v>4239</v>
      </c>
      <c r="D267" s="107" t="s">
        <v>4585</v>
      </c>
      <c r="E267" s="106" t="s">
        <v>4633</v>
      </c>
      <c r="F267" s="107" t="s">
        <v>4587</v>
      </c>
      <c r="G267" s="106" t="s">
        <v>8740</v>
      </c>
      <c r="H267" s="106" t="s">
        <v>8741</v>
      </c>
      <c r="I267" s="11">
        <v>0.17</v>
      </c>
      <c r="J267" s="11">
        <v>0.17</v>
      </c>
      <c r="K267" s="11"/>
      <c r="L267" s="106" t="s">
        <v>4580</v>
      </c>
      <c r="M267" s="108"/>
      <c r="N267" s="108"/>
      <c r="O267" s="108"/>
      <c r="P267" s="108"/>
      <c r="Q267" s="108"/>
      <c r="R267" s="108"/>
    </row>
    <row r="268" spans="1:18" ht="24" x14ac:dyDescent="0.55000000000000004">
      <c r="A268" s="109">
        <f>SUBTOTAL(103,$B$4:B268)</f>
        <v>265</v>
      </c>
      <c r="B268" s="110" t="s">
        <v>4579</v>
      </c>
      <c r="C268" s="110" t="s">
        <v>4239</v>
      </c>
      <c r="D268" s="110" t="s">
        <v>4585</v>
      </c>
      <c r="E268" s="109" t="s">
        <v>4633</v>
      </c>
      <c r="F268" s="110" t="s">
        <v>4587</v>
      </c>
      <c r="G268" s="109" t="s">
        <v>4634</v>
      </c>
      <c r="H268" s="109" t="s">
        <v>8757</v>
      </c>
      <c r="I268" s="111">
        <v>5.9999999999999901E-2</v>
      </c>
      <c r="J268" s="111">
        <v>5.9999999999999901E-2</v>
      </c>
      <c r="K268" s="111"/>
      <c r="L268" s="109" t="s">
        <v>4255</v>
      </c>
      <c r="M268" s="109" t="s">
        <v>4634</v>
      </c>
      <c r="N268" s="109" t="s">
        <v>6559</v>
      </c>
      <c r="O268" s="109"/>
      <c r="P268" s="109"/>
      <c r="Q268" s="109"/>
      <c r="R268" s="109"/>
    </row>
    <row r="269" spans="1:18" ht="24" x14ac:dyDescent="0.55000000000000004">
      <c r="A269" s="109">
        <f>SUBTOTAL(103,$B$4:B269)</f>
        <v>266</v>
      </c>
      <c r="B269" s="110" t="s">
        <v>4579</v>
      </c>
      <c r="C269" s="110" t="s">
        <v>4239</v>
      </c>
      <c r="D269" s="110" t="s">
        <v>4585</v>
      </c>
      <c r="E269" s="109" t="s">
        <v>4633</v>
      </c>
      <c r="F269" s="110" t="s">
        <v>4587</v>
      </c>
      <c r="G269" s="109" t="s">
        <v>8758</v>
      </c>
      <c r="H269" s="109" t="s">
        <v>8759</v>
      </c>
      <c r="I269" s="111">
        <v>5.9999999999999901E-2</v>
      </c>
      <c r="J269" s="111">
        <v>5.9999999999999901E-2</v>
      </c>
      <c r="K269" s="111"/>
      <c r="L269" s="109" t="s">
        <v>4255</v>
      </c>
      <c r="M269" s="109"/>
      <c r="N269" s="109" t="s">
        <v>6559</v>
      </c>
      <c r="O269" s="109"/>
      <c r="P269" s="109"/>
      <c r="Q269" s="109"/>
      <c r="R269" s="109"/>
    </row>
    <row r="270" spans="1:18" ht="24" x14ac:dyDescent="0.55000000000000004">
      <c r="A270" s="109">
        <f>SUBTOTAL(103,$B$4:B270)</f>
        <v>267</v>
      </c>
      <c r="B270" s="110" t="s">
        <v>4579</v>
      </c>
      <c r="C270" s="110" t="s">
        <v>4239</v>
      </c>
      <c r="D270" s="110" t="s">
        <v>4585</v>
      </c>
      <c r="E270" s="109" t="s">
        <v>4633</v>
      </c>
      <c r="F270" s="110" t="s">
        <v>4587</v>
      </c>
      <c r="G270" s="109" t="s">
        <v>8760</v>
      </c>
      <c r="H270" s="109" t="s">
        <v>8761</v>
      </c>
      <c r="I270" s="111">
        <v>5.9999999999999901E-2</v>
      </c>
      <c r="J270" s="111">
        <v>5.9999999999999901E-2</v>
      </c>
      <c r="K270" s="111"/>
      <c r="L270" s="109" t="s">
        <v>4255</v>
      </c>
      <c r="M270" s="109"/>
      <c r="N270" s="109" t="s">
        <v>6559</v>
      </c>
      <c r="O270" s="109"/>
      <c r="P270" s="109"/>
      <c r="Q270" s="109"/>
      <c r="R270" s="109"/>
    </row>
    <row r="271" spans="1:18" ht="24" x14ac:dyDescent="0.55000000000000004">
      <c r="A271" s="109">
        <f>SUBTOTAL(103,$B$4:B271)</f>
        <v>268</v>
      </c>
      <c r="B271" s="110" t="s">
        <v>4579</v>
      </c>
      <c r="C271" s="110" t="s">
        <v>4239</v>
      </c>
      <c r="D271" s="110" t="s">
        <v>4585</v>
      </c>
      <c r="E271" s="109" t="s">
        <v>4633</v>
      </c>
      <c r="F271" s="110" t="s">
        <v>4587</v>
      </c>
      <c r="G271" s="109" t="s">
        <v>8762</v>
      </c>
      <c r="H271" s="109" t="s">
        <v>8763</v>
      </c>
      <c r="I271" s="111">
        <v>5.9999999999999901E-2</v>
      </c>
      <c r="J271" s="111">
        <v>5.9999999999999901E-2</v>
      </c>
      <c r="K271" s="111"/>
      <c r="L271" s="109" t="s">
        <v>4255</v>
      </c>
      <c r="M271" s="109"/>
      <c r="N271" s="109" t="s">
        <v>6559</v>
      </c>
      <c r="O271" s="109"/>
      <c r="P271" s="109"/>
      <c r="Q271" s="109"/>
      <c r="R271" s="109"/>
    </row>
    <row r="272" spans="1:18" ht="24" x14ac:dyDescent="0.55000000000000004">
      <c r="A272" s="109">
        <f>SUBTOTAL(103,$B$4:B272)</f>
        <v>269</v>
      </c>
      <c r="B272" s="110" t="s">
        <v>4579</v>
      </c>
      <c r="C272" s="110" t="s">
        <v>4239</v>
      </c>
      <c r="D272" s="110" t="s">
        <v>4585</v>
      </c>
      <c r="E272" s="109" t="s">
        <v>4633</v>
      </c>
      <c r="F272" s="110" t="s">
        <v>4587</v>
      </c>
      <c r="G272" s="109" t="s">
        <v>8764</v>
      </c>
      <c r="H272" s="109" t="s">
        <v>8765</v>
      </c>
      <c r="I272" s="111">
        <v>5.9999999999999901E-2</v>
      </c>
      <c r="J272" s="111">
        <v>5.9999999999999901E-2</v>
      </c>
      <c r="K272" s="111"/>
      <c r="L272" s="109" t="s">
        <v>4255</v>
      </c>
      <c r="M272" s="109"/>
      <c r="N272" s="109" t="s">
        <v>6559</v>
      </c>
      <c r="O272" s="109"/>
      <c r="P272" s="109"/>
      <c r="Q272" s="109"/>
      <c r="R272" s="109"/>
    </row>
    <row r="273" spans="1:18" ht="24" x14ac:dyDescent="0.55000000000000004">
      <c r="A273" s="109">
        <f>SUBTOTAL(103,$B$4:B273)</f>
        <v>270</v>
      </c>
      <c r="B273" s="110" t="s">
        <v>4579</v>
      </c>
      <c r="C273" s="110" t="s">
        <v>4239</v>
      </c>
      <c r="D273" s="110" t="s">
        <v>4585</v>
      </c>
      <c r="E273" s="109" t="s">
        <v>4633</v>
      </c>
      <c r="F273" s="110" t="s">
        <v>4587</v>
      </c>
      <c r="G273" s="109" t="s">
        <v>8766</v>
      </c>
      <c r="H273" s="109" t="s">
        <v>8767</v>
      </c>
      <c r="I273" s="111">
        <v>5.9999999999999901E-2</v>
      </c>
      <c r="J273" s="111">
        <v>5.9999999999999901E-2</v>
      </c>
      <c r="K273" s="111"/>
      <c r="L273" s="109" t="s">
        <v>4255</v>
      </c>
      <c r="M273" s="109"/>
      <c r="N273" s="109" t="s">
        <v>6559</v>
      </c>
      <c r="O273" s="109"/>
      <c r="P273" s="109"/>
      <c r="Q273" s="109"/>
      <c r="R273" s="109"/>
    </row>
    <row r="274" spans="1:18" ht="24" x14ac:dyDescent="0.55000000000000004">
      <c r="A274" s="109">
        <f>SUBTOTAL(103,$B$4:B274)</f>
        <v>271</v>
      </c>
      <c r="B274" s="110" t="s">
        <v>4579</v>
      </c>
      <c r="C274" s="110" t="s">
        <v>4239</v>
      </c>
      <c r="D274" s="110" t="s">
        <v>4585</v>
      </c>
      <c r="E274" s="109" t="s">
        <v>4633</v>
      </c>
      <c r="F274" s="110" t="s">
        <v>4587</v>
      </c>
      <c r="G274" s="109" t="s">
        <v>8768</v>
      </c>
      <c r="H274" s="109" t="s">
        <v>8769</v>
      </c>
      <c r="I274" s="111">
        <v>5.9999999999999901E-2</v>
      </c>
      <c r="J274" s="111">
        <v>5.9999999999999901E-2</v>
      </c>
      <c r="K274" s="111"/>
      <c r="L274" s="109" t="s">
        <v>4255</v>
      </c>
      <c r="M274" s="109"/>
      <c r="N274" s="109" t="s">
        <v>6559</v>
      </c>
      <c r="O274" s="109"/>
      <c r="P274" s="109"/>
      <c r="Q274" s="109"/>
      <c r="R274" s="109"/>
    </row>
    <row r="275" spans="1:18" ht="24" x14ac:dyDescent="0.55000000000000004">
      <c r="A275" s="109">
        <f>SUBTOTAL(103,$B$4:B275)</f>
        <v>272</v>
      </c>
      <c r="B275" s="110" t="s">
        <v>4579</v>
      </c>
      <c r="C275" s="110" t="s">
        <v>4239</v>
      </c>
      <c r="D275" s="110" t="s">
        <v>4585</v>
      </c>
      <c r="E275" s="109" t="s">
        <v>4633</v>
      </c>
      <c r="F275" s="110" t="s">
        <v>4587</v>
      </c>
      <c r="G275" s="109" t="s">
        <v>8770</v>
      </c>
      <c r="H275" s="109" t="s">
        <v>8662</v>
      </c>
      <c r="I275" s="111">
        <v>0.55900000000000005</v>
      </c>
      <c r="J275" s="111">
        <v>0.55900000000000005</v>
      </c>
      <c r="K275" s="111"/>
      <c r="L275" s="109" t="s">
        <v>4255</v>
      </c>
      <c r="M275" s="109"/>
      <c r="N275" s="109" t="s">
        <v>6559</v>
      </c>
      <c r="O275" s="109"/>
      <c r="P275" s="109"/>
      <c r="Q275" s="109"/>
      <c r="R275" s="109"/>
    </row>
    <row r="276" spans="1:18" s="155" customFormat="1" ht="48" x14ac:dyDescent="0.2">
      <c r="A276" s="134">
        <f>SUBTOTAL(103,$B$4:B276)</f>
        <v>273</v>
      </c>
      <c r="B276" s="135" t="s">
        <v>4635</v>
      </c>
      <c r="C276" s="135" t="s">
        <v>4239</v>
      </c>
      <c r="D276" s="135" t="s">
        <v>4636</v>
      </c>
      <c r="E276" s="134" t="s">
        <v>4637</v>
      </c>
      <c r="F276" s="135" t="s">
        <v>4638</v>
      </c>
      <c r="G276" s="134" t="s">
        <v>5213</v>
      </c>
      <c r="H276" s="134" t="s">
        <v>8771</v>
      </c>
      <c r="I276" s="136">
        <v>2.0099999999999998</v>
      </c>
      <c r="J276" s="136">
        <f>I276*3</f>
        <v>6.0299999999999994</v>
      </c>
      <c r="K276" s="136"/>
      <c r="L276" s="134" t="s">
        <v>4286</v>
      </c>
      <c r="M276" s="134" t="s">
        <v>4639</v>
      </c>
      <c r="N276" s="138" t="s">
        <v>6567</v>
      </c>
      <c r="O276" s="138"/>
      <c r="P276" s="134"/>
      <c r="Q276" s="138"/>
      <c r="R276" s="138"/>
    </row>
    <row r="277" spans="1:18" ht="24" x14ac:dyDescent="0.55000000000000004">
      <c r="A277" s="109">
        <f>SUBTOTAL(103,$B$4:B277)</f>
        <v>274</v>
      </c>
      <c r="B277" s="110" t="s">
        <v>4635</v>
      </c>
      <c r="C277" s="110" t="s">
        <v>4239</v>
      </c>
      <c r="D277" s="110" t="s">
        <v>4636</v>
      </c>
      <c r="E277" s="109" t="s">
        <v>4637</v>
      </c>
      <c r="F277" s="110" t="s">
        <v>4638</v>
      </c>
      <c r="G277" s="109" t="s">
        <v>8771</v>
      </c>
      <c r="H277" s="109" t="s">
        <v>8772</v>
      </c>
      <c r="I277" s="111">
        <v>17.962</v>
      </c>
      <c r="J277" s="111">
        <f>I277*3</f>
        <v>53.885999999999996</v>
      </c>
      <c r="K277" s="111"/>
      <c r="L277" s="109" t="s">
        <v>4243</v>
      </c>
      <c r="M277" s="109"/>
      <c r="N277" s="109"/>
      <c r="O277" s="109"/>
      <c r="P277" s="109"/>
      <c r="Q277" s="109"/>
      <c r="R277" s="109"/>
    </row>
    <row r="278" spans="1:18" ht="24" x14ac:dyDescent="0.55000000000000004">
      <c r="A278" s="106">
        <f>SUBTOTAL(103,$B$4:B278)</f>
        <v>275</v>
      </c>
      <c r="B278" s="107" t="s">
        <v>4635</v>
      </c>
      <c r="C278" s="107" t="s">
        <v>4239</v>
      </c>
      <c r="D278" s="107" t="s">
        <v>4641</v>
      </c>
      <c r="E278" s="106" t="s">
        <v>4642</v>
      </c>
      <c r="F278" s="107" t="s">
        <v>4643</v>
      </c>
      <c r="G278" s="106" t="s">
        <v>8772</v>
      </c>
      <c r="H278" s="106" t="s">
        <v>8724</v>
      </c>
      <c r="I278" s="11">
        <v>11.899999999999901</v>
      </c>
      <c r="J278" s="11">
        <v>48.784999999999997</v>
      </c>
      <c r="K278" s="11"/>
      <c r="L278" s="106" t="s">
        <v>4243</v>
      </c>
      <c r="M278" s="108"/>
      <c r="N278" s="108"/>
      <c r="O278" s="108"/>
      <c r="P278" s="108"/>
      <c r="Q278" s="108"/>
      <c r="R278" s="108"/>
    </row>
    <row r="279" spans="1:18" ht="24" x14ac:dyDescent="0.55000000000000004">
      <c r="A279" s="106">
        <f>SUBTOTAL(103,$B$4:B279)</f>
        <v>276</v>
      </c>
      <c r="B279" s="107" t="s">
        <v>4635</v>
      </c>
      <c r="C279" s="107" t="s">
        <v>4239</v>
      </c>
      <c r="D279" s="107" t="s">
        <v>4644</v>
      </c>
      <c r="E279" s="106" t="s">
        <v>4645</v>
      </c>
      <c r="F279" s="107" t="s">
        <v>4646</v>
      </c>
      <c r="G279" s="106" t="s">
        <v>5213</v>
      </c>
      <c r="H279" s="106" t="s">
        <v>8645</v>
      </c>
      <c r="I279" s="11">
        <v>14.66</v>
      </c>
      <c r="J279" s="11">
        <v>104.572</v>
      </c>
      <c r="K279" s="11"/>
      <c r="L279" s="106" t="s">
        <v>4243</v>
      </c>
      <c r="M279" s="108"/>
      <c r="N279" s="108"/>
      <c r="O279" s="108"/>
      <c r="P279" s="108"/>
      <c r="Q279" s="108"/>
      <c r="R279" s="108"/>
    </row>
    <row r="280" spans="1:18" ht="24" x14ac:dyDescent="0.55000000000000004">
      <c r="A280" s="106">
        <f>SUBTOTAL(103,$B$4:B280)</f>
        <v>277</v>
      </c>
      <c r="B280" s="107" t="s">
        <v>4635</v>
      </c>
      <c r="C280" s="107" t="s">
        <v>4239</v>
      </c>
      <c r="D280" s="107" t="s">
        <v>4647</v>
      </c>
      <c r="E280" s="106" t="s">
        <v>4648</v>
      </c>
      <c r="F280" s="107" t="s">
        <v>4649</v>
      </c>
      <c r="G280" s="106" t="s">
        <v>5213</v>
      </c>
      <c r="H280" s="106" t="s">
        <v>8650</v>
      </c>
      <c r="I280" s="11">
        <v>15.110999999999899</v>
      </c>
      <c r="J280" s="11">
        <v>95.907999999999902</v>
      </c>
      <c r="K280" s="11"/>
      <c r="L280" s="106" t="s">
        <v>4243</v>
      </c>
      <c r="M280" s="108"/>
      <c r="N280" s="108"/>
      <c r="O280" s="108"/>
      <c r="P280" s="108"/>
      <c r="Q280" s="108"/>
      <c r="R280" s="108"/>
    </row>
    <row r="281" spans="1:18" ht="24" x14ac:dyDescent="0.55000000000000004">
      <c r="A281" s="106">
        <f>SUBTOTAL(103,$B$4:B281)</f>
        <v>278</v>
      </c>
      <c r="B281" s="107" t="s">
        <v>4635</v>
      </c>
      <c r="C281" s="107" t="s">
        <v>4239</v>
      </c>
      <c r="D281" s="107" t="s">
        <v>4647</v>
      </c>
      <c r="E281" s="106" t="s">
        <v>4650</v>
      </c>
      <c r="F281" s="107" t="s">
        <v>4651</v>
      </c>
      <c r="G281" s="106" t="s">
        <v>5213</v>
      </c>
      <c r="H281" s="106" t="s">
        <v>8773</v>
      </c>
      <c r="I281" s="11">
        <v>8.9439999999999902</v>
      </c>
      <c r="J281" s="11">
        <v>19.899999999999899</v>
      </c>
      <c r="K281" s="11"/>
      <c r="L281" s="106" t="s">
        <v>4243</v>
      </c>
      <c r="M281" s="108"/>
      <c r="N281" s="108"/>
      <c r="O281" s="108"/>
      <c r="P281" s="108"/>
      <c r="Q281" s="108"/>
      <c r="R281" s="108"/>
    </row>
    <row r="282" spans="1:18" ht="24" x14ac:dyDescent="0.55000000000000004">
      <c r="A282" s="106">
        <f>SUBTOTAL(103,$B$4:B282)</f>
        <v>279</v>
      </c>
      <c r="B282" s="107" t="s">
        <v>4635</v>
      </c>
      <c r="C282" s="107" t="s">
        <v>4239</v>
      </c>
      <c r="D282" s="107" t="s">
        <v>4647</v>
      </c>
      <c r="E282" s="106" t="s">
        <v>4652</v>
      </c>
      <c r="F282" s="107" t="s">
        <v>4653</v>
      </c>
      <c r="G282" s="106" t="s">
        <v>5213</v>
      </c>
      <c r="H282" s="106" t="s">
        <v>8545</v>
      </c>
      <c r="I282" s="11">
        <v>0.35199999999999898</v>
      </c>
      <c r="J282" s="11">
        <v>1.4079999999999899</v>
      </c>
      <c r="K282" s="11"/>
      <c r="L282" s="106" t="s">
        <v>4243</v>
      </c>
      <c r="M282" s="108"/>
      <c r="N282" s="108"/>
      <c r="O282" s="108"/>
      <c r="P282" s="108"/>
      <c r="Q282" s="108"/>
      <c r="R282" s="108"/>
    </row>
    <row r="283" spans="1:18" ht="24" x14ac:dyDescent="0.55000000000000004">
      <c r="A283" s="106">
        <f>SUBTOTAL(103,$B$4:B283)</f>
        <v>280</v>
      </c>
      <c r="B283" s="107" t="s">
        <v>4635</v>
      </c>
      <c r="C283" s="107" t="s">
        <v>4239</v>
      </c>
      <c r="D283" s="107" t="s">
        <v>4636</v>
      </c>
      <c r="E283" s="106" t="s">
        <v>4654</v>
      </c>
      <c r="F283" s="107" t="s">
        <v>4655</v>
      </c>
      <c r="G283" s="106" t="s">
        <v>8655</v>
      </c>
      <c r="H283" s="106" t="s">
        <v>8774</v>
      </c>
      <c r="I283" s="11">
        <v>5.9039999999999901</v>
      </c>
      <c r="J283" s="11">
        <v>17.712</v>
      </c>
      <c r="K283" s="11"/>
      <c r="L283" s="106" t="s">
        <v>4243</v>
      </c>
      <c r="M283" s="108"/>
      <c r="N283" s="108"/>
      <c r="O283" s="108"/>
      <c r="P283" s="108"/>
      <c r="Q283" s="108"/>
      <c r="R283" s="108"/>
    </row>
    <row r="284" spans="1:18" ht="24" x14ac:dyDescent="0.55000000000000004">
      <c r="A284" s="109">
        <f>SUBTOTAL(103,$B$4:B284)</f>
        <v>281</v>
      </c>
      <c r="B284" s="110" t="s">
        <v>4635</v>
      </c>
      <c r="C284" s="110" t="s">
        <v>4239</v>
      </c>
      <c r="D284" s="110" t="s">
        <v>4636</v>
      </c>
      <c r="E284" s="109" t="s">
        <v>4656</v>
      </c>
      <c r="F284" s="110" t="s">
        <v>4638</v>
      </c>
      <c r="G284" s="109" t="s">
        <v>5213</v>
      </c>
      <c r="H284" s="109" t="s">
        <v>8771</v>
      </c>
      <c r="I284" s="111">
        <v>2.0099999999999998</v>
      </c>
      <c r="J284" s="111">
        <v>2.0099999999999998</v>
      </c>
      <c r="K284" s="111"/>
      <c r="L284" s="109" t="s">
        <v>4243</v>
      </c>
      <c r="M284" s="109" t="s">
        <v>4639</v>
      </c>
      <c r="N284" s="109" t="s">
        <v>4640</v>
      </c>
      <c r="O284" s="109"/>
      <c r="P284" s="109"/>
      <c r="Q284" s="109"/>
      <c r="R284" s="109"/>
    </row>
    <row r="285" spans="1:18" ht="24" x14ac:dyDescent="0.55000000000000004">
      <c r="A285" s="109">
        <f>SUBTOTAL(103,$B$4:B285)</f>
        <v>282</v>
      </c>
      <c r="B285" s="110" t="s">
        <v>4635</v>
      </c>
      <c r="C285" s="110" t="s">
        <v>4239</v>
      </c>
      <c r="D285" s="110" t="s">
        <v>4636</v>
      </c>
      <c r="E285" s="109" t="s">
        <v>4656</v>
      </c>
      <c r="F285" s="110" t="s">
        <v>4638</v>
      </c>
      <c r="G285" s="109" t="s">
        <v>8771</v>
      </c>
      <c r="H285" s="109" t="s">
        <v>8772</v>
      </c>
      <c r="I285" s="111">
        <v>17.962</v>
      </c>
      <c r="J285" s="111">
        <v>17.962</v>
      </c>
      <c r="K285" s="111"/>
      <c r="L285" s="109" t="s">
        <v>4243</v>
      </c>
      <c r="M285" s="109"/>
      <c r="N285" s="109"/>
      <c r="O285" s="109"/>
      <c r="P285" s="109"/>
      <c r="Q285" s="109"/>
      <c r="R285" s="109"/>
    </row>
    <row r="286" spans="1:18" ht="24" x14ac:dyDescent="0.55000000000000004">
      <c r="A286" s="106">
        <f>SUBTOTAL(103,$B$4:B286)</f>
        <v>283</v>
      </c>
      <c r="B286" s="107" t="s">
        <v>4635</v>
      </c>
      <c r="C286" s="107" t="s">
        <v>4239</v>
      </c>
      <c r="D286" s="107" t="s">
        <v>4641</v>
      </c>
      <c r="E286" s="106" t="s">
        <v>4657</v>
      </c>
      <c r="F286" s="107" t="s">
        <v>4643</v>
      </c>
      <c r="G286" s="106" t="s">
        <v>8772</v>
      </c>
      <c r="H286" s="106" t="s">
        <v>8724</v>
      </c>
      <c r="I286" s="11">
        <v>11.9</v>
      </c>
      <c r="J286" s="11">
        <v>17.850000000000001</v>
      </c>
      <c r="K286" s="11"/>
      <c r="L286" s="106" t="s">
        <v>4243</v>
      </c>
      <c r="M286" s="108"/>
      <c r="N286" s="108"/>
      <c r="O286" s="108"/>
      <c r="P286" s="108"/>
      <c r="Q286" s="108"/>
      <c r="R286" s="108"/>
    </row>
    <row r="287" spans="1:18" s="155" customFormat="1" ht="48" x14ac:dyDescent="0.2">
      <c r="A287" s="134">
        <f>SUBTOTAL(103,$B$4:B287)</f>
        <v>284</v>
      </c>
      <c r="B287" s="135" t="s">
        <v>4635</v>
      </c>
      <c r="C287" s="135" t="s">
        <v>4239</v>
      </c>
      <c r="D287" s="135" t="s">
        <v>4636</v>
      </c>
      <c r="E287" s="134" t="s">
        <v>4658</v>
      </c>
      <c r="F287" s="135" t="s">
        <v>4638</v>
      </c>
      <c r="G287" s="134" t="s">
        <v>5213</v>
      </c>
      <c r="H287" s="134" t="s">
        <v>8771</v>
      </c>
      <c r="I287" s="136">
        <v>2.0099999999999998</v>
      </c>
      <c r="J287" s="136">
        <v>2.0099999999999998</v>
      </c>
      <c r="K287" s="136"/>
      <c r="L287" s="134" t="s">
        <v>4286</v>
      </c>
      <c r="M287" s="134" t="s">
        <v>4639</v>
      </c>
      <c r="N287" s="138" t="s">
        <v>6567</v>
      </c>
      <c r="O287" s="138"/>
      <c r="P287" s="134"/>
      <c r="Q287" s="138"/>
      <c r="R287" s="138"/>
    </row>
    <row r="288" spans="1:18" ht="24" x14ac:dyDescent="0.55000000000000004">
      <c r="A288" s="109">
        <f>SUBTOTAL(103,$B$4:B288)</f>
        <v>285</v>
      </c>
      <c r="B288" s="110" t="s">
        <v>4635</v>
      </c>
      <c r="C288" s="110" t="s">
        <v>4239</v>
      </c>
      <c r="D288" s="110" t="s">
        <v>4636</v>
      </c>
      <c r="E288" s="109" t="s">
        <v>4658</v>
      </c>
      <c r="F288" s="110" t="s">
        <v>4638</v>
      </c>
      <c r="G288" s="109" t="s">
        <v>8771</v>
      </c>
      <c r="H288" s="109" t="s">
        <v>8772</v>
      </c>
      <c r="I288" s="111">
        <v>17.962</v>
      </c>
      <c r="J288" s="111">
        <v>17.962</v>
      </c>
      <c r="K288" s="111"/>
      <c r="L288" s="109" t="s">
        <v>4243</v>
      </c>
      <c r="M288" s="109"/>
      <c r="N288" s="109"/>
      <c r="O288" s="109"/>
      <c r="P288" s="109"/>
      <c r="Q288" s="109"/>
      <c r="R288" s="109"/>
    </row>
    <row r="289" spans="1:18" ht="24" x14ac:dyDescent="0.55000000000000004">
      <c r="A289" s="106">
        <f>SUBTOTAL(103,$B$4:B289)</f>
        <v>286</v>
      </c>
      <c r="B289" s="107" t="s">
        <v>4635</v>
      </c>
      <c r="C289" s="107" t="s">
        <v>4239</v>
      </c>
      <c r="D289" s="107" t="s">
        <v>4641</v>
      </c>
      <c r="E289" s="106" t="s">
        <v>4659</v>
      </c>
      <c r="F289" s="107" t="s">
        <v>4643</v>
      </c>
      <c r="G289" s="106" t="s">
        <v>8772</v>
      </c>
      <c r="H289" s="106" t="s">
        <v>8724</v>
      </c>
      <c r="I289" s="11">
        <v>11.899999999999901</v>
      </c>
      <c r="J289" s="11">
        <v>17.850000000000001</v>
      </c>
      <c r="K289" s="11"/>
      <c r="L289" s="106" t="s">
        <v>4243</v>
      </c>
      <c r="M289" s="108"/>
      <c r="N289" s="108"/>
      <c r="O289" s="108"/>
      <c r="P289" s="108"/>
      <c r="Q289" s="108"/>
      <c r="R289" s="108"/>
    </row>
    <row r="290" spans="1:18" ht="24" x14ac:dyDescent="0.55000000000000004">
      <c r="A290" s="106"/>
      <c r="B290" s="114" t="s">
        <v>6636</v>
      </c>
      <c r="C290" s="115"/>
      <c r="D290" s="115"/>
      <c r="E290" s="115"/>
      <c r="F290" s="115"/>
      <c r="G290" s="115"/>
      <c r="H290" s="115"/>
      <c r="I290" s="125">
        <f>SUBTOTAL(109,I4:I289)</f>
        <v>1891.9749999999958</v>
      </c>
      <c r="J290" s="125">
        <f>SUBTOTAL(109,J4:J289)</f>
        <v>4844.1510000000053</v>
      </c>
      <c r="K290" s="125"/>
      <c r="L290" s="106"/>
      <c r="M290" s="108"/>
      <c r="N290" s="108"/>
      <c r="O290" s="108"/>
      <c r="P290" s="108"/>
      <c r="Q290" s="108"/>
      <c r="R290" s="108"/>
    </row>
    <row r="291" spans="1:18" s="133" customFormat="1" ht="24" x14ac:dyDescent="0.55000000000000004">
      <c r="A291" s="109"/>
      <c r="B291" s="110" t="s">
        <v>3987</v>
      </c>
      <c r="C291" s="110" t="s">
        <v>3796</v>
      </c>
      <c r="D291" s="110" t="s">
        <v>4007</v>
      </c>
      <c r="E291" s="109" t="s">
        <v>4008</v>
      </c>
      <c r="F291" s="110" t="s">
        <v>4009</v>
      </c>
      <c r="G291" s="109" t="s">
        <v>8407</v>
      </c>
      <c r="H291" s="109" t="s">
        <v>4011</v>
      </c>
      <c r="I291" s="111">
        <v>13.9</v>
      </c>
      <c r="J291" s="111">
        <v>29.239999999999899</v>
      </c>
      <c r="K291" s="111"/>
      <c r="L291" s="109" t="s">
        <v>4010</v>
      </c>
      <c r="M291" s="109" t="s">
        <v>4011</v>
      </c>
      <c r="N291" s="109" t="s">
        <v>6595</v>
      </c>
      <c r="O291" s="109"/>
      <c r="P291" s="109"/>
      <c r="Q291" s="109"/>
      <c r="R291" s="109"/>
    </row>
    <row r="292" spans="1:18" s="133" customFormat="1" ht="24" x14ac:dyDescent="0.55000000000000004">
      <c r="A292" s="109"/>
      <c r="B292" s="110" t="s">
        <v>3987</v>
      </c>
      <c r="C292" s="110" t="s">
        <v>3796</v>
      </c>
      <c r="D292" s="110" t="s">
        <v>4007</v>
      </c>
      <c r="E292" s="109" t="s">
        <v>4049</v>
      </c>
      <c r="F292" s="110" t="s">
        <v>4050</v>
      </c>
      <c r="G292" s="109" t="s">
        <v>5213</v>
      </c>
      <c r="H292" s="109" t="s">
        <v>4051</v>
      </c>
      <c r="I292" s="111">
        <v>0.81599999999999995</v>
      </c>
      <c r="J292" s="111">
        <v>1.6319999999999999</v>
      </c>
      <c r="K292" s="111"/>
      <c r="L292" s="109" t="s">
        <v>4010</v>
      </c>
      <c r="M292" s="109" t="s">
        <v>4051</v>
      </c>
      <c r="N292" s="109" t="s">
        <v>6595</v>
      </c>
      <c r="O292" s="109"/>
      <c r="P292" s="109"/>
      <c r="Q292" s="109"/>
      <c r="R292" s="109"/>
    </row>
    <row r="293" spans="1:18" s="133" customFormat="1" ht="24" x14ac:dyDescent="0.55000000000000004">
      <c r="A293" s="109"/>
      <c r="B293" s="110" t="s">
        <v>4183</v>
      </c>
      <c r="C293" s="110" t="s">
        <v>3796</v>
      </c>
      <c r="D293" s="110" t="s">
        <v>4185</v>
      </c>
      <c r="E293" s="109" t="s">
        <v>4186</v>
      </c>
      <c r="F293" s="110" t="s">
        <v>4187</v>
      </c>
      <c r="G293" s="109" t="s">
        <v>8468</v>
      </c>
      <c r="H293" s="109" t="s">
        <v>4188</v>
      </c>
      <c r="I293" s="111">
        <v>22.475000000000001</v>
      </c>
      <c r="J293" s="111">
        <v>93.13</v>
      </c>
      <c r="K293" s="111"/>
      <c r="L293" s="109" t="s">
        <v>4010</v>
      </c>
      <c r="M293" s="109" t="s">
        <v>4188</v>
      </c>
      <c r="N293" s="109" t="s">
        <v>6595</v>
      </c>
      <c r="O293" s="109"/>
      <c r="P293" s="109"/>
      <c r="Q293" s="109"/>
      <c r="R293" s="109"/>
    </row>
    <row r="294" spans="1:18" s="133" customFormat="1" ht="24" x14ac:dyDescent="0.55000000000000004">
      <c r="A294" s="109"/>
      <c r="B294" s="110" t="s">
        <v>4183</v>
      </c>
      <c r="C294" s="110" t="s">
        <v>3796</v>
      </c>
      <c r="D294" s="110" t="s">
        <v>4192</v>
      </c>
      <c r="E294" s="109" t="s">
        <v>4193</v>
      </c>
      <c r="F294" s="110" t="s">
        <v>4194</v>
      </c>
      <c r="G294" s="109" t="s">
        <v>8306</v>
      </c>
      <c r="H294" s="109" t="s">
        <v>4195</v>
      </c>
      <c r="I294" s="111">
        <v>17.222000000000001</v>
      </c>
      <c r="J294" s="111">
        <v>34.543999999999997</v>
      </c>
      <c r="K294" s="111"/>
      <c r="L294" s="109" t="s">
        <v>4010</v>
      </c>
      <c r="M294" s="109" t="s">
        <v>4195</v>
      </c>
      <c r="N294" s="109" t="s">
        <v>6595</v>
      </c>
      <c r="O294" s="109"/>
      <c r="P294" s="109"/>
      <c r="Q294" s="109"/>
      <c r="R294" s="109"/>
    </row>
    <row r="295" spans="1:18" s="133" customFormat="1" ht="24" x14ac:dyDescent="0.55000000000000004">
      <c r="A295" s="109"/>
      <c r="B295" s="110" t="s">
        <v>4183</v>
      </c>
      <c r="C295" s="110" t="s">
        <v>3796</v>
      </c>
      <c r="D295" s="110" t="s">
        <v>4185</v>
      </c>
      <c r="E295" s="109" t="s">
        <v>4196</v>
      </c>
      <c r="F295" s="110" t="s">
        <v>4197</v>
      </c>
      <c r="G295" s="109" t="s">
        <v>4198</v>
      </c>
      <c r="H295" s="109" t="s">
        <v>8469</v>
      </c>
      <c r="I295" s="111">
        <v>7.9239999999999897</v>
      </c>
      <c r="J295" s="111">
        <v>15.8479999999999</v>
      </c>
      <c r="K295" s="111"/>
      <c r="L295" s="109" t="s">
        <v>4010</v>
      </c>
      <c r="M295" s="109" t="s">
        <v>4198</v>
      </c>
      <c r="N295" s="109" t="s">
        <v>6595</v>
      </c>
      <c r="O295" s="109"/>
      <c r="P295" s="109"/>
      <c r="Q295" s="109"/>
      <c r="R295" s="109"/>
    </row>
    <row r="296" spans="1:18" s="133" customFormat="1" ht="24" x14ac:dyDescent="0.55000000000000004">
      <c r="A296" s="109"/>
      <c r="B296" s="110" t="s">
        <v>4183</v>
      </c>
      <c r="C296" s="110" t="s">
        <v>3796</v>
      </c>
      <c r="D296" s="110" t="s">
        <v>4185</v>
      </c>
      <c r="E296" s="109" t="s">
        <v>4205</v>
      </c>
      <c r="F296" s="110" t="s">
        <v>4206</v>
      </c>
      <c r="G296" s="109" t="s">
        <v>8473</v>
      </c>
      <c r="H296" s="109" t="s">
        <v>8474</v>
      </c>
      <c r="I296" s="111">
        <v>17.105</v>
      </c>
      <c r="J296" s="111">
        <v>30.065999999999999</v>
      </c>
      <c r="K296" s="111"/>
      <c r="L296" s="109" t="s">
        <v>4010</v>
      </c>
      <c r="M296" s="109"/>
      <c r="N296" s="109" t="s">
        <v>6595</v>
      </c>
      <c r="O296" s="109"/>
      <c r="P296" s="121"/>
      <c r="Q296" s="109"/>
      <c r="R296" s="109"/>
    </row>
    <row r="297" spans="1:18" s="133" customFormat="1" ht="24" x14ac:dyDescent="0.55000000000000004">
      <c r="A297" s="109"/>
      <c r="B297" s="110" t="s">
        <v>4183</v>
      </c>
      <c r="C297" s="110" t="s">
        <v>3796</v>
      </c>
      <c r="D297" s="110" t="s">
        <v>4185</v>
      </c>
      <c r="E297" s="109" t="s">
        <v>4218</v>
      </c>
      <c r="F297" s="110" t="s">
        <v>4219</v>
      </c>
      <c r="G297" s="109" t="s">
        <v>3396</v>
      </c>
      <c r="H297" s="109" t="s">
        <v>8481</v>
      </c>
      <c r="I297" s="111">
        <v>12.236000000000001</v>
      </c>
      <c r="J297" s="111">
        <v>12.236000000000001</v>
      </c>
      <c r="K297" s="111"/>
      <c r="L297" s="109" t="s">
        <v>4010</v>
      </c>
      <c r="M297" s="109"/>
      <c r="N297" s="109" t="s">
        <v>6595</v>
      </c>
      <c r="O297" s="109"/>
      <c r="P297" s="121"/>
      <c r="Q297" s="109"/>
      <c r="R297" s="109"/>
    </row>
    <row r="298" spans="1:18" s="133" customFormat="1" ht="24" x14ac:dyDescent="0.55000000000000004">
      <c r="A298" s="109"/>
      <c r="B298" s="110" t="s">
        <v>4183</v>
      </c>
      <c r="C298" s="110" t="s">
        <v>3796</v>
      </c>
      <c r="D298" s="110" t="s">
        <v>4189</v>
      </c>
      <c r="E298" s="109" t="s">
        <v>4220</v>
      </c>
      <c r="F298" s="110" t="s">
        <v>4221</v>
      </c>
      <c r="G298" s="109" t="s">
        <v>5213</v>
      </c>
      <c r="H298" s="109" t="s">
        <v>8482</v>
      </c>
      <c r="I298" s="111">
        <v>4.468</v>
      </c>
      <c r="J298" s="111">
        <v>4.7430000000000003</v>
      </c>
      <c r="K298" s="111"/>
      <c r="L298" s="109" t="s">
        <v>4010</v>
      </c>
      <c r="M298" s="109"/>
      <c r="N298" s="109" t="s">
        <v>6595</v>
      </c>
      <c r="O298" s="109"/>
      <c r="P298" s="121"/>
      <c r="Q298" s="109"/>
      <c r="R298" s="109"/>
    </row>
    <row r="299" spans="1:18" s="133" customFormat="1" ht="24" x14ac:dyDescent="0.55000000000000004">
      <c r="A299" s="109"/>
      <c r="B299" s="110" t="s">
        <v>4183</v>
      </c>
      <c r="C299" s="110" t="s">
        <v>3796</v>
      </c>
      <c r="D299" s="110" t="s">
        <v>4185</v>
      </c>
      <c r="E299" s="109" t="s">
        <v>4222</v>
      </c>
      <c r="F299" s="110" t="s">
        <v>4223</v>
      </c>
      <c r="G299" s="109" t="s">
        <v>5213</v>
      </c>
      <c r="H299" s="109" t="s">
        <v>8483</v>
      </c>
      <c r="I299" s="111">
        <v>0.56299999999999895</v>
      </c>
      <c r="J299" s="111">
        <v>1.1259999999999899</v>
      </c>
      <c r="K299" s="111"/>
      <c r="L299" s="109" t="s">
        <v>4010</v>
      </c>
      <c r="M299" s="109"/>
      <c r="N299" s="109" t="s">
        <v>6595</v>
      </c>
      <c r="O299" s="109"/>
      <c r="P299" s="121"/>
      <c r="Q299" s="109"/>
      <c r="R299" s="109"/>
    </row>
    <row r="300" spans="1:18" s="133" customFormat="1" ht="24" x14ac:dyDescent="0.55000000000000004">
      <c r="A300" s="109"/>
      <c r="B300" s="110" t="s">
        <v>4183</v>
      </c>
      <c r="C300" s="110" t="s">
        <v>3796</v>
      </c>
      <c r="D300" s="110" t="s">
        <v>4192</v>
      </c>
      <c r="E300" s="109" t="s">
        <v>4224</v>
      </c>
      <c r="F300" s="110" t="s">
        <v>4225</v>
      </c>
      <c r="G300" s="109" t="s">
        <v>5213</v>
      </c>
      <c r="H300" s="109" t="s">
        <v>4226</v>
      </c>
      <c r="I300" s="111">
        <v>5.7999999999999901</v>
      </c>
      <c r="J300" s="111">
        <v>5.7999999999999901</v>
      </c>
      <c r="K300" s="111"/>
      <c r="L300" s="109" t="s">
        <v>4010</v>
      </c>
      <c r="M300" s="109" t="s">
        <v>4226</v>
      </c>
      <c r="N300" s="109" t="s">
        <v>6595</v>
      </c>
      <c r="O300" s="109"/>
      <c r="P300" s="109"/>
      <c r="Q300" s="109"/>
      <c r="R300" s="109"/>
    </row>
    <row r="301" spans="1:18" s="133" customFormat="1" ht="24" x14ac:dyDescent="0.55000000000000004">
      <c r="A301" s="109"/>
      <c r="B301" s="110" t="s">
        <v>4183</v>
      </c>
      <c r="C301" s="110" t="s">
        <v>3796</v>
      </c>
      <c r="D301" s="110" t="s">
        <v>4192</v>
      </c>
      <c r="E301" s="109" t="s">
        <v>4233</v>
      </c>
      <c r="F301" s="110" t="s">
        <v>4234</v>
      </c>
      <c r="G301" s="109" t="s">
        <v>4235</v>
      </c>
      <c r="H301" s="109" t="s">
        <v>8487</v>
      </c>
      <c r="I301" s="111">
        <v>0.68300000000000005</v>
      </c>
      <c r="J301" s="111">
        <v>0.68300000000000005</v>
      </c>
      <c r="K301" s="111"/>
      <c r="L301" s="109" t="s">
        <v>4010</v>
      </c>
      <c r="M301" s="109" t="s">
        <v>4235</v>
      </c>
      <c r="N301" s="109" t="s">
        <v>6595</v>
      </c>
      <c r="O301" s="109"/>
      <c r="P301" s="109"/>
      <c r="Q301" s="109"/>
      <c r="R301" s="109"/>
    </row>
    <row r="302" spans="1:18" s="155" customFormat="1" ht="48" x14ac:dyDescent="0.2">
      <c r="A302" s="134"/>
      <c r="B302" s="135" t="s">
        <v>5175</v>
      </c>
      <c r="C302" s="135" t="s">
        <v>5029</v>
      </c>
      <c r="D302" s="135" t="s">
        <v>5176</v>
      </c>
      <c r="E302" s="134" t="s">
        <v>5192</v>
      </c>
      <c r="F302" s="135" t="s">
        <v>5193</v>
      </c>
      <c r="G302" s="134" t="s">
        <v>5213</v>
      </c>
      <c r="H302" s="134" t="s">
        <v>5194</v>
      </c>
      <c r="I302" s="136">
        <v>19.056000000000001</v>
      </c>
      <c r="J302" s="136">
        <v>38.112000000000002</v>
      </c>
      <c r="K302" s="136"/>
      <c r="L302" s="134" t="s">
        <v>4430</v>
      </c>
      <c r="M302" s="134" t="s">
        <v>5194</v>
      </c>
      <c r="N302" s="138" t="s">
        <v>6537</v>
      </c>
      <c r="O302" s="138"/>
      <c r="P302" s="134"/>
      <c r="Q302" s="138"/>
      <c r="R302" s="138"/>
    </row>
    <row r="303" spans="1:18" s="155" customFormat="1" ht="48" x14ac:dyDescent="0.2">
      <c r="A303" s="134"/>
      <c r="B303" s="135" t="s">
        <v>5175</v>
      </c>
      <c r="C303" s="135" t="s">
        <v>5029</v>
      </c>
      <c r="D303" s="135" t="s">
        <v>5176</v>
      </c>
      <c r="E303" s="134" t="s">
        <v>5211</v>
      </c>
      <c r="F303" s="135" t="s">
        <v>5212</v>
      </c>
      <c r="G303" s="134" t="s">
        <v>5213</v>
      </c>
      <c r="H303" s="134" t="s">
        <v>8775</v>
      </c>
      <c r="I303" s="136">
        <v>6.1779999999999902</v>
      </c>
      <c r="J303" s="136">
        <v>6.1779999999999902</v>
      </c>
      <c r="K303" s="136"/>
      <c r="L303" s="134" t="s">
        <v>4430</v>
      </c>
      <c r="M303" s="134" t="s">
        <v>5213</v>
      </c>
      <c r="N303" s="138" t="s">
        <v>6537</v>
      </c>
      <c r="O303" s="138"/>
      <c r="P303" s="134"/>
      <c r="Q303" s="138"/>
      <c r="R303" s="138"/>
    </row>
    <row r="304" spans="1:18" s="155" customFormat="1" ht="48" x14ac:dyDescent="0.2">
      <c r="A304" s="134"/>
      <c r="B304" s="135" t="s">
        <v>5175</v>
      </c>
      <c r="C304" s="135" t="s">
        <v>5029</v>
      </c>
      <c r="D304" s="135" t="s">
        <v>5176</v>
      </c>
      <c r="E304" s="134" t="s">
        <v>5223</v>
      </c>
      <c r="F304" s="135" t="s">
        <v>5224</v>
      </c>
      <c r="G304" s="134" t="s">
        <v>5213</v>
      </c>
      <c r="H304" s="134" t="s">
        <v>8776</v>
      </c>
      <c r="I304" s="136">
        <v>2.75999999999999</v>
      </c>
      <c r="J304" s="136">
        <v>2.75999999999999</v>
      </c>
      <c r="K304" s="136"/>
      <c r="L304" s="134" t="s">
        <v>4430</v>
      </c>
      <c r="M304" s="134" t="s">
        <v>5213</v>
      </c>
      <c r="N304" s="138" t="s">
        <v>6537</v>
      </c>
      <c r="O304" s="138"/>
      <c r="P304" s="134"/>
      <c r="Q304" s="138"/>
      <c r="R304" s="138"/>
    </row>
    <row r="305" spans="1:18" s="155" customFormat="1" ht="48" x14ac:dyDescent="0.2">
      <c r="A305" s="134"/>
      <c r="B305" s="135" t="s">
        <v>5175</v>
      </c>
      <c r="C305" s="135" t="s">
        <v>5029</v>
      </c>
      <c r="D305" s="135" t="s">
        <v>5176</v>
      </c>
      <c r="E305" s="134" t="s">
        <v>5225</v>
      </c>
      <c r="F305" s="135" t="s">
        <v>5226</v>
      </c>
      <c r="G305" s="134" t="s">
        <v>5213</v>
      </c>
      <c r="H305" s="134" t="s">
        <v>8777</v>
      </c>
      <c r="I305" s="136">
        <v>1.806</v>
      </c>
      <c r="J305" s="136">
        <v>1.806</v>
      </c>
      <c r="K305" s="136"/>
      <c r="L305" s="134" t="s">
        <v>4430</v>
      </c>
      <c r="M305" s="134" t="s">
        <v>5213</v>
      </c>
      <c r="N305" s="138" t="s">
        <v>6537</v>
      </c>
      <c r="O305" s="138"/>
      <c r="P305" s="134"/>
      <c r="Q305" s="138"/>
      <c r="R305" s="138"/>
    </row>
    <row r="306" spans="1:18" s="133" customFormat="1" ht="24" x14ac:dyDescent="0.55000000000000004">
      <c r="A306" s="109"/>
      <c r="B306" s="110" t="s">
        <v>5229</v>
      </c>
      <c r="C306" s="110" t="s">
        <v>5029</v>
      </c>
      <c r="D306" s="110" t="s">
        <v>5245</v>
      </c>
      <c r="E306" s="109" t="s">
        <v>5266</v>
      </c>
      <c r="F306" s="110" t="s">
        <v>5267</v>
      </c>
      <c r="G306" s="109" t="s">
        <v>5268</v>
      </c>
      <c r="H306" s="109" t="s">
        <v>8778</v>
      </c>
      <c r="I306" s="111">
        <f>26.398-24.254</f>
        <v>2.1439999999999984</v>
      </c>
      <c r="J306" s="111">
        <v>1.84</v>
      </c>
      <c r="K306" s="111"/>
      <c r="L306" s="109" t="s">
        <v>4430</v>
      </c>
      <c r="M306" s="109" t="s">
        <v>5268</v>
      </c>
      <c r="N306" s="109" t="s">
        <v>6545</v>
      </c>
      <c r="O306" s="109"/>
      <c r="P306" s="121"/>
      <c r="Q306" s="109"/>
      <c r="R306" s="109"/>
    </row>
    <row r="307" spans="1:18" ht="24" x14ac:dyDescent="0.55000000000000004">
      <c r="A307" s="106"/>
      <c r="B307" s="107"/>
      <c r="C307" s="107"/>
      <c r="D307" s="107"/>
      <c r="E307" s="106"/>
      <c r="F307" s="107"/>
      <c r="G307" s="106"/>
      <c r="H307" s="106"/>
      <c r="I307" s="11"/>
      <c r="J307" s="11"/>
      <c r="K307" s="11"/>
      <c r="L307" s="106"/>
      <c r="M307" s="108"/>
      <c r="N307" s="108"/>
      <c r="O307" s="108"/>
      <c r="P307" s="108"/>
      <c r="Q307" s="108"/>
      <c r="R307" s="108"/>
    </row>
    <row r="308" spans="1:18" ht="24" x14ac:dyDescent="0.55000000000000004">
      <c r="A308" s="106"/>
      <c r="B308" s="114" t="s">
        <v>6637</v>
      </c>
      <c r="C308" s="115"/>
      <c r="D308" s="115"/>
      <c r="E308" s="115"/>
      <c r="F308" s="115"/>
      <c r="G308" s="115"/>
      <c r="H308" s="115"/>
      <c r="I308" s="125">
        <f>I290+I291+I292+I293+I294+I295+I296+I297+I298+I299+I300+I301+I302+I303+I304+I305+I306-I250-I151-I150-I149-I148-I146-I144-I143-I137-I99-I97-I90-I21-I13</f>
        <v>1938.9349999999959</v>
      </c>
      <c r="J308" s="125">
        <f>J290+J291+J292+J293+J294+J295+J296+J297+J298+J299+J300+J301+J302+J303+J304+J305+J306-J250-J151-J150-J149-J148-J146-J144-J143-J137-J99-J97-J90-J21-J13</f>
        <v>4851.6460000000052</v>
      </c>
      <c r="K308" s="125"/>
      <c r="L308" s="106"/>
      <c r="M308" s="108"/>
      <c r="N308" s="108"/>
      <c r="O308" s="108"/>
      <c r="P308" s="108"/>
      <c r="Q308" s="108"/>
      <c r="R308" s="108"/>
    </row>
  </sheetData>
  <autoFilter ref="A3:NQ306" xr:uid="{9B1BD25A-AD8D-4C49-ABC2-6CA931FC8A1F}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224"/>
  <sheetViews>
    <sheetView topLeftCell="D1" zoomScale="80" zoomScaleNormal="80" workbookViewId="0">
      <pane ySplit="3" topLeftCell="A4" activePane="bottomLeft" state="frozen"/>
      <selection pane="bottomLeft" activeCell="Q1" sqref="Q1"/>
    </sheetView>
  </sheetViews>
  <sheetFormatPr defaultRowHeight="14.25" x14ac:dyDescent="0.2"/>
  <cols>
    <col min="1" max="1" width="7.375" style="105" bestFit="1" customWidth="1"/>
    <col min="2" max="2" width="12" style="105" bestFit="1" customWidth="1"/>
    <col min="3" max="3" width="28.625" style="105" bestFit="1" customWidth="1"/>
    <col min="4" max="4" width="22.625" style="105" bestFit="1" customWidth="1"/>
    <col min="5" max="5" width="13.125" style="105" bestFit="1" customWidth="1"/>
    <col min="6" max="6" width="49.125" style="105" bestFit="1" customWidth="1"/>
    <col min="7" max="7" width="13.125" style="105" bestFit="1" customWidth="1"/>
    <col min="8" max="8" width="12.75" style="105" bestFit="1" customWidth="1"/>
    <col min="9" max="9" width="10.125" style="105" bestFit="1" customWidth="1"/>
    <col min="10" max="10" width="20.25" style="105" customWidth="1"/>
    <col min="11" max="11" width="15.625" style="105" bestFit="1" customWidth="1"/>
    <col min="12" max="12" width="8.375" style="105" bestFit="1" customWidth="1"/>
    <col min="13" max="13" width="18.625" style="105" bestFit="1" customWidth="1"/>
    <col min="14" max="14" width="34.875" style="105" bestFit="1" customWidth="1"/>
    <col min="15" max="15" width="24.5" style="105" bestFit="1" customWidth="1"/>
    <col min="16" max="16" width="15.625" style="105" bestFit="1" customWidth="1"/>
    <col min="17" max="17" width="15.5" style="105" bestFit="1" customWidth="1"/>
    <col min="18" max="16384" width="9" style="105"/>
  </cols>
  <sheetData>
    <row r="1" spans="1:17" ht="30.75" x14ac:dyDescent="0.7">
      <c r="Q1" s="199" t="s">
        <v>8130</v>
      </c>
    </row>
    <row r="2" spans="1:17" customFormat="1" ht="24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 t="s">
        <v>6645</v>
      </c>
      <c r="P2" s="36"/>
      <c r="Q2" s="1" t="s">
        <v>6829</v>
      </c>
    </row>
    <row r="3" spans="1:17" customFormat="1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7" t="s">
        <v>6647</v>
      </c>
      <c r="P3" s="37" t="s">
        <v>6646</v>
      </c>
      <c r="Q3" s="33"/>
    </row>
    <row r="4" spans="1:17" ht="24" x14ac:dyDescent="0.55000000000000004">
      <c r="A4" s="106">
        <f>SUBTOTAL(103,$B$4:B4)</f>
        <v>1</v>
      </c>
      <c r="B4" s="107" t="s">
        <v>4660</v>
      </c>
      <c r="C4" s="107" t="s">
        <v>4661</v>
      </c>
      <c r="D4" s="107" t="s">
        <v>4662</v>
      </c>
      <c r="E4" s="106" t="s">
        <v>4663</v>
      </c>
      <c r="F4" s="107" t="s">
        <v>4664</v>
      </c>
      <c r="G4" s="106" t="s">
        <v>8707</v>
      </c>
      <c r="H4" s="106" t="s">
        <v>8779</v>
      </c>
      <c r="I4" s="11">
        <v>14.022</v>
      </c>
      <c r="J4" s="11">
        <v>14.022</v>
      </c>
      <c r="K4" s="11"/>
      <c r="L4" s="106" t="s">
        <v>3211</v>
      </c>
      <c r="M4" s="108"/>
      <c r="N4" s="108"/>
      <c r="O4" s="108"/>
      <c r="P4" s="108"/>
      <c r="Q4" s="106"/>
    </row>
    <row r="5" spans="1:17" ht="24" x14ac:dyDescent="0.55000000000000004">
      <c r="A5" s="106">
        <f>SUBTOTAL(103,$B$4:B5)</f>
        <v>2</v>
      </c>
      <c r="B5" s="107" t="s">
        <v>4660</v>
      </c>
      <c r="C5" s="107" t="s">
        <v>4661</v>
      </c>
      <c r="D5" s="107" t="s">
        <v>4662</v>
      </c>
      <c r="E5" s="106" t="s">
        <v>4665</v>
      </c>
      <c r="F5" s="107" t="s">
        <v>4666</v>
      </c>
      <c r="G5" s="106" t="s">
        <v>8708</v>
      </c>
      <c r="H5" s="106" t="s">
        <v>4736</v>
      </c>
      <c r="I5" s="11">
        <v>17.299999999999901</v>
      </c>
      <c r="J5" s="11">
        <v>78.900000000000006</v>
      </c>
      <c r="K5" s="11"/>
      <c r="L5" s="106" t="s">
        <v>3211</v>
      </c>
      <c r="M5" s="108"/>
      <c r="N5" s="108"/>
      <c r="O5" s="108"/>
      <c r="P5" s="108"/>
      <c r="Q5" s="106"/>
    </row>
    <row r="6" spans="1:17" ht="24" x14ac:dyDescent="0.55000000000000004">
      <c r="A6" s="106">
        <f>SUBTOTAL(103,$B$4:B6)</f>
        <v>3</v>
      </c>
      <c r="B6" s="107" t="s">
        <v>4660</v>
      </c>
      <c r="C6" s="107" t="s">
        <v>4661</v>
      </c>
      <c r="D6" s="107" t="s">
        <v>4667</v>
      </c>
      <c r="E6" s="106" t="s">
        <v>4668</v>
      </c>
      <c r="F6" s="107" t="s">
        <v>4669</v>
      </c>
      <c r="G6" s="106" t="s">
        <v>8499</v>
      </c>
      <c r="H6" s="106" t="s">
        <v>8780</v>
      </c>
      <c r="I6" s="11">
        <v>17.753</v>
      </c>
      <c r="J6" s="11">
        <v>40.5</v>
      </c>
      <c r="K6" s="11"/>
      <c r="L6" s="106" t="s">
        <v>3211</v>
      </c>
      <c r="M6" s="108"/>
      <c r="N6" s="108"/>
      <c r="O6" s="108"/>
      <c r="P6" s="108"/>
      <c r="Q6" s="106"/>
    </row>
    <row r="7" spans="1:17" ht="24" x14ac:dyDescent="0.55000000000000004">
      <c r="A7" s="106">
        <f>SUBTOTAL(103,$B$4:B7)</f>
        <v>4</v>
      </c>
      <c r="B7" s="107" t="s">
        <v>4660</v>
      </c>
      <c r="C7" s="107" t="s">
        <v>4661</v>
      </c>
      <c r="D7" s="107" t="s">
        <v>4667</v>
      </c>
      <c r="E7" s="106" t="s">
        <v>4668</v>
      </c>
      <c r="F7" s="107" t="s">
        <v>4669</v>
      </c>
      <c r="G7" s="106" t="s">
        <v>8781</v>
      </c>
      <c r="H7" s="106" t="s">
        <v>8782</v>
      </c>
      <c r="I7" s="11">
        <v>1.9830000000000001</v>
      </c>
      <c r="J7" s="11">
        <v>1.9830000000000001</v>
      </c>
      <c r="K7" s="11"/>
      <c r="L7" s="106" t="s">
        <v>3211</v>
      </c>
      <c r="M7" s="108"/>
      <c r="N7" s="108"/>
      <c r="O7" s="108"/>
      <c r="P7" s="108"/>
      <c r="Q7" s="106"/>
    </row>
    <row r="8" spans="1:17" ht="24" x14ac:dyDescent="0.55000000000000004">
      <c r="A8" s="106">
        <f>SUBTOTAL(103,$B$4:B8)</f>
        <v>5</v>
      </c>
      <c r="B8" s="107" t="s">
        <v>4660</v>
      </c>
      <c r="C8" s="107" t="s">
        <v>4661</v>
      </c>
      <c r="D8" s="107" t="s">
        <v>4670</v>
      </c>
      <c r="E8" s="106" t="s">
        <v>4671</v>
      </c>
      <c r="F8" s="107" t="s">
        <v>4672</v>
      </c>
      <c r="G8" s="106" t="s">
        <v>8783</v>
      </c>
      <c r="H8" s="106" t="s">
        <v>8784</v>
      </c>
      <c r="I8" s="11">
        <v>15.2869999999999</v>
      </c>
      <c r="J8" s="11">
        <v>34.073999999999998</v>
      </c>
      <c r="K8" s="11"/>
      <c r="L8" s="106" t="s">
        <v>3211</v>
      </c>
      <c r="M8" s="108"/>
      <c r="N8" s="108"/>
      <c r="O8" s="108"/>
      <c r="P8" s="108"/>
      <c r="Q8" s="106"/>
    </row>
    <row r="9" spans="1:17" ht="24" x14ac:dyDescent="0.55000000000000004">
      <c r="A9" s="106">
        <f>SUBTOTAL(103,$B$4:B9)</f>
        <v>6</v>
      </c>
      <c r="B9" s="107" t="s">
        <v>4660</v>
      </c>
      <c r="C9" s="107" t="s">
        <v>4661</v>
      </c>
      <c r="D9" s="107" t="s">
        <v>4673</v>
      </c>
      <c r="E9" s="106" t="s">
        <v>4674</v>
      </c>
      <c r="F9" s="107" t="s">
        <v>4675</v>
      </c>
      <c r="G9" s="106" t="s">
        <v>8784</v>
      </c>
      <c r="H9" s="106" t="s">
        <v>8785</v>
      </c>
      <c r="I9" s="11">
        <v>21.283999999999899</v>
      </c>
      <c r="J9" s="11">
        <v>48.953000000000003</v>
      </c>
      <c r="K9" s="11"/>
      <c r="L9" s="106" t="s">
        <v>3211</v>
      </c>
      <c r="M9" s="108"/>
      <c r="N9" s="108"/>
      <c r="O9" s="108"/>
      <c r="P9" s="108"/>
      <c r="Q9" s="106"/>
    </row>
    <row r="10" spans="1:17" ht="24" x14ac:dyDescent="0.55000000000000004">
      <c r="A10" s="106">
        <f>SUBTOTAL(103,$B$4:B10)</f>
        <v>7</v>
      </c>
      <c r="B10" s="107" t="s">
        <v>4660</v>
      </c>
      <c r="C10" s="107" t="s">
        <v>4661</v>
      </c>
      <c r="D10" s="107" t="s">
        <v>4676</v>
      </c>
      <c r="E10" s="106" t="s">
        <v>4677</v>
      </c>
      <c r="F10" s="107" t="s">
        <v>4678</v>
      </c>
      <c r="G10" s="106" t="s">
        <v>8785</v>
      </c>
      <c r="H10" s="106" t="s">
        <v>8064</v>
      </c>
      <c r="I10" s="11">
        <v>18.415999999999901</v>
      </c>
      <c r="J10" s="11">
        <v>38.932000000000002</v>
      </c>
      <c r="K10" s="11"/>
      <c r="L10" s="106" t="s">
        <v>3211</v>
      </c>
      <c r="M10" s="108"/>
      <c r="N10" s="108"/>
      <c r="O10" s="108"/>
      <c r="P10" s="108"/>
      <c r="Q10" s="106"/>
    </row>
    <row r="11" spans="1:17" ht="24" x14ac:dyDescent="0.55000000000000004">
      <c r="A11" s="106">
        <f>SUBTOTAL(103,$B$4:B11)</f>
        <v>8</v>
      </c>
      <c r="B11" s="107" t="s">
        <v>4660</v>
      </c>
      <c r="C11" s="107" t="s">
        <v>4661</v>
      </c>
      <c r="D11" s="107" t="s">
        <v>4662</v>
      </c>
      <c r="E11" s="106" t="s">
        <v>4679</v>
      </c>
      <c r="F11" s="107" t="s">
        <v>4680</v>
      </c>
      <c r="G11" s="106" t="s">
        <v>5213</v>
      </c>
      <c r="H11" s="106" t="s">
        <v>8786</v>
      </c>
      <c r="I11" s="11">
        <v>7.4749999999999899</v>
      </c>
      <c r="J11" s="11">
        <v>22.425000000000001</v>
      </c>
      <c r="K11" s="11"/>
      <c r="L11" s="106" t="s">
        <v>3211</v>
      </c>
      <c r="M11" s="108"/>
      <c r="N11" s="108"/>
      <c r="O11" s="108"/>
      <c r="P11" s="108"/>
      <c r="Q11" s="106"/>
    </row>
    <row r="12" spans="1:17" ht="24" x14ac:dyDescent="0.55000000000000004">
      <c r="A12" s="106">
        <f>SUBTOTAL(103,$B$4:B12)</f>
        <v>9</v>
      </c>
      <c r="B12" s="107" t="s">
        <v>4660</v>
      </c>
      <c r="C12" s="107" t="s">
        <v>4661</v>
      </c>
      <c r="D12" s="107" t="s">
        <v>4667</v>
      </c>
      <c r="E12" s="106" t="s">
        <v>4681</v>
      </c>
      <c r="F12" s="107" t="s">
        <v>4682</v>
      </c>
      <c r="G12" s="106" t="s">
        <v>8786</v>
      </c>
      <c r="H12" s="106" t="s">
        <v>7032</v>
      </c>
      <c r="I12" s="11">
        <v>13.024999999999901</v>
      </c>
      <c r="J12" s="11">
        <v>43.225000000000001</v>
      </c>
      <c r="K12" s="11"/>
      <c r="L12" s="106" t="s">
        <v>3211</v>
      </c>
      <c r="M12" s="108"/>
      <c r="N12" s="108"/>
      <c r="O12" s="108"/>
      <c r="P12" s="108"/>
      <c r="Q12" s="106"/>
    </row>
    <row r="13" spans="1:17" ht="24" x14ac:dyDescent="0.55000000000000004">
      <c r="A13" s="106">
        <f>SUBTOTAL(103,$B$4:B13)</f>
        <v>10</v>
      </c>
      <c r="B13" s="107" t="s">
        <v>4660</v>
      </c>
      <c r="C13" s="107" t="s">
        <v>4661</v>
      </c>
      <c r="D13" s="107" t="s">
        <v>4670</v>
      </c>
      <c r="E13" s="106" t="s">
        <v>4683</v>
      </c>
      <c r="F13" s="107" t="s">
        <v>4684</v>
      </c>
      <c r="G13" s="106" t="s">
        <v>5213</v>
      </c>
      <c r="H13" s="106" t="s">
        <v>4741</v>
      </c>
      <c r="I13" s="11">
        <v>10.8799999999999</v>
      </c>
      <c r="J13" s="11">
        <v>16.0749999999999</v>
      </c>
      <c r="K13" s="11"/>
      <c r="L13" s="106" t="s">
        <v>3211</v>
      </c>
      <c r="M13" s="108"/>
      <c r="N13" s="108"/>
      <c r="O13" s="108"/>
      <c r="P13" s="108"/>
      <c r="Q13" s="106"/>
    </row>
    <row r="14" spans="1:17" ht="24" x14ac:dyDescent="0.55000000000000004">
      <c r="A14" s="106">
        <f>SUBTOTAL(103,$B$4:B14)</f>
        <v>11</v>
      </c>
      <c r="B14" s="107" t="s">
        <v>4660</v>
      </c>
      <c r="C14" s="107" t="s">
        <v>4661</v>
      </c>
      <c r="D14" s="107" t="s">
        <v>4676</v>
      </c>
      <c r="E14" s="106" t="s">
        <v>4685</v>
      </c>
      <c r="F14" s="107" t="s">
        <v>4686</v>
      </c>
      <c r="G14" s="106" t="s">
        <v>3226</v>
      </c>
      <c r="H14" s="106" t="s">
        <v>8787</v>
      </c>
      <c r="I14" s="11">
        <v>9.8260000000000005</v>
      </c>
      <c r="J14" s="11">
        <v>9.8260000000000005</v>
      </c>
      <c r="K14" s="11"/>
      <c r="L14" s="106" t="s">
        <v>3211</v>
      </c>
      <c r="M14" s="108"/>
      <c r="N14" s="108"/>
      <c r="O14" s="108"/>
      <c r="P14" s="108"/>
      <c r="Q14" s="106"/>
    </row>
    <row r="15" spans="1:17" ht="24" x14ac:dyDescent="0.55000000000000004">
      <c r="A15" s="106">
        <f>SUBTOTAL(103,$B$4:B15)</f>
        <v>12</v>
      </c>
      <c r="B15" s="107" t="s">
        <v>4660</v>
      </c>
      <c r="C15" s="107" t="s">
        <v>4661</v>
      </c>
      <c r="D15" s="107" t="s">
        <v>4670</v>
      </c>
      <c r="E15" s="106" t="s">
        <v>4687</v>
      </c>
      <c r="F15" s="107" t="s">
        <v>4688</v>
      </c>
      <c r="G15" s="106" t="s">
        <v>4748</v>
      </c>
      <c r="H15" s="106" t="s">
        <v>8788</v>
      </c>
      <c r="I15" s="11">
        <v>21.6999999999999</v>
      </c>
      <c r="J15" s="11">
        <v>56.2</v>
      </c>
      <c r="K15" s="11"/>
      <c r="L15" s="106" t="s">
        <v>3211</v>
      </c>
      <c r="M15" s="108"/>
      <c r="N15" s="108"/>
      <c r="O15" s="108"/>
      <c r="P15" s="108"/>
      <c r="Q15" s="106"/>
    </row>
    <row r="16" spans="1:17" ht="24" x14ac:dyDescent="0.55000000000000004">
      <c r="A16" s="106">
        <f>SUBTOTAL(103,$B$4:B16)</f>
        <v>13</v>
      </c>
      <c r="B16" s="107" t="s">
        <v>4660</v>
      </c>
      <c r="C16" s="107" t="s">
        <v>4661</v>
      </c>
      <c r="D16" s="107" t="s">
        <v>4676</v>
      </c>
      <c r="E16" s="106" t="s">
        <v>4689</v>
      </c>
      <c r="F16" s="107" t="s">
        <v>4690</v>
      </c>
      <c r="G16" s="106" t="s">
        <v>8788</v>
      </c>
      <c r="H16" s="106" t="s">
        <v>8789</v>
      </c>
      <c r="I16" s="11">
        <v>11.455</v>
      </c>
      <c r="J16" s="11">
        <v>49.84</v>
      </c>
      <c r="K16" s="11"/>
      <c r="L16" s="106" t="s">
        <v>3211</v>
      </c>
      <c r="M16" s="108"/>
      <c r="N16" s="108"/>
      <c r="O16" s="108"/>
      <c r="P16" s="108"/>
      <c r="Q16" s="106"/>
    </row>
    <row r="17" spans="1:17" ht="24" x14ac:dyDescent="0.55000000000000004">
      <c r="A17" s="106">
        <f>SUBTOTAL(103,$B$4:B17)</f>
        <v>14</v>
      </c>
      <c r="B17" s="107" t="s">
        <v>4660</v>
      </c>
      <c r="C17" s="107" t="s">
        <v>4661</v>
      </c>
      <c r="D17" s="107" t="s">
        <v>4667</v>
      </c>
      <c r="E17" s="106" t="s">
        <v>4691</v>
      </c>
      <c r="F17" s="107" t="s">
        <v>4692</v>
      </c>
      <c r="G17" s="106" t="s">
        <v>5213</v>
      </c>
      <c r="H17" s="106" t="s">
        <v>8790</v>
      </c>
      <c r="I17" s="11">
        <v>5.8860000000000001</v>
      </c>
      <c r="J17" s="11">
        <v>5.8860000000000001</v>
      </c>
      <c r="K17" s="11"/>
      <c r="L17" s="106" t="s">
        <v>3211</v>
      </c>
      <c r="M17" s="108"/>
      <c r="N17" s="108"/>
      <c r="O17" s="108"/>
      <c r="P17" s="108"/>
      <c r="Q17" s="106"/>
    </row>
    <row r="18" spans="1:17" ht="24" x14ac:dyDescent="0.55000000000000004">
      <c r="A18" s="106">
        <f>SUBTOTAL(103,$B$4:B18)</f>
        <v>15</v>
      </c>
      <c r="B18" s="107" t="s">
        <v>4660</v>
      </c>
      <c r="C18" s="107" t="s">
        <v>4661</v>
      </c>
      <c r="D18" s="107" t="s">
        <v>4670</v>
      </c>
      <c r="E18" s="106" t="s">
        <v>4693</v>
      </c>
      <c r="F18" s="107" t="s">
        <v>4694</v>
      </c>
      <c r="G18" s="106" t="s">
        <v>5213</v>
      </c>
      <c r="H18" s="106" t="s">
        <v>8791</v>
      </c>
      <c r="I18" s="11">
        <v>4.9950000000000001</v>
      </c>
      <c r="J18" s="11">
        <v>11.933999999999999</v>
      </c>
      <c r="K18" s="11"/>
      <c r="L18" s="106" t="s">
        <v>3211</v>
      </c>
      <c r="M18" s="108"/>
      <c r="N18" s="108"/>
      <c r="O18" s="108"/>
      <c r="P18" s="108"/>
      <c r="Q18" s="106"/>
    </row>
    <row r="19" spans="1:17" ht="24" x14ac:dyDescent="0.55000000000000004">
      <c r="A19" s="106">
        <f>SUBTOTAL(103,$B$4:B19)</f>
        <v>16</v>
      </c>
      <c r="B19" s="107" t="s">
        <v>4660</v>
      </c>
      <c r="C19" s="107" t="s">
        <v>4661</v>
      </c>
      <c r="D19" s="107" t="s">
        <v>4673</v>
      </c>
      <c r="E19" s="106" t="s">
        <v>4695</v>
      </c>
      <c r="F19" s="107" t="s">
        <v>4696</v>
      </c>
      <c r="G19" s="106" t="s">
        <v>3242</v>
      </c>
      <c r="H19" s="106" t="s">
        <v>8792</v>
      </c>
      <c r="I19" s="11">
        <v>15.399999999999901</v>
      </c>
      <c r="J19" s="11">
        <v>16.654</v>
      </c>
      <c r="K19" s="11"/>
      <c r="L19" s="106" t="s">
        <v>3211</v>
      </c>
      <c r="M19" s="108"/>
      <c r="N19" s="108"/>
      <c r="O19" s="108"/>
      <c r="P19" s="108"/>
      <c r="Q19" s="106"/>
    </row>
    <row r="20" spans="1:17" ht="24" x14ac:dyDescent="0.55000000000000004">
      <c r="A20" s="106">
        <f>SUBTOTAL(103,$B$4:B20)</f>
        <v>17</v>
      </c>
      <c r="B20" s="107" t="s">
        <v>4660</v>
      </c>
      <c r="C20" s="107" t="s">
        <v>4661</v>
      </c>
      <c r="D20" s="107" t="s">
        <v>4673</v>
      </c>
      <c r="E20" s="106" t="s">
        <v>4695</v>
      </c>
      <c r="F20" s="107" t="s">
        <v>4696</v>
      </c>
      <c r="G20" s="106" t="s">
        <v>8793</v>
      </c>
      <c r="H20" s="106" t="s">
        <v>8794</v>
      </c>
      <c r="I20" s="11">
        <v>9.6179999999999897</v>
      </c>
      <c r="J20" s="11">
        <v>15.618</v>
      </c>
      <c r="K20" s="11"/>
      <c r="L20" s="106" t="s">
        <v>3211</v>
      </c>
      <c r="M20" s="108"/>
      <c r="N20" s="108"/>
      <c r="O20" s="108"/>
      <c r="P20" s="108"/>
      <c r="Q20" s="106"/>
    </row>
    <row r="21" spans="1:17" ht="24" x14ac:dyDescent="0.55000000000000004">
      <c r="A21" s="106">
        <f>SUBTOTAL(103,$B$4:B21)</f>
        <v>18</v>
      </c>
      <c r="B21" s="107" t="s">
        <v>4660</v>
      </c>
      <c r="C21" s="107" t="s">
        <v>4661</v>
      </c>
      <c r="D21" s="107" t="s">
        <v>4676</v>
      </c>
      <c r="E21" s="106" t="s">
        <v>4697</v>
      </c>
      <c r="F21" s="107" t="s">
        <v>4698</v>
      </c>
      <c r="G21" s="106" t="s">
        <v>8794</v>
      </c>
      <c r="H21" s="106" t="s">
        <v>8104</v>
      </c>
      <c r="I21" s="11">
        <v>85.143000000000001</v>
      </c>
      <c r="J21" s="11">
        <v>87.813999999999993</v>
      </c>
      <c r="K21" s="11"/>
      <c r="L21" s="106" t="s">
        <v>3211</v>
      </c>
      <c r="M21" s="108"/>
      <c r="N21" s="108"/>
      <c r="O21" s="108"/>
      <c r="P21" s="108"/>
      <c r="Q21" s="106"/>
    </row>
    <row r="22" spans="1:17" ht="24" x14ac:dyDescent="0.55000000000000004">
      <c r="A22" s="106">
        <f>SUBTOTAL(103,$B$4:B22)</f>
        <v>19</v>
      </c>
      <c r="B22" s="107" t="s">
        <v>4660</v>
      </c>
      <c r="C22" s="107" t="s">
        <v>4661</v>
      </c>
      <c r="D22" s="107" t="s">
        <v>4673</v>
      </c>
      <c r="E22" s="106" t="s">
        <v>4699</v>
      </c>
      <c r="F22" s="107" t="s">
        <v>4700</v>
      </c>
      <c r="G22" s="106" t="s">
        <v>5213</v>
      </c>
      <c r="H22" s="106" t="s">
        <v>8795</v>
      </c>
      <c r="I22" s="11">
        <v>17.812999999999899</v>
      </c>
      <c r="J22" s="11">
        <v>27.117999999999999</v>
      </c>
      <c r="K22" s="11"/>
      <c r="L22" s="106" t="s">
        <v>3211</v>
      </c>
      <c r="M22" s="108"/>
      <c r="N22" s="108"/>
      <c r="O22" s="108"/>
      <c r="P22" s="108"/>
      <c r="Q22" s="106"/>
    </row>
    <row r="23" spans="1:17" ht="24" x14ac:dyDescent="0.55000000000000004">
      <c r="A23" s="106">
        <f>SUBTOTAL(103,$B$4:B23)</f>
        <v>20</v>
      </c>
      <c r="B23" s="107" t="s">
        <v>4660</v>
      </c>
      <c r="C23" s="107" t="s">
        <v>4661</v>
      </c>
      <c r="D23" s="107" t="s">
        <v>4667</v>
      </c>
      <c r="E23" s="106" t="s">
        <v>4701</v>
      </c>
      <c r="F23" s="107" t="s">
        <v>4702</v>
      </c>
      <c r="G23" s="106" t="s">
        <v>5213</v>
      </c>
      <c r="H23" s="106" t="s">
        <v>8796</v>
      </c>
      <c r="I23" s="11">
        <v>9.0060000000000002</v>
      </c>
      <c r="J23" s="11">
        <v>9.0060000000000002</v>
      </c>
      <c r="K23" s="11"/>
      <c r="L23" s="106" t="s">
        <v>3211</v>
      </c>
      <c r="M23" s="108"/>
      <c r="N23" s="108"/>
      <c r="O23" s="108"/>
      <c r="P23" s="108"/>
      <c r="Q23" s="106"/>
    </row>
    <row r="24" spans="1:17" ht="24" x14ac:dyDescent="0.55000000000000004">
      <c r="A24" s="106">
        <f>SUBTOTAL(103,$B$4:B24)</f>
        <v>21</v>
      </c>
      <c r="B24" s="107" t="s">
        <v>4660</v>
      </c>
      <c r="C24" s="107" t="s">
        <v>4661</v>
      </c>
      <c r="D24" s="107" t="s">
        <v>4667</v>
      </c>
      <c r="E24" s="106" t="s">
        <v>4703</v>
      </c>
      <c r="F24" s="107" t="s">
        <v>4704</v>
      </c>
      <c r="G24" s="106" t="s">
        <v>5213</v>
      </c>
      <c r="H24" s="106" t="s">
        <v>7000</v>
      </c>
      <c r="I24" s="11">
        <v>18.725000000000001</v>
      </c>
      <c r="J24" s="11">
        <v>20.725000000000001</v>
      </c>
      <c r="K24" s="11"/>
      <c r="L24" s="106" t="s">
        <v>3211</v>
      </c>
      <c r="M24" s="108"/>
      <c r="N24" s="108"/>
      <c r="O24" s="108"/>
      <c r="P24" s="108"/>
      <c r="Q24" s="106"/>
    </row>
    <row r="25" spans="1:17" ht="24" x14ac:dyDescent="0.55000000000000004">
      <c r="A25" s="106">
        <f>SUBTOTAL(103,$B$4:B25)</f>
        <v>22</v>
      </c>
      <c r="B25" s="107" t="s">
        <v>4660</v>
      </c>
      <c r="C25" s="107" t="s">
        <v>4661</v>
      </c>
      <c r="D25" s="107" t="s">
        <v>4670</v>
      </c>
      <c r="E25" s="106" t="s">
        <v>4705</v>
      </c>
      <c r="F25" s="107" t="s">
        <v>4706</v>
      </c>
      <c r="G25" s="106" t="s">
        <v>4772</v>
      </c>
      <c r="H25" s="106" t="s">
        <v>8797</v>
      </c>
      <c r="I25" s="11">
        <v>10.975</v>
      </c>
      <c r="J25" s="11">
        <v>10.975</v>
      </c>
      <c r="K25" s="11"/>
      <c r="L25" s="106" t="s">
        <v>3211</v>
      </c>
      <c r="M25" s="108"/>
      <c r="N25" s="108"/>
      <c r="O25" s="108"/>
      <c r="P25" s="108"/>
      <c r="Q25" s="106"/>
    </row>
    <row r="26" spans="1:17" ht="24" x14ac:dyDescent="0.55000000000000004">
      <c r="A26" s="106">
        <f>SUBTOTAL(103,$B$4:B26)</f>
        <v>23</v>
      </c>
      <c r="B26" s="107" t="s">
        <v>4660</v>
      </c>
      <c r="C26" s="107" t="s">
        <v>4661</v>
      </c>
      <c r="D26" s="107" t="s">
        <v>4676</v>
      </c>
      <c r="E26" s="106" t="s">
        <v>4707</v>
      </c>
      <c r="F26" s="107" t="s">
        <v>4708</v>
      </c>
      <c r="G26" s="106" t="s">
        <v>5213</v>
      </c>
      <c r="H26" s="106" t="s">
        <v>8798</v>
      </c>
      <c r="I26" s="11">
        <v>2.3999999999999901</v>
      </c>
      <c r="J26" s="11">
        <v>2.3999999999999901</v>
      </c>
      <c r="K26" s="11"/>
      <c r="L26" s="106" t="s">
        <v>3211</v>
      </c>
      <c r="M26" s="108"/>
      <c r="N26" s="108"/>
      <c r="O26" s="108"/>
      <c r="P26" s="108"/>
      <c r="Q26" s="106"/>
    </row>
    <row r="27" spans="1:17" ht="24" x14ac:dyDescent="0.55000000000000004">
      <c r="A27" s="106">
        <f>SUBTOTAL(103,$B$4:B27)</f>
        <v>24</v>
      </c>
      <c r="B27" s="107" t="s">
        <v>4660</v>
      </c>
      <c r="C27" s="107" t="s">
        <v>4661</v>
      </c>
      <c r="D27" s="107" t="s">
        <v>4676</v>
      </c>
      <c r="E27" s="106" t="s">
        <v>4707</v>
      </c>
      <c r="F27" s="107" t="s">
        <v>4708</v>
      </c>
      <c r="G27" s="106" t="s">
        <v>8799</v>
      </c>
      <c r="H27" s="106" t="s">
        <v>8800</v>
      </c>
      <c r="I27" s="11">
        <v>3.6059999999999901</v>
      </c>
      <c r="J27" s="11">
        <v>3.6059999999999901</v>
      </c>
      <c r="K27" s="11"/>
      <c r="L27" s="106" t="s">
        <v>3211</v>
      </c>
      <c r="M27" s="108"/>
      <c r="N27" s="108"/>
      <c r="O27" s="108"/>
      <c r="P27" s="108"/>
      <c r="Q27" s="106"/>
    </row>
    <row r="28" spans="1:17" ht="24" x14ac:dyDescent="0.55000000000000004">
      <c r="A28" s="106">
        <f>SUBTOTAL(103,$B$4:B28)</f>
        <v>25</v>
      </c>
      <c r="B28" s="107" t="s">
        <v>4660</v>
      </c>
      <c r="C28" s="107" t="s">
        <v>4661</v>
      </c>
      <c r="D28" s="107" t="s">
        <v>4670</v>
      </c>
      <c r="E28" s="106" t="s">
        <v>4709</v>
      </c>
      <c r="F28" s="107" t="s">
        <v>4710</v>
      </c>
      <c r="G28" s="106" t="s">
        <v>5213</v>
      </c>
      <c r="H28" s="106" t="s">
        <v>8801</v>
      </c>
      <c r="I28" s="11">
        <v>20.279</v>
      </c>
      <c r="J28" s="11">
        <v>20.279</v>
      </c>
      <c r="K28" s="11"/>
      <c r="L28" s="106" t="s">
        <v>3211</v>
      </c>
      <c r="M28" s="108"/>
      <c r="N28" s="108"/>
      <c r="O28" s="108"/>
      <c r="P28" s="108"/>
      <c r="Q28" s="106"/>
    </row>
    <row r="29" spans="1:17" ht="24" x14ac:dyDescent="0.55000000000000004">
      <c r="A29" s="106">
        <f>SUBTOTAL(103,$B$4:B29)</f>
        <v>26</v>
      </c>
      <c r="B29" s="107" t="s">
        <v>4660</v>
      </c>
      <c r="C29" s="107" t="s">
        <v>4661</v>
      </c>
      <c r="D29" s="107" t="s">
        <v>4673</v>
      </c>
      <c r="E29" s="106" t="s">
        <v>4711</v>
      </c>
      <c r="F29" s="107" t="s">
        <v>4712</v>
      </c>
      <c r="G29" s="106" t="s">
        <v>5213</v>
      </c>
      <c r="H29" s="106" t="s">
        <v>8802</v>
      </c>
      <c r="I29" s="11">
        <v>14.4239999999999</v>
      </c>
      <c r="J29" s="11">
        <v>14.4239999999999</v>
      </c>
      <c r="K29" s="11"/>
      <c r="L29" s="106" t="s">
        <v>3211</v>
      </c>
      <c r="M29" s="108"/>
      <c r="N29" s="108"/>
      <c r="O29" s="108"/>
      <c r="P29" s="108"/>
      <c r="Q29" s="106"/>
    </row>
    <row r="30" spans="1:17" ht="24" x14ac:dyDescent="0.55000000000000004">
      <c r="A30" s="106">
        <f>SUBTOTAL(103,$B$4:B30)</f>
        <v>27</v>
      </c>
      <c r="B30" s="107" t="s">
        <v>4660</v>
      </c>
      <c r="C30" s="107" t="s">
        <v>4661</v>
      </c>
      <c r="D30" s="107" t="s">
        <v>4667</v>
      </c>
      <c r="E30" s="106" t="s">
        <v>4713</v>
      </c>
      <c r="F30" s="107" t="s">
        <v>4714</v>
      </c>
      <c r="G30" s="106" t="s">
        <v>8506</v>
      </c>
      <c r="H30" s="106" t="s">
        <v>8090</v>
      </c>
      <c r="I30" s="11">
        <v>24.164000000000001</v>
      </c>
      <c r="J30" s="11">
        <v>24.164000000000001</v>
      </c>
      <c r="K30" s="11"/>
      <c r="L30" s="106" t="s">
        <v>3211</v>
      </c>
      <c r="M30" s="108"/>
      <c r="N30" s="108"/>
      <c r="O30" s="108"/>
      <c r="P30" s="108"/>
      <c r="Q30" s="106"/>
    </row>
    <row r="31" spans="1:17" ht="24" x14ac:dyDescent="0.55000000000000004">
      <c r="A31" s="106">
        <f>SUBTOTAL(103,$B$4:B31)</f>
        <v>28</v>
      </c>
      <c r="B31" s="107" t="s">
        <v>4660</v>
      </c>
      <c r="C31" s="107" t="s">
        <v>4661</v>
      </c>
      <c r="D31" s="107" t="s">
        <v>4673</v>
      </c>
      <c r="E31" s="106" t="s">
        <v>4715</v>
      </c>
      <c r="F31" s="107" t="s">
        <v>4716</v>
      </c>
      <c r="G31" s="106" t="s">
        <v>5213</v>
      </c>
      <c r="H31" s="106" t="s">
        <v>8803</v>
      </c>
      <c r="I31" s="11">
        <v>10.9469999999999</v>
      </c>
      <c r="J31" s="11">
        <v>21.893999999999899</v>
      </c>
      <c r="K31" s="11"/>
      <c r="L31" s="106" t="s">
        <v>3211</v>
      </c>
      <c r="M31" s="108"/>
      <c r="N31" s="108"/>
      <c r="O31" s="108"/>
      <c r="P31" s="108"/>
      <c r="Q31" s="106"/>
    </row>
    <row r="32" spans="1:17" ht="24" x14ac:dyDescent="0.55000000000000004">
      <c r="A32" s="106">
        <f>SUBTOTAL(103,$B$4:B32)</f>
        <v>29</v>
      </c>
      <c r="B32" s="107" t="s">
        <v>4660</v>
      </c>
      <c r="C32" s="107" t="s">
        <v>4661</v>
      </c>
      <c r="D32" s="107" t="s">
        <v>4667</v>
      </c>
      <c r="E32" s="106" t="s">
        <v>4717</v>
      </c>
      <c r="F32" s="107" t="s">
        <v>4718</v>
      </c>
      <c r="G32" s="106" t="s">
        <v>5213</v>
      </c>
      <c r="H32" s="106" t="s">
        <v>7021</v>
      </c>
      <c r="I32" s="11">
        <v>0.2</v>
      </c>
      <c r="J32" s="11">
        <v>0.2</v>
      </c>
      <c r="K32" s="11"/>
      <c r="L32" s="106" t="s">
        <v>3211</v>
      </c>
      <c r="M32" s="108"/>
      <c r="N32" s="108"/>
      <c r="O32" s="108"/>
      <c r="P32" s="108"/>
      <c r="Q32" s="106"/>
    </row>
    <row r="33" spans="1:17" ht="24" x14ac:dyDescent="0.55000000000000004">
      <c r="A33" s="106">
        <f>SUBTOTAL(103,$B$4:B33)</f>
        <v>30</v>
      </c>
      <c r="B33" s="107" t="s">
        <v>4660</v>
      </c>
      <c r="C33" s="107" t="s">
        <v>4661</v>
      </c>
      <c r="D33" s="107" t="s">
        <v>4667</v>
      </c>
      <c r="E33" s="106" t="s">
        <v>4719</v>
      </c>
      <c r="F33" s="107" t="s">
        <v>4720</v>
      </c>
      <c r="G33" s="106" t="s">
        <v>5213</v>
      </c>
      <c r="H33" s="106" t="s">
        <v>8804</v>
      </c>
      <c r="I33" s="11">
        <v>0.46100000000000002</v>
      </c>
      <c r="J33" s="11">
        <v>0.92200000000000004</v>
      </c>
      <c r="K33" s="11"/>
      <c r="L33" s="106" t="s">
        <v>3211</v>
      </c>
      <c r="M33" s="108"/>
      <c r="N33" s="108"/>
      <c r="O33" s="108"/>
      <c r="P33" s="108"/>
      <c r="Q33" s="106"/>
    </row>
    <row r="34" spans="1:17" ht="24" x14ac:dyDescent="0.55000000000000004">
      <c r="A34" s="106">
        <f>SUBTOTAL(103,$B$4:B34)</f>
        <v>31</v>
      </c>
      <c r="B34" s="107" t="s">
        <v>4660</v>
      </c>
      <c r="C34" s="107" t="s">
        <v>4661</v>
      </c>
      <c r="D34" s="107" t="s">
        <v>4662</v>
      </c>
      <c r="E34" s="106" t="s">
        <v>4721</v>
      </c>
      <c r="F34" s="107" t="s">
        <v>4722</v>
      </c>
      <c r="G34" s="106" t="s">
        <v>5213</v>
      </c>
      <c r="H34" s="106" t="s">
        <v>8805</v>
      </c>
      <c r="I34" s="11">
        <v>3.5680000000000001</v>
      </c>
      <c r="J34" s="11">
        <v>3.5680000000000001</v>
      </c>
      <c r="K34" s="11"/>
      <c r="L34" s="106" t="s">
        <v>3211</v>
      </c>
      <c r="M34" s="108"/>
      <c r="N34" s="108"/>
      <c r="O34" s="108"/>
      <c r="P34" s="108"/>
      <c r="Q34" s="106"/>
    </row>
    <row r="35" spans="1:17" ht="24" x14ac:dyDescent="0.55000000000000004">
      <c r="A35" s="106">
        <f>SUBTOTAL(103,$B$4:B35)</f>
        <v>32</v>
      </c>
      <c r="B35" s="107" t="s">
        <v>4660</v>
      </c>
      <c r="C35" s="107" t="s">
        <v>4661</v>
      </c>
      <c r="D35" s="107" t="s">
        <v>4662</v>
      </c>
      <c r="E35" s="106" t="s">
        <v>4723</v>
      </c>
      <c r="F35" s="107" t="s">
        <v>4722</v>
      </c>
      <c r="G35" s="106" t="s">
        <v>5213</v>
      </c>
      <c r="H35" s="106" t="s">
        <v>8805</v>
      </c>
      <c r="I35" s="11">
        <v>3.5680000000000001</v>
      </c>
      <c r="J35" s="11">
        <v>3.5680000000000001</v>
      </c>
      <c r="K35" s="11"/>
      <c r="L35" s="106" t="s">
        <v>3211</v>
      </c>
      <c r="M35" s="108"/>
      <c r="N35" s="108"/>
      <c r="O35" s="108"/>
      <c r="P35" s="108"/>
      <c r="Q35" s="106"/>
    </row>
    <row r="36" spans="1:17" ht="24" x14ac:dyDescent="0.55000000000000004">
      <c r="A36" s="106">
        <f>SUBTOTAL(103,$B$4:B36)</f>
        <v>33</v>
      </c>
      <c r="B36" s="107" t="s">
        <v>4660</v>
      </c>
      <c r="C36" s="107" t="s">
        <v>4661</v>
      </c>
      <c r="D36" s="107" t="s">
        <v>4676</v>
      </c>
      <c r="E36" s="106" t="s">
        <v>4724</v>
      </c>
      <c r="F36" s="107" t="s">
        <v>4725</v>
      </c>
      <c r="G36" s="106" t="s">
        <v>5213</v>
      </c>
      <c r="H36" s="106" t="s">
        <v>8806</v>
      </c>
      <c r="I36" s="11">
        <v>3.1970000000000001</v>
      </c>
      <c r="J36" s="11">
        <v>3.2530000000000001</v>
      </c>
      <c r="K36" s="11"/>
      <c r="L36" s="106" t="s">
        <v>3211</v>
      </c>
      <c r="M36" s="108"/>
      <c r="N36" s="108"/>
      <c r="O36" s="108"/>
      <c r="P36" s="108"/>
      <c r="Q36" s="106"/>
    </row>
    <row r="37" spans="1:17" ht="24" x14ac:dyDescent="0.55000000000000004">
      <c r="A37" s="106">
        <f>SUBTOTAL(103,$B$4:B37)</f>
        <v>34</v>
      </c>
      <c r="B37" s="107" t="s">
        <v>4660</v>
      </c>
      <c r="C37" s="107" t="s">
        <v>4661</v>
      </c>
      <c r="D37" s="107" t="s">
        <v>4662</v>
      </c>
      <c r="E37" s="106" t="s">
        <v>4726</v>
      </c>
      <c r="F37" s="107" t="s">
        <v>4727</v>
      </c>
      <c r="G37" s="106" t="s">
        <v>8544</v>
      </c>
      <c r="H37" s="106" t="s">
        <v>8807</v>
      </c>
      <c r="I37" s="11">
        <v>0.875</v>
      </c>
      <c r="J37" s="11">
        <v>0.875</v>
      </c>
      <c r="K37" s="11"/>
      <c r="L37" s="106" t="s">
        <v>3211</v>
      </c>
      <c r="M37" s="108"/>
      <c r="N37" s="108"/>
      <c r="O37" s="108"/>
      <c r="P37" s="108"/>
      <c r="Q37" s="106"/>
    </row>
    <row r="38" spans="1:17" ht="24" x14ac:dyDescent="0.55000000000000004">
      <c r="A38" s="106">
        <f>SUBTOTAL(103,$B$4:B38)</f>
        <v>35</v>
      </c>
      <c r="B38" s="107" t="s">
        <v>4660</v>
      </c>
      <c r="C38" s="107" t="s">
        <v>4661</v>
      </c>
      <c r="D38" s="107" t="s">
        <v>4662</v>
      </c>
      <c r="E38" s="106" t="s">
        <v>4726</v>
      </c>
      <c r="F38" s="107" t="s">
        <v>4727</v>
      </c>
      <c r="G38" s="106" t="s">
        <v>8808</v>
      </c>
      <c r="H38" s="106" t="s">
        <v>8809</v>
      </c>
      <c r="I38" s="11">
        <v>0.872</v>
      </c>
      <c r="J38" s="11">
        <v>0.872</v>
      </c>
      <c r="K38" s="11"/>
      <c r="L38" s="106" t="s">
        <v>3211</v>
      </c>
      <c r="M38" s="108"/>
      <c r="N38" s="108"/>
      <c r="O38" s="108"/>
      <c r="P38" s="108"/>
      <c r="Q38" s="106"/>
    </row>
    <row r="39" spans="1:17" ht="24" x14ac:dyDescent="0.55000000000000004">
      <c r="A39" s="106">
        <f>SUBTOTAL(103,$B$4:B39)</f>
        <v>36</v>
      </c>
      <c r="B39" s="107" t="s">
        <v>4660</v>
      </c>
      <c r="C39" s="107" t="s">
        <v>4661</v>
      </c>
      <c r="D39" s="107" t="s">
        <v>4662</v>
      </c>
      <c r="E39" s="106" t="s">
        <v>4726</v>
      </c>
      <c r="F39" s="107" t="s">
        <v>4727</v>
      </c>
      <c r="G39" s="106" t="s">
        <v>8810</v>
      </c>
      <c r="H39" s="106" t="s">
        <v>8811</v>
      </c>
      <c r="I39" s="11">
        <v>0.2</v>
      </c>
      <c r="J39" s="11">
        <v>0.2</v>
      </c>
      <c r="K39" s="11"/>
      <c r="L39" s="106" t="s">
        <v>3211</v>
      </c>
      <c r="M39" s="108"/>
      <c r="N39" s="108"/>
      <c r="O39" s="108"/>
      <c r="P39" s="108"/>
      <c r="Q39" s="106"/>
    </row>
    <row r="40" spans="1:17" ht="24" x14ac:dyDescent="0.55000000000000004">
      <c r="A40" s="106">
        <f>SUBTOTAL(103,$B$4:B40)</f>
        <v>37</v>
      </c>
      <c r="B40" s="107" t="s">
        <v>4660</v>
      </c>
      <c r="C40" s="107" t="s">
        <v>4661</v>
      </c>
      <c r="D40" s="107" t="s">
        <v>4662</v>
      </c>
      <c r="E40" s="106" t="s">
        <v>4726</v>
      </c>
      <c r="F40" s="107" t="s">
        <v>4727</v>
      </c>
      <c r="G40" s="106" t="s">
        <v>8812</v>
      </c>
      <c r="H40" s="106" t="s">
        <v>8813</v>
      </c>
      <c r="I40" s="11">
        <v>5.665</v>
      </c>
      <c r="J40" s="11">
        <v>5.665</v>
      </c>
      <c r="K40" s="11"/>
      <c r="L40" s="106" t="s">
        <v>3211</v>
      </c>
      <c r="M40" s="108"/>
      <c r="N40" s="108"/>
      <c r="O40" s="108"/>
      <c r="P40" s="108"/>
      <c r="Q40" s="106"/>
    </row>
    <row r="41" spans="1:17" ht="24" x14ac:dyDescent="0.55000000000000004">
      <c r="A41" s="106">
        <f>SUBTOTAL(103,$B$4:B41)</f>
        <v>38</v>
      </c>
      <c r="B41" s="107" t="s">
        <v>4660</v>
      </c>
      <c r="C41" s="107" t="s">
        <v>4661</v>
      </c>
      <c r="D41" s="107" t="s">
        <v>4662</v>
      </c>
      <c r="E41" s="106" t="s">
        <v>4726</v>
      </c>
      <c r="F41" s="107" t="s">
        <v>4727</v>
      </c>
      <c r="G41" s="106" t="s">
        <v>8814</v>
      </c>
      <c r="H41" s="106" t="s">
        <v>6742</v>
      </c>
      <c r="I41" s="11">
        <v>4.5</v>
      </c>
      <c r="J41" s="11">
        <v>4.5</v>
      </c>
      <c r="K41" s="11"/>
      <c r="L41" s="106" t="s">
        <v>3211</v>
      </c>
      <c r="M41" s="108"/>
      <c r="N41" s="108"/>
      <c r="O41" s="108"/>
      <c r="P41" s="108"/>
      <c r="Q41" s="106"/>
    </row>
    <row r="42" spans="1:17" ht="24" x14ac:dyDescent="0.55000000000000004">
      <c r="A42" s="106">
        <f>SUBTOTAL(103,$B$4:B42)</f>
        <v>39</v>
      </c>
      <c r="B42" s="107" t="s">
        <v>4660</v>
      </c>
      <c r="C42" s="107" t="s">
        <v>4661</v>
      </c>
      <c r="D42" s="107" t="s">
        <v>4662</v>
      </c>
      <c r="E42" s="106" t="s">
        <v>4726</v>
      </c>
      <c r="F42" s="179" t="s">
        <v>4727</v>
      </c>
      <c r="G42" s="180" t="s">
        <v>5213</v>
      </c>
      <c r="H42" s="180" t="s">
        <v>8815</v>
      </c>
      <c r="I42" s="181">
        <v>0.70399999999999996</v>
      </c>
      <c r="J42" s="181">
        <v>0.70399999999999996</v>
      </c>
      <c r="K42" s="181"/>
      <c r="L42" s="106" t="s">
        <v>3211</v>
      </c>
      <c r="M42" s="108"/>
      <c r="N42" s="108"/>
      <c r="O42" s="108"/>
      <c r="P42" s="108"/>
      <c r="Q42" s="106"/>
    </row>
    <row r="43" spans="1:17" ht="24" x14ac:dyDescent="0.55000000000000004">
      <c r="A43" s="106">
        <f>SUBTOTAL(103,$B$4:B43)</f>
        <v>40</v>
      </c>
      <c r="B43" s="107" t="s">
        <v>4660</v>
      </c>
      <c r="C43" s="107" t="s">
        <v>4661</v>
      </c>
      <c r="D43" s="107" t="s">
        <v>4662</v>
      </c>
      <c r="E43" s="106" t="s">
        <v>4726</v>
      </c>
      <c r="F43" s="179" t="s">
        <v>4727</v>
      </c>
      <c r="G43" s="180" t="s">
        <v>5213</v>
      </c>
      <c r="H43" s="180" t="s">
        <v>8816</v>
      </c>
      <c r="I43" s="181">
        <v>0.879</v>
      </c>
      <c r="J43" s="181">
        <v>0.879</v>
      </c>
      <c r="K43" s="181"/>
      <c r="L43" s="106" t="s">
        <v>3211</v>
      </c>
      <c r="M43" s="108"/>
      <c r="N43" s="108"/>
      <c r="O43" s="108"/>
      <c r="P43" s="108"/>
      <c r="Q43" s="106"/>
    </row>
    <row r="44" spans="1:17" ht="24" x14ac:dyDescent="0.55000000000000004">
      <c r="A44" s="106">
        <f>SUBTOTAL(103,$B$4:B44)</f>
        <v>41</v>
      </c>
      <c r="B44" s="107" t="s">
        <v>4660</v>
      </c>
      <c r="C44" s="107" t="s">
        <v>4661</v>
      </c>
      <c r="D44" s="107" t="s">
        <v>4662</v>
      </c>
      <c r="E44" s="106" t="s">
        <v>4726</v>
      </c>
      <c r="F44" s="179" t="s">
        <v>4727</v>
      </c>
      <c r="G44" s="180" t="s">
        <v>5213</v>
      </c>
      <c r="H44" s="180" t="s">
        <v>8817</v>
      </c>
      <c r="I44" s="181">
        <v>0.21299999999999999</v>
      </c>
      <c r="J44" s="181">
        <v>0.21299999999999999</v>
      </c>
      <c r="K44" s="181"/>
      <c r="L44" s="106" t="s">
        <v>3211</v>
      </c>
      <c r="M44" s="108"/>
      <c r="N44" s="108"/>
      <c r="O44" s="108"/>
      <c r="P44" s="108"/>
      <c r="Q44" s="106"/>
    </row>
    <row r="45" spans="1:17" ht="24" x14ac:dyDescent="0.55000000000000004">
      <c r="A45" s="106">
        <f>SUBTOTAL(103,$B$4:B45)</f>
        <v>42</v>
      </c>
      <c r="B45" s="107" t="s">
        <v>4660</v>
      </c>
      <c r="C45" s="107" t="s">
        <v>4661</v>
      </c>
      <c r="D45" s="107" t="s">
        <v>4662</v>
      </c>
      <c r="E45" s="106" t="s">
        <v>4728</v>
      </c>
      <c r="F45" s="107" t="s">
        <v>4727</v>
      </c>
      <c r="G45" s="106" t="s">
        <v>5213</v>
      </c>
      <c r="H45" s="106" t="s">
        <v>8818</v>
      </c>
      <c r="I45" s="11">
        <v>0.16500000000000001</v>
      </c>
      <c r="J45" s="11">
        <v>0.16500000000000001</v>
      </c>
      <c r="K45" s="11"/>
      <c r="L45" s="106" t="s">
        <v>3211</v>
      </c>
      <c r="M45" s="108"/>
      <c r="N45" s="108"/>
      <c r="O45" s="108"/>
      <c r="P45" s="108"/>
      <c r="Q45" s="106"/>
    </row>
    <row r="46" spans="1:17" ht="24" x14ac:dyDescent="0.55000000000000004">
      <c r="A46" s="106">
        <f>SUBTOTAL(103,$B$4:B46)</f>
        <v>43</v>
      </c>
      <c r="B46" s="107" t="s">
        <v>4660</v>
      </c>
      <c r="C46" s="107" t="s">
        <v>4661</v>
      </c>
      <c r="D46" s="107" t="s">
        <v>4662</v>
      </c>
      <c r="E46" s="106" t="s">
        <v>4728</v>
      </c>
      <c r="F46" s="107" t="s">
        <v>4727</v>
      </c>
      <c r="G46" s="106" t="s">
        <v>5213</v>
      </c>
      <c r="H46" s="106" t="s">
        <v>8819</v>
      </c>
      <c r="I46" s="11">
        <v>0.72899999999999898</v>
      </c>
      <c r="J46" s="11">
        <v>0.72899999999999898</v>
      </c>
      <c r="K46" s="11"/>
      <c r="L46" s="106" t="s">
        <v>3211</v>
      </c>
      <c r="M46" s="108"/>
      <c r="N46" s="108"/>
      <c r="O46" s="108"/>
      <c r="P46" s="108"/>
      <c r="Q46" s="106"/>
    </row>
    <row r="47" spans="1:17" ht="24" x14ac:dyDescent="0.55000000000000004">
      <c r="A47" s="106">
        <f>SUBTOTAL(103,$B$4:B47)</f>
        <v>44</v>
      </c>
      <c r="B47" s="107" t="s">
        <v>4660</v>
      </c>
      <c r="C47" s="107" t="s">
        <v>4661</v>
      </c>
      <c r="D47" s="107" t="s">
        <v>4662</v>
      </c>
      <c r="E47" s="106" t="s">
        <v>4728</v>
      </c>
      <c r="F47" s="107" t="s">
        <v>4727</v>
      </c>
      <c r="G47" s="106" t="s">
        <v>8544</v>
      </c>
      <c r="H47" s="106" t="s">
        <v>8807</v>
      </c>
      <c r="I47" s="11">
        <v>0.875</v>
      </c>
      <c r="J47" s="11">
        <v>0.875</v>
      </c>
      <c r="K47" s="11"/>
      <c r="L47" s="106" t="s">
        <v>3211</v>
      </c>
      <c r="M47" s="108"/>
      <c r="N47" s="108"/>
      <c r="O47" s="108"/>
      <c r="P47" s="108"/>
      <c r="Q47" s="106"/>
    </row>
    <row r="48" spans="1:17" ht="24" x14ac:dyDescent="0.55000000000000004">
      <c r="A48" s="106">
        <f>SUBTOTAL(103,$B$4:B48)</f>
        <v>45</v>
      </c>
      <c r="B48" s="107" t="s">
        <v>4660</v>
      </c>
      <c r="C48" s="107" t="s">
        <v>4661</v>
      </c>
      <c r="D48" s="107" t="s">
        <v>4662</v>
      </c>
      <c r="E48" s="106" t="s">
        <v>4728</v>
      </c>
      <c r="F48" s="107" t="s">
        <v>4727</v>
      </c>
      <c r="G48" s="106" t="s">
        <v>8820</v>
      </c>
      <c r="H48" s="106" t="s">
        <v>8809</v>
      </c>
      <c r="I48" s="11">
        <v>0.88100000000000001</v>
      </c>
      <c r="J48" s="11">
        <v>0.88100000000000001</v>
      </c>
      <c r="K48" s="11"/>
      <c r="L48" s="106" t="s">
        <v>3211</v>
      </c>
      <c r="M48" s="108"/>
      <c r="N48" s="108"/>
      <c r="O48" s="108"/>
      <c r="P48" s="108"/>
      <c r="Q48" s="106"/>
    </row>
    <row r="49" spans="1:17" ht="24" x14ac:dyDescent="0.55000000000000004">
      <c r="A49" s="106">
        <f>SUBTOTAL(103,$B$4:B49)</f>
        <v>46</v>
      </c>
      <c r="B49" s="107" t="s">
        <v>4660</v>
      </c>
      <c r="C49" s="107" t="s">
        <v>4661</v>
      </c>
      <c r="D49" s="107" t="s">
        <v>4662</v>
      </c>
      <c r="E49" s="106" t="s">
        <v>4728</v>
      </c>
      <c r="F49" s="107" t="s">
        <v>4727</v>
      </c>
      <c r="G49" s="106" t="s">
        <v>8810</v>
      </c>
      <c r="H49" s="106" t="s">
        <v>8811</v>
      </c>
      <c r="I49" s="11">
        <v>0.2</v>
      </c>
      <c r="J49" s="11">
        <v>0.2</v>
      </c>
      <c r="K49" s="11"/>
      <c r="L49" s="106" t="s">
        <v>3211</v>
      </c>
      <c r="M49" s="108"/>
      <c r="N49" s="108"/>
      <c r="O49" s="108"/>
      <c r="P49" s="108"/>
      <c r="Q49" s="106"/>
    </row>
    <row r="50" spans="1:17" ht="24" x14ac:dyDescent="0.55000000000000004">
      <c r="A50" s="106">
        <f>SUBTOTAL(103,$B$4:B50)</f>
        <v>47</v>
      </c>
      <c r="B50" s="107" t="s">
        <v>4660</v>
      </c>
      <c r="C50" s="107" t="s">
        <v>4661</v>
      </c>
      <c r="D50" s="107" t="s">
        <v>4662</v>
      </c>
      <c r="E50" s="106" t="s">
        <v>4728</v>
      </c>
      <c r="F50" s="107" t="s">
        <v>4727</v>
      </c>
      <c r="G50" s="106" t="s">
        <v>8812</v>
      </c>
      <c r="H50" s="106" t="s">
        <v>8813</v>
      </c>
      <c r="I50" s="11">
        <v>5.665</v>
      </c>
      <c r="J50" s="11">
        <v>5.665</v>
      </c>
      <c r="K50" s="11"/>
      <c r="L50" s="106" t="s">
        <v>3211</v>
      </c>
      <c r="M50" s="108"/>
      <c r="N50" s="108"/>
      <c r="O50" s="108"/>
      <c r="P50" s="108"/>
      <c r="Q50" s="106"/>
    </row>
    <row r="51" spans="1:17" ht="24" x14ac:dyDescent="0.55000000000000004">
      <c r="A51" s="106">
        <f>SUBTOTAL(103,$B$4:B51)</f>
        <v>48</v>
      </c>
      <c r="B51" s="107" t="s">
        <v>4660</v>
      </c>
      <c r="C51" s="107" t="s">
        <v>4661</v>
      </c>
      <c r="D51" s="107" t="s">
        <v>4662</v>
      </c>
      <c r="E51" s="106" t="s">
        <v>4728</v>
      </c>
      <c r="F51" s="107" t="s">
        <v>4727</v>
      </c>
      <c r="G51" s="106" t="s">
        <v>8821</v>
      </c>
      <c r="H51" s="106" t="s">
        <v>8822</v>
      </c>
      <c r="I51" s="11">
        <v>0.4</v>
      </c>
      <c r="J51" s="11">
        <v>0.4</v>
      </c>
      <c r="K51" s="11"/>
      <c r="L51" s="106" t="s">
        <v>3211</v>
      </c>
      <c r="M51" s="108"/>
      <c r="N51" s="108"/>
      <c r="O51" s="108"/>
      <c r="P51" s="108"/>
      <c r="Q51" s="106"/>
    </row>
    <row r="52" spans="1:17" ht="24" x14ac:dyDescent="0.55000000000000004">
      <c r="A52" s="106">
        <f>SUBTOTAL(103,$B$4:B52)</f>
        <v>49</v>
      </c>
      <c r="B52" s="107" t="s">
        <v>4660</v>
      </c>
      <c r="C52" s="107" t="s">
        <v>4661</v>
      </c>
      <c r="D52" s="107" t="s">
        <v>4662</v>
      </c>
      <c r="E52" s="106" t="s">
        <v>4728</v>
      </c>
      <c r="F52" s="107" t="s">
        <v>4727</v>
      </c>
      <c r="G52" s="106" t="s">
        <v>8823</v>
      </c>
      <c r="H52" s="106" t="s">
        <v>6742</v>
      </c>
      <c r="I52" s="11">
        <v>3.7949999999999902</v>
      </c>
      <c r="J52" s="11">
        <v>3.7949999999999902</v>
      </c>
      <c r="K52" s="11"/>
      <c r="L52" s="106" t="s">
        <v>3211</v>
      </c>
      <c r="M52" s="108"/>
      <c r="N52" s="108"/>
      <c r="O52" s="108"/>
      <c r="P52" s="108"/>
      <c r="Q52" s="106"/>
    </row>
    <row r="53" spans="1:17" ht="24" x14ac:dyDescent="0.55000000000000004">
      <c r="A53" s="106">
        <f>SUBTOTAL(103,$B$4:B53)</f>
        <v>50</v>
      </c>
      <c r="B53" s="107" t="s">
        <v>4729</v>
      </c>
      <c r="C53" s="107" t="s">
        <v>4661</v>
      </c>
      <c r="D53" s="107" t="s">
        <v>4730</v>
      </c>
      <c r="E53" s="106" t="s">
        <v>4731</v>
      </c>
      <c r="F53" s="107" t="s">
        <v>4732</v>
      </c>
      <c r="G53" s="106" t="s">
        <v>8824</v>
      </c>
      <c r="H53" s="106" t="s">
        <v>8825</v>
      </c>
      <c r="I53" s="11">
        <v>5.22</v>
      </c>
      <c r="J53" s="11">
        <v>11.433</v>
      </c>
      <c r="K53" s="11"/>
      <c r="L53" s="106" t="s">
        <v>4733</v>
      </c>
      <c r="M53" s="106"/>
      <c r="N53" s="106"/>
      <c r="O53" s="106"/>
      <c r="P53" s="106"/>
      <c r="Q53" s="106"/>
    </row>
    <row r="54" spans="1:17" ht="24" x14ac:dyDescent="0.55000000000000004">
      <c r="A54" s="106">
        <f>SUBTOTAL(103,$B$4:B54)</f>
        <v>51</v>
      </c>
      <c r="B54" s="107" t="s">
        <v>4729</v>
      </c>
      <c r="C54" s="107" t="s">
        <v>4661</v>
      </c>
      <c r="D54" s="107" t="s">
        <v>4730</v>
      </c>
      <c r="E54" s="106" t="s">
        <v>4734</v>
      </c>
      <c r="F54" s="107" t="s">
        <v>4735</v>
      </c>
      <c r="G54" s="106" t="s">
        <v>4736</v>
      </c>
      <c r="H54" s="106" t="s">
        <v>8826</v>
      </c>
      <c r="I54" s="11">
        <v>5.9550000000000001</v>
      </c>
      <c r="J54" s="11">
        <v>26.338000000000001</v>
      </c>
      <c r="K54" s="11"/>
      <c r="L54" s="106" t="s">
        <v>4733</v>
      </c>
      <c r="M54" s="106" t="s">
        <v>4736</v>
      </c>
      <c r="N54" s="106" t="s">
        <v>4737</v>
      </c>
      <c r="O54" s="106"/>
      <c r="P54" s="106"/>
      <c r="Q54" s="106"/>
    </row>
    <row r="55" spans="1:17" ht="24" x14ac:dyDescent="0.55000000000000004">
      <c r="A55" s="106">
        <f>SUBTOTAL(103,$B$4:B55)</f>
        <v>52</v>
      </c>
      <c r="B55" s="107" t="s">
        <v>4729</v>
      </c>
      <c r="C55" s="107" t="s">
        <v>4661</v>
      </c>
      <c r="D55" s="107" t="s">
        <v>4738</v>
      </c>
      <c r="E55" s="106" t="s">
        <v>4739</v>
      </c>
      <c r="F55" s="107" t="s">
        <v>4740</v>
      </c>
      <c r="G55" s="106" t="s">
        <v>4741</v>
      </c>
      <c r="H55" s="106" t="s">
        <v>8827</v>
      </c>
      <c r="I55" s="11">
        <v>13.3599999999999</v>
      </c>
      <c r="J55" s="11">
        <v>26.72</v>
      </c>
      <c r="K55" s="11"/>
      <c r="L55" s="106" t="s">
        <v>4733</v>
      </c>
      <c r="M55" s="106" t="s">
        <v>4741</v>
      </c>
      <c r="N55" s="106" t="s">
        <v>4737</v>
      </c>
      <c r="O55" s="106"/>
      <c r="P55" s="106"/>
      <c r="Q55" s="106"/>
    </row>
    <row r="56" spans="1:17" ht="24" x14ac:dyDescent="0.55000000000000004">
      <c r="A56" s="106">
        <f>SUBTOTAL(103,$B$4:B56)</f>
        <v>53</v>
      </c>
      <c r="B56" s="107" t="s">
        <v>4729</v>
      </c>
      <c r="C56" s="107" t="s">
        <v>4661</v>
      </c>
      <c r="D56" s="107" t="s">
        <v>4738</v>
      </c>
      <c r="E56" s="106" t="s">
        <v>4739</v>
      </c>
      <c r="F56" s="107" t="s">
        <v>4740</v>
      </c>
      <c r="G56" s="106" t="s">
        <v>8828</v>
      </c>
      <c r="H56" s="106" t="s">
        <v>8829</v>
      </c>
      <c r="I56" s="11">
        <v>19.387999999999899</v>
      </c>
      <c r="J56" s="11">
        <v>47.712999999999901</v>
      </c>
      <c r="K56" s="11"/>
      <c r="L56" s="106" t="s">
        <v>4733</v>
      </c>
      <c r="M56" s="106"/>
      <c r="N56" s="106"/>
      <c r="O56" s="106"/>
      <c r="P56" s="106"/>
      <c r="Q56" s="106"/>
    </row>
    <row r="57" spans="1:17" ht="24" x14ac:dyDescent="0.55000000000000004">
      <c r="A57" s="106">
        <f>SUBTOTAL(103,$B$4:B57)</f>
        <v>54</v>
      </c>
      <c r="B57" s="107" t="s">
        <v>4729</v>
      </c>
      <c r="C57" s="107" t="s">
        <v>4661</v>
      </c>
      <c r="D57" s="107" t="s">
        <v>4742</v>
      </c>
      <c r="E57" s="106" t="s">
        <v>4743</v>
      </c>
      <c r="F57" s="107" t="s">
        <v>4744</v>
      </c>
      <c r="G57" s="106" t="s">
        <v>8830</v>
      </c>
      <c r="H57" s="106" t="s">
        <v>8831</v>
      </c>
      <c r="I57" s="11">
        <v>8.0999999999999908</v>
      </c>
      <c r="J57" s="11">
        <v>19.596</v>
      </c>
      <c r="K57" s="11"/>
      <c r="L57" s="106" t="s">
        <v>4733</v>
      </c>
      <c r="M57" s="106"/>
      <c r="N57" s="106"/>
      <c r="O57" s="106"/>
      <c r="P57" s="106"/>
      <c r="Q57" s="106"/>
    </row>
    <row r="58" spans="1:17" ht="24" x14ac:dyDescent="0.55000000000000004">
      <c r="A58" s="106">
        <f>SUBTOTAL(103,$B$4:B58)</f>
        <v>55</v>
      </c>
      <c r="B58" s="110" t="s">
        <v>4729</v>
      </c>
      <c r="C58" s="110" t="s">
        <v>4661</v>
      </c>
      <c r="D58" s="110" t="s">
        <v>4745</v>
      </c>
      <c r="E58" s="109" t="s">
        <v>4746</v>
      </c>
      <c r="F58" s="110" t="s">
        <v>4747</v>
      </c>
      <c r="G58" s="109" t="s">
        <v>8831</v>
      </c>
      <c r="H58" s="109" t="s">
        <v>4748</v>
      </c>
      <c r="I58" s="111">
        <v>30.3</v>
      </c>
      <c r="J58" s="111">
        <v>70.697000000000003</v>
      </c>
      <c r="K58" s="111"/>
      <c r="L58" s="106" t="s">
        <v>4733</v>
      </c>
      <c r="M58" s="106" t="s">
        <v>4748</v>
      </c>
      <c r="N58" s="106" t="s">
        <v>4737</v>
      </c>
      <c r="O58" s="106"/>
      <c r="P58" s="106"/>
      <c r="Q58" s="106"/>
    </row>
    <row r="59" spans="1:17" ht="24" x14ac:dyDescent="0.55000000000000004">
      <c r="A59" s="106">
        <f>SUBTOTAL(103,$B$4:B59)</f>
        <v>56</v>
      </c>
      <c r="B59" s="107" t="s">
        <v>4729</v>
      </c>
      <c r="C59" s="107" t="s">
        <v>4661</v>
      </c>
      <c r="D59" s="107" t="s">
        <v>4730</v>
      </c>
      <c r="E59" s="106" t="s">
        <v>4749</v>
      </c>
      <c r="F59" s="107" t="s">
        <v>4750</v>
      </c>
      <c r="G59" s="106" t="s">
        <v>8832</v>
      </c>
      <c r="H59" s="106" t="s">
        <v>8833</v>
      </c>
      <c r="I59" s="11">
        <v>3.625</v>
      </c>
      <c r="J59" s="11">
        <v>10.875</v>
      </c>
      <c r="K59" s="11"/>
      <c r="L59" s="106" t="s">
        <v>4733</v>
      </c>
      <c r="M59" s="106"/>
      <c r="N59" s="106"/>
      <c r="O59" s="106"/>
      <c r="P59" s="106"/>
      <c r="Q59" s="106"/>
    </row>
    <row r="60" spans="1:17" ht="24" x14ac:dyDescent="0.55000000000000004">
      <c r="A60" s="106">
        <f>SUBTOTAL(103,$B$4:B60)</f>
        <v>57</v>
      </c>
      <c r="B60" s="107" t="s">
        <v>4729</v>
      </c>
      <c r="C60" s="107" t="s">
        <v>4661</v>
      </c>
      <c r="D60" s="107" t="s">
        <v>4742</v>
      </c>
      <c r="E60" s="106" t="s">
        <v>4751</v>
      </c>
      <c r="F60" s="107" t="s">
        <v>4752</v>
      </c>
      <c r="G60" s="106" t="s">
        <v>8833</v>
      </c>
      <c r="H60" s="106" t="s">
        <v>8834</v>
      </c>
      <c r="I60" s="11">
        <v>26.649999999999899</v>
      </c>
      <c r="J60" s="11">
        <v>66.016000000000005</v>
      </c>
      <c r="K60" s="11"/>
      <c r="L60" s="106" t="s">
        <v>4733</v>
      </c>
      <c r="M60" s="106"/>
      <c r="N60" s="106"/>
      <c r="O60" s="106"/>
      <c r="P60" s="106"/>
      <c r="Q60" s="106"/>
    </row>
    <row r="61" spans="1:17" ht="24" x14ac:dyDescent="0.55000000000000004">
      <c r="A61" s="106">
        <f>SUBTOTAL(103,$B$4:B61)</f>
        <v>58</v>
      </c>
      <c r="B61" s="110" t="s">
        <v>4729</v>
      </c>
      <c r="C61" s="110" t="s">
        <v>4661</v>
      </c>
      <c r="D61" s="110" t="s">
        <v>4753</v>
      </c>
      <c r="E61" s="109" t="s">
        <v>4754</v>
      </c>
      <c r="F61" s="110" t="s">
        <v>4755</v>
      </c>
      <c r="G61" s="109" t="s">
        <v>8834</v>
      </c>
      <c r="H61" s="109" t="s">
        <v>4756</v>
      </c>
      <c r="I61" s="11">
        <v>30.45</v>
      </c>
      <c r="J61" s="11">
        <v>60.9</v>
      </c>
      <c r="K61" s="11"/>
      <c r="L61" s="106" t="s">
        <v>4733</v>
      </c>
      <c r="M61" s="106" t="s">
        <v>4756</v>
      </c>
      <c r="N61" s="106" t="s">
        <v>4757</v>
      </c>
      <c r="O61" s="106"/>
      <c r="P61" s="106"/>
      <c r="Q61" s="106"/>
    </row>
    <row r="62" spans="1:17" ht="24" x14ac:dyDescent="0.55000000000000004">
      <c r="A62" s="106">
        <f>SUBTOTAL(103,$B$4:B62)</f>
        <v>59</v>
      </c>
      <c r="B62" s="107" t="s">
        <v>4729</v>
      </c>
      <c r="C62" s="107" t="s">
        <v>4661</v>
      </c>
      <c r="D62" s="107" t="s">
        <v>4742</v>
      </c>
      <c r="E62" s="106" t="s">
        <v>4758</v>
      </c>
      <c r="F62" s="107" t="s">
        <v>4759</v>
      </c>
      <c r="G62" s="106" t="s">
        <v>8835</v>
      </c>
      <c r="H62" s="106" t="s">
        <v>8836</v>
      </c>
      <c r="I62" s="11">
        <v>17.32</v>
      </c>
      <c r="J62" s="11">
        <v>18.488</v>
      </c>
      <c r="K62" s="11"/>
      <c r="L62" s="106" t="s">
        <v>4733</v>
      </c>
      <c r="M62" s="106"/>
      <c r="N62" s="106"/>
      <c r="O62" s="106"/>
      <c r="P62" s="106"/>
      <c r="Q62" s="106"/>
    </row>
    <row r="63" spans="1:17" ht="24" x14ac:dyDescent="0.55000000000000004">
      <c r="A63" s="106">
        <f>SUBTOTAL(103,$B$4:B63)</f>
        <v>60</v>
      </c>
      <c r="B63" s="107" t="s">
        <v>4729</v>
      </c>
      <c r="C63" s="107" t="s">
        <v>4661</v>
      </c>
      <c r="D63" s="107" t="s">
        <v>4730</v>
      </c>
      <c r="E63" s="106" t="s">
        <v>4760</v>
      </c>
      <c r="F63" s="107" t="s">
        <v>4761</v>
      </c>
      <c r="G63" s="106" t="s">
        <v>5213</v>
      </c>
      <c r="H63" s="106" t="s">
        <v>8837</v>
      </c>
      <c r="I63" s="11">
        <v>14.2159999999999</v>
      </c>
      <c r="J63" s="11">
        <v>69.742000000000004</v>
      </c>
      <c r="K63" s="11"/>
      <c r="L63" s="106" t="s">
        <v>4733</v>
      </c>
      <c r="M63" s="106"/>
      <c r="N63" s="106"/>
      <c r="O63" s="106"/>
      <c r="P63" s="106"/>
      <c r="Q63" s="106"/>
    </row>
    <row r="64" spans="1:17" ht="24" x14ac:dyDescent="0.55000000000000004">
      <c r="A64" s="106">
        <f>SUBTOTAL(103,$B$4:B64)</f>
        <v>61</v>
      </c>
      <c r="B64" s="107" t="s">
        <v>4729</v>
      </c>
      <c r="C64" s="107" t="s">
        <v>4661</v>
      </c>
      <c r="D64" s="107" t="s">
        <v>4738</v>
      </c>
      <c r="E64" s="106" t="s">
        <v>4762</v>
      </c>
      <c r="F64" s="107" t="s">
        <v>4763</v>
      </c>
      <c r="G64" s="106" t="s">
        <v>5213</v>
      </c>
      <c r="H64" s="106" t="s">
        <v>6457</v>
      </c>
      <c r="I64" s="11">
        <v>5</v>
      </c>
      <c r="J64" s="11">
        <v>10</v>
      </c>
      <c r="K64" s="11"/>
      <c r="L64" s="106" t="s">
        <v>4733</v>
      </c>
      <c r="M64" s="106"/>
      <c r="N64" s="106"/>
      <c r="O64" s="106"/>
      <c r="P64" s="106"/>
      <c r="Q64" s="106"/>
    </row>
    <row r="65" spans="1:17" ht="24" x14ac:dyDescent="0.55000000000000004">
      <c r="A65" s="106">
        <f>SUBTOTAL(103,$B$4:B65)</f>
        <v>62</v>
      </c>
      <c r="B65" s="107" t="s">
        <v>4729</v>
      </c>
      <c r="C65" s="107" t="s">
        <v>4661</v>
      </c>
      <c r="D65" s="107" t="s">
        <v>4738</v>
      </c>
      <c r="E65" s="106" t="s">
        <v>4762</v>
      </c>
      <c r="F65" s="107" t="s">
        <v>4763</v>
      </c>
      <c r="G65" s="106" t="s">
        <v>8838</v>
      </c>
      <c r="H65" s="106" t="s">
        <v>8839</v>
      </c>
      <c r="I65" s="11">
        <v>11.943</v>
      </c>
      <c r="J65" s="11">
        <v>11.943</v>
      </c>
      <c r="K65" s="11"/>
      <c r="L65" s="106" t="s">
        <v>4733</v>
      </c>
      <c r="M65" s="106"/>
      <c r="N65" s="106"/>
      <c r="O65" s="106"/>
      <c r="P65" s="106"/>
      <c r="Q65" s="106"/>
    </row>
    <row r="66" spans="1:17" ht="24" x14ac:dyDescent="0.55000000000000004">
      <c r="A66" s="106">
        <f>SUBTOTAL(103,$B$4:B66)</f>
        <v>63</v>
      </c>
      <c r="B66" s="107" t="s">
        <v>4729</v>
      </c>
      <c r="C66" s="107" t="s">
        <v>4661</v>
      </c>
      <c r="D66" s="107" t="s">
        <v>4742</v>
      </c>
      <c r="E66" s="106" t="s">
        <v>4764</v>
      </c>
      <c r="F66" s="107" t="s">
        <v>4765</v>
      </c>
      <c r="G66" s="106" t="s">
        <v>5213</v>
      </c>
      <c r="H66" s="106" t="s">
        <v>7207</v>
      </c>
      <c r="I66" s="11">
        <v>19.1999999999999</v>
      </c>
      <c r="J66" s="11">
        <v>42.012999999999998</v>
      </c>
      <c r="K66" s="11"/>
      <c r="L66" s="106" t="s">
        <v>4733</v>
      </c>
      <c r="M66" s="106"/>
      <c r="N66" s="106"/>
      <c r="O66" s="106"/>
      <c r="P66" s="106"/>
      <c r="Q66" s="106"/>
    </row>
    <row r="67" spans="1:17" ht="24" x14ac:dyDescent="0.55000000000000004">
      <c r="A67" s="106">
        <f>SUBTOTAL(103,$B$4:B67)</f>
        <v>64</v>
      </c>
      <c r="B67" s="110" t="s">
        <v>4729</v>
      </c>
      <c r="C67" s="110" t="s">
        <v>4661</v>
      </c>
      <c r="D67" s="110" t="s">
        <v>4753</v>
      </c>
      <c r="E67" s="109" t="s">
        <v>4766</v>
      </c>
      <c r="F67" s="110" t="s">
        <v>4767</v>
      </c>
      <c r="G67" s="109" t="s">
        <v>4768</v>
      </c>
      <c r="H67" s="109" t="s">
        <v>8840</v>
      </c>
      <c r="I67" s="11">
        <v>31.175000000000001</v>
      </c>
      <c r="J67" s="11">
        <v>32.950000000000003</v>
      </c>
      <c r="K67" s="11"/>
      <c r="L67" s="106" t="s">
        <v>4733</v>
      </c>
      <c r="M67" s="106" t="s">
        <v>4768</v>
      </c>
      <c r="N67" s="106" t="s">
        <v>4769</v>
      </c>
      <c r="O67" s="106"/>
      <c r="P67" s="106"/>
      <c r="Q67" s="106"/>
    </row>
    <row r="68" spans="1:17" ht="24" x14ac:dyDescent="0.55000000000000004">
      <c r="A68" s="106">
        <f>SUBTOTAL(103,$B$4:B68)</f>
        <v>65</v>
      </c>
      <c r="B68" s="110" t="s">
        <v>4729</v>
      </c>
      <c r="C68" s="110" t="s">
        <v>4661</v>
      </c>
      <c r="D68" s="110" t="s">
        <v>4745</v>
      </c>
      <c r="E68" s="109" t="s">
        <v>4770</v>
      </c>
      <c r="F68" s="110" t="s">
        <v>4771</v>
      </c>
      <c r="G68" s="109" t="s">
        <v>8840</v>
      </c>
      <c r="H68" s="109" t="s">
        <v>4772</v>
      </c>
      <c r="I68" s="111">
        <v>28</v>
      </c>
      <c r="J68" s="111">
        <v>29.454999999999998</v>
      </c>
      <c r="K68" s="111"/>
      <c r="L68" s="106" t="s">
        <v>4733</v>
      </c>
      <c r="M68" s="106" t="s">
        <v>4772</v>
      </c>
      <c r="N68" s="106" t="s">
        <v>4737</v>
      </c>
      <c r="O68" s="106"/>
      <c r="P68" s="106"/>
      <c r="Q68" s="106"/>
    </row>
    <row r="69" spans="1:17" ht="24" x14ac:dyDescent="0.55000000000000004">
      <c r="A69" s="106">
        <f>SUBTOTAL(103,$B$4:B69)</f>
        <v>66</v>
      </c>
      <c r="B69" s="110" t="s">
        <v>4729</v>
      </c>
      <c r="C69" s="110" t="s">
        <v>4661</v>
      </c>
      <c r="D69" s="110" t="s">
        <v>4745</v>
      </c>
      <c r="E69" s="109" t="s">
        <v>4773</v>
      </c>
      <c r="F69" s="110" t="s">
        <v>4774</v>
      </c>
      <c r="G69" s="109" t="s">
        <v>5213</v>
      </c>
      <c r="H69" s="109" t="s">
        <v>8841</v>
      </c>
      <c r="I69" s="11">
        <v>12.135</v>
      </c>
      <c r="J69" s="11">
        <v>12.135</v>
      </c>
      <c r="K69" s="11"/>
      <c r="L69" s="106" t="s">
        <v>4733</v>
      </c>
      <c r="M69" s="106"/>
      <c r="N69" s="106"/>
      <c r="O69" s="106"/>
      <c r="P69" s="106"/>
      <c r="Q69" s="106"/>
    </row>
    <row r="70" spans="1:17" ht="24" x14ac:dyDescent="0.55000000000000004">
      <c r="A70" s="106">
        <f>SUBTOTAL(103,$B$4:B70)</f>
        <v>67</v>
      </c>
      <c r="B70" s="110" t="s">
        <v>4729</v>
      </c>
      <c r="C70" s="110" t="s">
        <v>4661</v>
      </c>
      <c r="D70" s="110" t="s">
        <v>4745</v>
      </c>
      <c r="E70" s="109" t="s">
        <v>4775</v>
      </c>
      <c r="F70" s="110" t="s">
        <v>4776</v>
      </c>
      <c r="G70" s="109" t="s">
        <v>5213</v>
      </c>
      <c r="H70" s="109" t="s">
        <v>8842</v>
      </c>
      <c r="I70" s="111">
        <v>14.765000000000001</v>
      </c>
      <c r="J70" s="111">
        <v>15.13</v>
      </c>
      <c r="K70" s="111"/>
      <c r="L70" s="106" t="s">
        <v>4733</v>
      </c>
      <c r="M70" s="106"/>
      <c r="N70" s="106"/>
      <c r="O70" s="106"/>
      <c r="P70" s="106"/>
      <c r="Q70" s="106"/>
    </row>
    <row r="71" spans="1:17" ht="24" x14ac:dyDescent="0.55000000000000004">
      <c r="A71" s="106">
        <f>SUBTOTAL(103,$B$4:B71)</f>
        <v>68</v>
      </c>
      <c r="B71" s="107" t="s">
        <v>4729</v>
      </c>
      <c r="C71" s="107" t="s">
        <v>4661</v>
      </c>
      <c r="D71" s="107" t="s">
        <v>4742</v>
      </c>
      <c r="E71" s="106" t="s">
        <v>4777</v>
      </c>
      <c r="F71" s="107" t="s">
        <v>4778</v>
      </c>
      <c r="G71" s="106" t="s">
        <v>5213</v>
      </c>
      <c r="H71" s="106" t="s">
        <v>8843</v>
      </c>
      <c r="I71" s="11">
        <v>8.7319999999999904</v>
      </c>
      <c r="J71" s="11">
        <v>17.463999999999899</v>
      </c>
      <c r="K71" s="11"/>
      <c r="L71" s="106" t="s">
        <v>4733</v>
      </c>
      <c r="M71" s="106"/>
      <c r="N71" s="106"/>
      <c r="O71" s="106"/>
      <c r="P71" s="106"/>
      <c r="Q71" s="106"/>
    </row>
    <row r="72" spans="1:17" ht="24" x14ac:dyDescent="0.55000000000000004">
      <c r="A72" s="106">
        <f>SUBTOTAL(103,$B$4:B72)</f>
        <v>69</v>
      </c>
      <c r="B72" s="110" t="s">
        <v>4729</v>
      </c>
      <c r="C72" s="110" t="s">
        <v>4661</v>
      </c>
      <c r="D72" s="110" t="s">
        <v>4745</v>
      </c>
      <c r="E72" s="109" t="s">
        <v>4779</v>
      </c>
      <c r="F72" s="110" t="s">
        <v>4780</v>
      </c>
      <c r="G72" s="109" t="s">
        <v>5213</v>
      </c>
      <c r="H72" s="109" t="s">
        <v>7187</v>
      </c>
      <c r="I72" s="111">
        <v>20</v>
      </c>
      <c r="J72" s="111">
        <v>25.844000000000001</v>
      </c>
      <c r="K72" s="111"/>
      <c r="L72" s="106" t="s">
        <v>4733</v>
      </c>
      <c r="M72" s="106"/>
      <c r="N72" s="106"/>
      <c r="O72" s="106"/>
      <c r="P72" s="106"/>
      <c r="Q72" s="106"/>
    </row>
    <row r="73" spans="1:17" ht="24" x14ac:dyDescent="0.55000000000000004">
      <c r="A73" s="106">
        <f>SUBTOTAL(103,$B$4:B73)</f>
        <v>70</v>
      </c>
      <c r="B73" s="107" t="s">
        <v>4729</v>
      </c>
      <c r="C73" s="107" t="s">
        <v>4661</v>
      </c>
      <c r="D73" s="107" t="s">
        <v>4753</v>
      </c>
      <c r="E73" s="106" t="s">
        <v>4781</v>
      </c>
      <c r="F73" s="107" t="s">
        <v>4782</v>
      </c>
      <c r="G73" s="106" t="s">
        <v>5213</v>
      </c>
      <c r="H73" s="106" t="s">
        <v>8844</v>
      </c>
      <c r="I73" s="11">
        <v>27.863999999999901</v>
      </c>
      <c r="J73" s="11">
        <v>27.863999999999901</v>
      </c>
      <c r="K73" s="11"/>
      <c r="L73" s="106" t="s">
        <v>4733</v>
      </c>
      <c r="M73" s="106"/>
      <c r="N73" s="106"/>
      <c r="O73" s="106"/>
      <c r="P73" s="106"/>
      <c r="Q73" s="106"/>
    </row>
    <row r="74" spans="1:17" ht="24" x14ac:dyDescent="0.55000000000000004">
      <c r="A74" s="106">
        <f>SUBTOTAL(103,$B$4:B74)</f>
        <v>71</v>
      </c>
      <c r="B74" s="107" t="s">
        <v>4729</v>
      </c>
      <c r="C74" s="107" t="s">
        <v>4661</v>
      </c>
      <c r="D74" s="107" t="s">
        <v>4738</v>
      </c>
      <c r="E74" s="106" t="s">
        <v>4783</v>
      </c>
      <c r="F74" s="107" t="s">
        <v>4784</v>
      </c>
      <c r="G74" s="106" t="s">
        <v>5213</v>
      </c>
      <c r="H74" s="106" t="s">
        <v>8845</v>
      </c>
      <c r="I74" s="11">
        <v>10.538</v>
      </c>
      <c r="J74" s="11">
        <v>21.076000000000001</v>
      </c>
      <c r="K74" s="11"/>
      <c r="L74" s="106" t="s">
        <v>4733</v>
      </c>
      <c r="M74" s="106"/>
      <c r="N74" s="106"/>
      <c r="O74" s="106"/>
      <c r="P74" s="106"/>
      <c r="Q74" s="106"/>
    </row>
    <row r="75" spans="1:17" ht="24" x14ac:dyDescent="0.55000000000000004">
      <c r="A75" s="109">
        <f>SUBTOTAL(103,$B$4:B75)</f>
        <v>72</v>
      </c>
      <c r="B75" s="110" t="s">
        <v>4729</v>
      </c>
      <c r="C75" s="110" t="s">
        <v>4661</v>
      </c>
      <c r="D75" s="110" t="s">
        <v>4738</v>
      </c>
      <c r="E75" s="109" t="s">
        <v>4785</v>
      </c>
      <c r="F75" s="110" t="s">
        <v>4786</v>
      </c>
      <c r="G75" s="109" t="s">
        <v>6742</v>
      </c>
      <c r="H75" s="109" t="s">
        <v>4787</v>
      </c>
      <c r="I75" s="111">
        <f>55.3-52</f>
        <v>3.2999999999999972</v>
      </c>
      <c r="J75" s="111">
        <f>I75</f>
        <v>3.2999999999999972</v>
      </c>
      <c r="K75" s="111"/>
      <c r="L75" s="109" t="s">
        <v>3211</v>
      </c>
      <c r="M75" s="109" t="s">
        <v>4787</v>
      </c>
      <c r="N75" s="109" t="s">
        <v>6549</v>
      </c>
      <c r="O75" s="109"/>
      <c r="P75" s="109"/>
      <c r="Q75" s="109"/>
    </row>
    <row r="76" spans="1:17" ht="24" x14ac:dyDescent="0.55000000000000004">
      <c r="A76" s="109">
        <f>SUBTOTAL(103,$B$4:B76)</f>
        <v>73</v>
      </c>
      <c r="B76" s="110" t="s">
        <v>4729</v>
      </c>
      <c r="C76" s="110" t="s">
        <v>4661</v>
      </c>
      <c r="D76" s="110" t="s">
        <v>4738</v>
      </c>
      <c r="E76" s="109" t="s">
        <v>4785</v>
      </c>
      <c r="F76" s="110" t="s">
        <v>4786</v>
      </c>
      <c r="G76" s="109" t="s">
        <v>4787</v>
      </c>
      <c r="H76" s="109" t="s">
        <v>8846</v>
      </c>
      <c r="I76" s="111">
        <f>55.824-55.3</f>
        <v>0.52400000000000091</v>
      </c>
      <c r="J76" s="111">
        <f>I76</f>
        <v>0.52400000000000091</v>
      </c>
      <c r="K76" s="111"/>
      <c r="L76" s="109" t="s">
        <v>4733</v>
      </c>
      <c r="M76" s="109" t="s">
        <v>4787</v>
      </c>
      <c r="N76" s="109" t="s">
        <v>6550</v>
      </c>
      <c r="O76" s="109"/>
      <c r="P76" s="109"/>
      <c r="Q76" s="109"/>
    </row>
    <row r="77" spans="1:17" ht="24" x14ac:dyDescent="0.55000000000000004">
      <c r="A77" s="106">
        <f>SUBTOTAL(103,$B$4:B77)</f>
        <v>74</v>
      </c>
      <c r="B77" s="107" t="s">
        <v>4729</v>
      </c>
      <c r="C77" s="107" t="s">
        <v>4661</v>
      </c>
      <c r="D77" s="107" t="s">
        <v>4738</v>
      </c>
      <c r="E77" s="106" t="s">
        <v>4785</v>
      </c>
      <c r="F77" s="107" t="s">
        <v>4786</v>
      </c>
      <c r="G77" s="106" t="s">
        <v>8847</v>
      </c>
      <c r="H77" s="106" t="s">
        <v>8848</v>
      </c>
      <c r="I77" s="11">
        <v>1.3620000000000001</v>
      </c>
      <c r="J77" s="11">
        <v>1.3620000000000001</v>
      </c>
      <c r="K77" s="11"/>
      <c r="L77" s="106" t="s">
        <v>4733</v>
      </c>
      <c r="M77" s="106"/>
      <c r="N77" s="106"/>
      <c r="O77" s="106"/>
      <c r="P77" s="106"/>
      <c r="Q77" s="106"/>
    </row>
    <row r="78" spans="1:17" ht="24" x14ac:dyDescent="0.55000000000000004">
      <c r="A78" s="106">
        <f>SUBTOTAL(103,$B$4:B78)</f>
        <v>75</v>
      </c>
      <c r="B78" s="107" t="s">
        <v>4729</v>
      </c>
      <c r="C78" s="107" t="s">
        <v>4661</v>
      </c>
      <c r="D78" s="107" t="s">
        <v>4738</v>
      </c>
      <c r="E78" s="106" t="s">
        <v>4785</v>
      </c>
      <c r="F78" s="107" t="s">
        <v>4786</v>
      </c>
      <c r="G78" s="106" t="s">
        <v>8849</v>
      </c>
      <c r="H78" s="106" t="s">
        <v>8850</v>
      </c>
      <c r="I78" s="11">
        <v>1.956</v>
      </c>
      <c r="J78" s="11">
        <v>1.956</v>
      </c>
      <c r="K78" s="11"/>
      <c r="L78" s="106" t="s">
        <v>4733</v>
      </c>
      <c r="M78" s="106"/>
      <c r="N78" s="106"/>
      <c r="O78" s="106"/>
      <c r="P78" s="106"/>
      <c r="Q78" s="106"/>
    </row>
    <row r="79" spans="1:17" ht="24" x14ac:dyDescent="0.55000000000000004">
      <c r="A79" s="106">
        <f>SUBTOTAL(103,$B$4:B79)</f>
        <v>76</v>
      </c>
      <c r="B79" s="107" t="s">
        <v>4729</v>
      </c>
      <c r="C79" s="107" t="s">
        <v>4661</v>
      </c>
      <c r="D79" s="107" t="s">
        <v>4738</v>
      </c>
      <c r="E79" s="106" t="s">
        <v>4785</v>
      </c>
      <c r="F79" s="107" t="s">
        <v>4786</v>
      </c>
      <c r="G79" s="106" t="s">
        <v>8851</v>
      </c>
      <c r="H79" s="106" t="s">
        <v>8852</v>
      </c>
      <c r="I79" s="11">
        <v>5.9850000000000003</v>
      </c>
      <c r="J79" s="11">
        <v>5.9850000000000003</v>
      </c>
      <c r="K79" s="11"/>
      <c r="L79" s="106" t="s">
        <v>4733</v>
      </c>
      <c r="M79" s="106"/>
      <c r="N79" s="106"/>
      <c r="O79" s="106"/>
      <c r="P79" s="106"/>
      <c r="Q79" s="106"/>
    </row>
    <row r="80" spans="1:17" ht="24" x14ac:dyDescent="0.55000000000000004">
      <c r="A80" s="106">
        <f>SUBTOTAL(103,$B$4:B80)</f>
        <v>77</v>
      </c>
      <c r="B80" s="107" t="s">
        <v>4729</v>
      </c>
      <c r="C80" s="107" t="s">
        <v>4661</v>
      </c>
      <c r="D80" s="107" t="s">
        <v>4730</v>
      </c>
      <c r="E80" s="106" t="s">
        <v>4788</v>
      </c>
      <c r="F80" s="107" t="s">
        <v>4789</v>
      </c>
      <c r="G80" s="106" t="s">
        <v>8853</v>
      </c>
      <c r="H80" s="106" t="s">
        <v>8854</v>
      </c>
      <c r="I80" s="11">
        <v>0.372</v>
      </c>
      <c r="J80" s="11">
        <v>0.372</v>
      </c>
      <c r="K80" s="11"/>
      <c r="L80" s="106" t="s">
        <v>4733</v>
      </c>
      <c r="M80" s="106"/>
      <c r="N80" s="106"/>
      <c r="O80" s="106"/>
      <c r="P80" s="106"/>
      <c r="Q80" s="106"/>
    </row>
    <row r="81" spans="1:17" ht="24" x14ac:dyDescent="0.55000000000000004">
      <c r="A81" s="106">
        <f>SUBTOTAL(103,$B$4:B81)</f>
        <v>78</v>
      </c>
      <c r="B81" s="107" t="s">
        <v>4729</v>
      </c>
      <c r="C81" s="107" t="s">
        <v>4661</v>
      </c>
      <c r="D81" s="107" t="s">
        <v>4730</v>
      </c>
      <c r="E81" s="106" t="s">
        <v>4788</v>
      </c>
      <c r="F81" s="107" t="s">
        <v>4789</v>
      </c>
      <c r="G81" s="106" t="s">
        <v>8855</v>
      </c>
      <c r="H81" s="106" t="s">
        <v>8856</v>
      </c>
      <c r="I81" s="11">
        <v>8.6999999999999897E-2</v>
      </c>
      <c r="J81" s="11">
        <v>8.6999999999999897E-2</v>
      </c>
      <c r="K81" s="11"/>
      <c r="L81" s="106" t="s">
        <v>4733</v>
      </c>
      <c r="M81" s="106"/>
      <c r="N81" s="106"/>
      <c r="O81" s="106"/>
      <c r="P81" s="106"/>
      <c r="Q81" s="106"/>
    </row>
    <row r="82" spans="1:17" ht="24" x14ac:dyDescent="0.55000000000000004">
      <c r="A82" s="106">
        <f>SUBTOTAL(103,$B$4:B82)</f>
        <v>79</v>
      </c>
      <c r="B82" s="107" t="s">
        <v>4729</v>
      </c>
      <c r="C82" s="107" t="s">
        <v>4661</v>
      </c>
      <c r="D82" s="107" t="s">
        <v>4730</v>
      </c>
      <c r="E82" s="106" t="s">
        <v>4788</v>
      </c>
      <c r="F82" s="107" t="s">
        <v>4789</v>
      </c>
      <c r="G82" s="106" t="s">
        <v>8857</v>
      </c>
      <c r="H82" s="106" t="s">
        <v>8858</v>
      </c>
      <c r="I82" s="11">
        <v>0.47499999999999898</v>
      </c>
      <c r="J82" s="11">
        <v>0.47499999999999898</v>
      </c>
      <c r="K82" s="11"/>
      <c r="L82" s="106" t="s">
        <v>4733</v>
      </c>
      <c r="M82" s="106"/>
      <c r="N82" s="106"/>
      <c r="O82" s="106"/>
      <c r="P82" s="106"/>
      <c r="Q82" s="106"/>
    </row>
    <row r="83" spans="1:17" ht="24" x14ac:dyDescent="0.55000000000000004">
      <c r="A83" s="106">
        <f>SUBTOTAL(103,$B$4:B83)</f>
        <v>80</v>
      </c>
      <c r="B83" s="107" t="s">
        <v>4729</v>
      </c>
      <c r="C83" s="107" t="s">
        <v>4661</v>
      </c>
      <c r="D83" s="107" t="s">
        <v>4730</v>
      </c>
      <c r="E83" s="106" t="s">
        <v>4788</v>
      </c>
      <c r="F83" s="107" t="s">
        <v>4789</v>
      </c>
      <c r="G83" s="106" t="s">
        <v>8859</v>
      </c>
      <c r="H83" s="106" t="s">
        <v>8860</v>
      </c>
      <c r="I83" s="11">
        <v>3.5499999999999901</v>
      </c>
      <c r="J83" s="11">
        <v>3.5499999999999901</v>
      </c>
      <c r="K83" s="11"/>
      <c r="L83" s="106" t="s">
        <v>4733</v>
      </c>
      <c r="M83" s="106"/>
      <c r="N83" s="106"/>
      <c r="O83" s="106"/>
      <c r="P83" s="106"/>
      <c r="Q83" s="106"/>
    </row>
    <row r="84" spans="1:17" ht="24" x14ac:dyDescent="0.55000000000000004">
      <c r="A84" s="106">
        <f>SUBTOTAL(103,$B$4:B84)</f>
        <v>81</v>
      </c>
      <c r="B84" s="107" t="s">
        <v>4729</v>
      </c>
      <c r="C84" s="107" t="s">
        <v>4661</v>
      </c>
      <c r="D84" s="107" t="s">
        <v>4730</v>
      </c>
      <c r="E84" s="106" t="s">
        <v>4788</v>
      </c>
      <c r="F84" s="107" t="s">
        <v>4789</v>
      </c>
      <c r="G84" s="106" t="s">
        <v>8861</v>
      </c>
      <c r="H84" s="106" t="s">
        <v>8862</v>
      </c>
      <c r="I84" s="11">
        <v>0.92500000000000004</v>
      </c>
      <c r="J84" s="11">
        <v>0.92500000000000004</v>
      </c>
      <c r="K84" s="11"/>
      <c r="L84" s="106" t="s">
        <v>4733</v>
      </c>
      <c r="M84" s="106"/>
      <c r="N84" s="106"/>
      <c r="O84" s="106"/>
      <c r="P84" s="106"/>
      <c r="Q84" s="106"/>
    </row>
    <row r="85" spans="1:17" ht="24" x14ac:dyDescent="0.55000000000000004">
      <c r="A85" s="106">
        <f>SUBTOTAL(103,$B$4:B85)</f>
        <v>82</v>
      </c>
      <c r="B85" s="107" t="s">
        <v>4729</v>
      </c>
      <c r="C85" s="107" t="s">
        <v>4661</v>
      </c>
      <c r="D85" s="107" t="s">
        <v>4730</v>
      </c>
      <c r="E85" s="106" t="s">
        <v>4788</v>
      </c>
      <c r="F85" s="107" t="s">
        <v>4789</v>
      </c>
      <c r="G85" s="106" t="s">
        <v>8863</v>
      </c>
      <c r="H85" s="106" t="s">
        <v>8864</v>
      </c>
      <c r="I85" s="11">
        <v>0.84999999999999898</v>
      </c>
      <c r="J85" s="11">
        <v>0.84999999999999898</v>
      </c>
      <c r="K85" s="11"/>
      <c r="L85" s="106" t="s">
        <v>4733</v>
      </c>
      <c r="M85" s="106"/>
      <c r="N85" s="106"/>
      <c r="O85" s="106"/>
      <c r="P85" s="106"/>
      <c r="Q85" s="106"/>
    </row>
    <row r="86" spans="1:17" ht="24" x14ac:dyDescent="0.55000000000000004">
      <c r="A86" s="106">
        <f>SUBTOTAL(103,$B$4:B86)</f>
        <v>83</v>
      </c>
      <c r="B86" s="107" t="s">
        <v>4729</v>
      </c>
      <c r="C86" s="107" t="s">
        <v>4661</v>
      </c>
      <c r="D86" s="107" t="s">
        <v>4730</v>
      </c>
      <c r="E86" s="106" t="s">
        <v>4788</v>
      </c>
      <c r="F86" s="107" t="s">
        <v>4789</v>
      </c>
      <c r="G86" s="106" t="s">
        <v>8865</v>
      </c>
      <c r="H86" s="106" t="s">
        <v>8866</v>
      </c>
      <c r="I86" s="11">
        <v>2.7</v>
      </c>
      <c r="J86" s="11">
        <v>2.7</v>
      </c>
      <c r="K86" s="11"/>
      <c r="L86" s="106" t="s">
        <v>4733</v>
      </c>
      <c r="M86" s="106"/>
      <c r="N86" s="106"/>
      <c r="O86" s="106"/>
      <c r="P86" s="106"/>
      <c r="Q86" s="106"/>
    </row>
    <row r="87" spans="1:17" ht="24" x14ac:dyDescent="0.55000000000000004">
      <c r="A87" s="109">
        <f>SUBTOTAL(103,$B$4:B87)</f>
        <v>84</v>
      </c>
      <c r="B87" s="110" t="s">
        <v>4729</v>
      </c>
      <c r="C87" s="110" t="s">
        <v>4661</v>
      </c>
      <c r="D87" s="110" t="s">
        <v>4738</v>
      </c>
      <c r="E87" s="109" t="s">
        <v>4790</v>
      </c>
      <c r="F87" s="110" t="s">
        <v>4786</v>
      </c>
      <c r="G87" s="109" t="s">
        <v>6742</v>
      </c>
      <c r="H87" s="109" t="s">
        <v>4787</v>
      </c>
      <c r="I87" s="111">
        <f>55.3-52</f>
        <v>3.2999999999999972</v>
      </c>
      <c r="J87" s="111">
        <f>I87</f>
        <v>3.2999999999999972</v>
      </c>
      <c r="K87" s="111"/>
      <c r="L87" s="109" t="s">
        <v>3211</v>
      </c>
      <c r="M87" s="109" t="s">
        <v>4787</v>
      </c>
      <c r="N87" s="109" t="s">
        <v>6549</v>
      </c>
      <c r="O87" s="109"/>
      <c r="P87" s="109"/>
      <c r="Q87" s="109"/>
    </row>
    <row r="88" spans="1:17" ht="24" x14ac:dyDescent="0.55000000000000004">
      <c r="A88" s="109">
        <f>SUBTOTAL(103,$B$4:B88)</f>
        <v>85</v>
      </c>
      <c r="B88" s="110" t="s">
        <v>4729</v>
      </c>
      <c r="C88" s="110" t="s">
        <v>4661</v>
      </c>
      <c r="D88" s="110" t="s">
        <v>4738</v>
      </c>
      <c r="E88" s="109" t="s">
        <v>4790</v>
      </c>
      <c r="F88" s="110" t="s">
        <v>4786</v>
      </c>
      <c r="G88" s="109" t="s">
        <v>4787</v>
      </c>
      <c r="H88" s="109" t="s">
        <v>8846</v>
      </c>
      <c r="I88" s="111">
        <f>55.824-55.3</f>
        <v>0.52400000000000091</v>
      </c>
      <c r="J88" s="111">
        <f>I88</f>
        <v>0.52400000000000091</v>
      </c>
      <c r="K88" s="111"/>
      <c r="L88" s="109" t="s">
        <v>4733</v>
      </c>
      <c r="M88" s="109" t="s">
        <v>4787</v>
      </c>
      <c r="N88" s="109" t="s">
        <v>6550</v>
      </c>
      <c r="O88" s="109"/>
      <c r="P88" s="109"/>
      <c r="Q88" s="109"/>
    </row>
    <row r="89" spans="1:17" ht="24" x14ac:dyDescent="0.55000000000000004">
      <c r="A89" s="106">
        <f>SUBTOTAL(103,$B$4:B89)</f>
        <v>86</v>
      </c>
      <c r="B89" s="107" t="s">
        <v>4729</v>
      </c>
      <c r="C89" s="107" t="s">
        <v>4661</v>
      </c>
      <c r="D89" s="107" t="s">
        <v>4738</v>
      </c>
      <c r="E89" s="106" t="s">
        <v>4790</v>
      </c>
      <c r="F89" s="107" t="s">
        <v>4786</v>
      </c>
      <c r="G89" s="106" t="s">
        <v>8847</v>
      </c>
      <c r="H89" s="106" t="s">
        <v>8867</v>
      </c>
      <c r="I89" s="11">
        <v>1.3560000000000001</v>
      </c>
      <c r="J89" s="11">
        <v>1.3560000000000001</v>
      </c>
      <c r="K89" s="11"/>
      <c r="L89" s="106" t="s">
        <v>4733</v>
      </c>
      <c r="M89" s="106"/>
      <c r="N89" s="106"/>
      <c r="O89" s="106"/>
      <c r="P89" s="106"/>
      <c r="Q89" s="106"/>
    </row>
    <row r="90" spans="1:17" ht="24" x14ac:dyDescent="0.55000000000000004">
      <c r="A90" s="106">
        <f>SUBTOTAL(103,$B$4:B90)</f>
        <v>87</v>
      </c>
      <c r="B90" s="107" t="s">
        <v>4729</v>
      </c>
      <c r="C90" s="107" t="s">
        <v>4661</v>
      </c>
      <c r="D90" s="107" t="s">
        <v>4738</v>
      </c>
      <c r="E90" s="106" t="s">
        <v>4790</v>
      </c>
      <c r="F90" s="107" t="s">
        <v>4786</v>
      </c>
      <c r="G90" s="106" t="s">
        <v>8868</v>
      </c>
      <c r="H90" s="106" t="s">
        <v>8850</v>
      </c>
      <c r="I90" s="11">
        <v>2.01399999999999</v>
      </c>
      <c r="J90" s="11">
        <v>2.01399999999999</v>
      </c>
      <c r="K90" s="11"/>
      <c r="L90" s="106" t="s">
        <v>4733</v>
      </c>
      <c r="M90" s="106"/>
      <c r="N90" s="106"/>
      <c r="O90" s="106"/>
      <c r="P90" s="106"/>
      <c r="Q90" s="106"/>
    </row>
    <row r="91" spans="1:17" ht="24" x14ac:dyDescent="0.55000000000000004">
      <c r="A91" s="106">
        <f>SUBTOTAL(103,$B$4:B91)</f>
        <v>88</v>
      </c>
      <c r="B91" s="107" t="s">
        <v>4729</v>
      </c>
      <c r="C91" s="107" t="s">
        <v>4661</v>
      </c>
      <c r="D91" s="107" t="s">
        <v>4738</v>
      </c>
      <c r="E91" s="106" t="s">
        <v>4790</v>
      </c>
      <c r="F91" s="107" t="s">
        <v>4786</v>
      </c>
      <c r="G91" s="106" t="s">
        <v>8851</v>
      </c>
      <c r="H91" s="106" t="s">
        <v>8869</v>
      </c>
      <c r="I91" s="11">
        <v>5.38499999999999</v>
      </c>
      <c r="J91" s="11">
        <v>5.38499999999999</v>
      </c>
      <c r="K91" s="11"/>
      <c r="L91" s="106" t="s">
        <v>4733</v>
      </c>
      <c r="M91" s="106"/>
      <c r="N91" s="106"/>
      <c r="O91" s="106"/>
      <c r="P91" s="106"/>
      <c r="Q91" s="106"/>
    </row>
    <row r="92" spans="1:17" ht="24" x14ac:dyDescent="0.55000000000000004">
      <c r="A92" s="106">
        <f>SUBTOTAL(103,$B$4:B92)</f>
        <v>89</v>
      </c>
      <c r="B92" s="107" t="s">
        <v>4729</v>
      </c>
      <c r="C92" s="107" t="s">
        <v>4661</v>
      </c>
      <c r="D92" s="107" t="s">
        <v>4730</v>
      </c>
      <c r="E92" s="106" t="s">
        <v>4791</v>
      </c>
      <c r="F92" s="107" t="s">
        <v>4789</v>
      </c>
      <c r="G92" s="106" t="s">
        <v>8870</v>
      </c>
      <c r="H92" s="106" t="s">
        <v>8855</v>
      </c>
      <c r="I92" s="11">
        <v>0.39400000000000002</v>
      </c>
      <c r="J92" s="11">
        <v>0.39400000000000002</v>
      </c>
      <c r="K92" s="11"/>
      <c r="L92" s="106" t="s">
        <v>4733</v>
      </c>
      <c r="M92" s="106"/>
      <c r="N92" s="106"/>
      <c r="O92" s="106"/>
      <c r="P92" s="106"/>
      <c r="Q92" s="106"/>
    </row>
    <row r="93" spans="1:17" ht="24" x14ac:dyDescent="0.55000000000000004">
      <c r="A93" s="106">
        <f>SUBTOTAL(103,$B$4:B93)</f>
        <v>90</v>
      </c>
      <c r="B93" s="107" t="s">
        <v>4729</v>
      </c>
      <c r="C93" s="107" t="s">
        <v>4661</v>
      </c>
      <c r="D93" s="107" t="s">
        <v>4730</v>
      </c>
      <c r="E93" s="106" t="s">
        <v>4791</v>
      </c>
      <c r="F93" s="107" t="s">
        <v>4789</v>
      </c>
      <c r="G93" s="106" t="s">
        <v>8871</v>
      </c>
      <c r="H93" s="106" t="s">
        <v>8872</v>
      </c>
      <c r="I93" s="11">
        <v>3.855</v>
      </c>
      <c r="J93" s="11">
        <v>3.855</v>
      </c>
      <c r="K93" s="11"/>
      <c r="L93" s="106" t="s">
        <v>4733</v>
      </c>
      <c r="M93" s="106"/>
      <c r="N93" s="106"/>
      <c r="O93" s="106"/>
      <c r="P93" s="106"/>
      <c r="Q93" s="106"/>
    </row>
    <row r="94" spans="1:17" ht="24" x14ac:dyDescent="0.55000000000000004">
      <c r="A94" s="106">
        <f>SUBTOTAL(103,$B$4:B94)</f>
        <v>91</v>
      </c>
      <c r="B94" s="107" t="s">
        <v>4729</v>
      </c>
      <c r="C94" s="107" t="s">
        <v>4661</v>
      </c>
      <c r="D94" s="107" t="s">
        <v>4730</v>
      </c>
      <c r="E94" s="106" t="s">
        <v>4791</v>
      </c>
      <c r="F94" s="107" t="s">
        <v>4789</v>
      </c>
      <c r="G94" s="106" t="s">
        <v>8873</v>
      </c>
      <c r="H94" s="106" t="s">
        <v>8860</v>
      </c>
      <c r="I94" s="11">
        <v>1.2</v>
      </c>
      <c r="J94" s="11">
        <v>1.2</v>
      </c>
      <c r="K94" s="11"/>
      <c r="L94" s="106" t="s">
        <v>4733</v>
      </c>
      <c r="M94" s="106"/>
      <c r="N94" s="106"/>
      <c r="O94" s="106"/>
      <c r="P94" s="106"/>
      <c r="Q94" s="106"/>
    </row>
    <row r="95" spans="1:17" ht="24" x14ac:dyDescent="0.55000000000000004">
      <c r="A95" s="106">
        <f>SUBTOTAL(103,$B$4:B95)</f>
        <v>92</v>
      </c>
      <c r="B95" s="107" t="s">
        <v>4729</v>
      </c>
      <c r="C95" s="107" t="s">
        <v>4661</v>
      </c>
      <c r="D95" s="107" t="s">
        <v>4730</v>
      </c>
      <c r="E95" s="106" t="s">
        <v>4791</v>
      </c>
      <c r="F95" s="107" t="s">
        <v>4789</v>
      </c>
      <c r="G95" s="106" t="s">
        <v>8874</v>
      </c>
      <c r="H95" s="106" t="s">
        <v>8875</v>
      </c>
      <c r="I95" s="11">
        <v>1.0900000000000001</v>
      </c>
      <c r="J95" s="11">
        <v>1.0900000000000001</v>
      </c>
      <c r="K95" s="11"/>
      <c r="L95" s="106" t="s">
        <v>4733</v>
      </c>
      <c r="M95" s="106"/>
      <c r="N95" s="106"/>
      <c r="O95" s="106"/>
      <c r="P95" s="106"/>
      <c r="Q95" s="106"/>
    </row>
    <row r="96" spans="1:17" ht="24" x14ac:dyDescent="0.55000000000000004">
      <c r="A96" s="106">
        <f>SUBTOTAL(103,$B$4:B96)</f>
        <v>93</v>
      </c>
      <c r="B96" s="107" t="s">
        <v>4729</v>
      </c>
      <c r="C96" s="107" t="s">
        <v>4661</v>
      </c>
      <c r="D96" s="107" t="s">
        <v>4730</v>
      </c>
      <c r="E96" s="106" t="s">
        <v>4791</v>
      </c>
      <c r="F96" s="107" t="s">
        <v>4789</v>
      </c>
      <c r="G96" s="106" t="s">
        <v>8876</v>
      </c>
      <c r="H96" s="106" t="s">
        <v>8877</v>
      </c>
      <c r="I96" s="11">
        <v>1.06499999999999</v>
      </c>
      <c r="J96" s="11">
        <v>1.06499999999999</v>
      </c>
      <c r="K96" s="11"/>
      <c r="L96" s="106" t="s">
        <v>4733</v>
      </c>
      <c r="M96" s="106"/>
      <c r="N96" s="106"/>
      <c r="O96" s="106"/>
      <c r="P96" s="106"/>
      <c r="Q96" s="106"/>
    </row>
    <row r="97" spans="1:17" ht="24" x14ac:dyDescent="0.55000000000000004">
      <c r="A97" s="106">
        <f>SUBTOTAL(103,$B$4:B97)</f>
        <v>94</v>
      </c>
      <c r="B97" s="107" t="s">
        <v>4729</v>
      </c>
      <c r="C97" s="107" t="s">
        <v>4661</v>
      </c>
      <c r="D97" s="107" t="s">
        <v>4730</v>
      </c>
      <c r="E97" s="106" t="s">
        <v>4791</v>
      </c>
      <c r="F97" s="107" t="s">
        <v>4789</v>
      </c>
      <c r="G97" s="106" t="s">
        <v>8878</v>
      </c>
      <c r="H97" s="106" t="s">
        <v>8879</v>
      </c>
      <c r="I97" s="11">
        <v>1.1000000000000001</v>
      </c>
      <c r="J97" s="11">
        <v>1.1000000000000001</v>
      </c>
      <c r="K97" s="11"/>
      <c r="L97" s="106" t="s">
        <v>4733</v>
      </c>
      <c r="M97" s="106"/>
      <c r="N97" s="106"/>
      <c r="O97" s="106"/>
      <c r="P97" s="106"/>
      <c r="Q97" s="106"/>
    </row>
    <row r="98" spans="1:17" ht="24" x14ac:dyDescent="0.55000000000000004">
      <c r="A98" s="106">
        <f>SUBTOTAL(103,$B$4:B98)</f>
        <v>95</v>
      </c>
      <c r="B98" s="107" t="s">
        <v>4792</v>
      </c>
      <c r="C98" s="107" t="s">
        <v>4661</v>
      </c>
      <c r="D98" s="107" t="s">
        <v>4794</v>
      </c>
      <c r="E98" s="106" t="s">
        <v>4795</v>
      </c>
      <c r="F98" s="107" t="s">
        <v>4796</v>
      </c>
      <c r="G98" s="106" t="s">
        <v>4917</v>
      </c>
      <c r="H98" s="106" t="s">
        <v>8880</v>
      </c>
      <c r="I98" s="11">
        <v>24.111000000000001</v>
      </c>
      <c r="J98" s="11">
        <v>53.485999999999997</v>
      </c>
      <c r="K98" s="11"/>
      <c r="L98" s="106" t="s">
        <v>4793</v>
      </c>
      <c r="M98" s="108"/>
      <c r="N98" s="108"/>
      <c r="O98" s="108"/>
      <c r="P98" s="108"/>
      <c r="Q98" s="106"/>
    </row>
    <row r="99" spans="1:17" ht="24" x14ac:dyDescent="0.55000000000000004">
      <c r="A99" s="106">
        <f>SUBTOTAL(103,$B$4:B99)</f>
        <v>96</v>
      </c>
      <c r="B99" s="107" t="s">
        <v>4792</v>
      </c>
      <c r="C99" s="107" t="s">
        <v>4661</v>
      </c>
      <c r="D99" s="107" t="s">
        <v>4797</v>
      </c>
      <c r="E99" s="106" t="s">
        <v>4798</v>
      </c>
      <c r="F99" s="107" t="s">
        <v>4799</v>
      </c>
      <c r="G99" s="106" t="s">
        <v>8880</v>
      </c>
      <c r="H99" s="106" t="s">
        <v>8881</v>
      </c>
      <c r="I99" s="11">
        <v>15</v>
      </c>
      <c r="J99" s="11">
        <v>33</v>
      </c>
      <c r="K99" s="11"/>
      <c r="L99" s="106" t="s">
        <v>4793</v>
      </c>
      <c r="M99" s="108"/>
      <c r="N99" s="108"/>
      <c r="O99" s="108"/>
      <c r="P99" s="108"/>
      <c r="Q99" s="106"/>
    </row>
    <row r="100" spans="1:17" ht="24" x14ac:dyDescent="0.55000000000000004">
      <c r="A100" s="106">
        <f>SUBTOTAL(103,$B$4:B100)</f>
        <v>97</v>
      </c>
      <c r="B100" s="107" t="s">
        <v>4792</v>
      </c>
      <c r="C100" s="107" t="s">
        <v>4661</v>
      </c>
      <c r="D100" s="107" t="s">
        <v>4800</v>
      </c>
      <c r="E100" s="106" t="s">
        <v>4801</v>
      </c>
      <c r="F100" s="107" t="s">
        <v>4802</v>
      </c>
      <c r="G100" s="106" t="s">
        <v>8881</v>
      </c>
      <c r="H100" s="106" t="s">
        <v>8882</v>
      </c>
      <c r="I100" s="11">
        <v>21.5</v>
      </c>
      <c r="J100" s="111">
        <v>51.939</v>
      </c>
      <c r="K100" s="111"/>
      <c r="L100" s="106" t="s">
        <v>4793</v>
      </c>
      <c r="M100" s="108"/>
      <c r="N100" s="108"/>
      <c r="O100" s="108"/>
      <c r="P100" s="108"/>
      <c r="Q100" s="106"/>
    </row>
    <row r="101" spans="1:17" ht="24" x14ac:dyDescent="0.55000000000000004">
      <c r="A101" s="106">
        <f>SUBTOTAL(103,$B$4:B101)</f>
        <v>98</v>
      </c>
      <c r="B101" s="107" t="s">
        <v>4792</v>
      </c>
      <c r="C101" s="107" t="s">
        <v>4661</v>
      </c>
      <c r="D101" s="107" t="s">
        <v>4797</v>
      </c>
      <c r="E101" s="106" t="s">
        <v>4803</v>
      </c>
      <c r="F101" s="107" t="s">
        <v>4804</v>
      </c>
      <c r="G101" s="106" t="s">
        <v>5213</v>
      </c>
      <c r="H101" s="106" t="s">
        <v>8883</v>
      </c>
      <c r="I101" s="11">
        <v>6.1159999999999899</v>
      </c>
      <c r="J101" s="11">
        <v>18.3479999999999</v>
      </c>
      <c r="K101" s="11"/>
      <c r="L101" s="106" t="s">
        <v>4793</v>
      </c>
      <c r="M101" s="108"/>
      <c r="N101" s="108"/>
      <c r="O101" s="108"/>
      <c r="P101" s="108"/>
      <c r="Q101" s="106"/>
    </row>
    <row r="102" spans="1:17" ht="24" x14ac:dyDescent="0.55000000000000004">
      <c r="A102" s="106">
        <f>SUBTOTAL(103,$B$4:B102)</f>
        <v>99</v>
      </c>
      <c r="B102" s="107" t="s">
        <v>4792</v>
      </c>
      <c r="C102" s="107" t="s">
        <v>4661</v>
      </c>
      <c r="D102" s="107" t="s">
        <v>4800</v>
      </c>
      <c r="E102" s="106" t="s">
        <v>4805</v>
      </c>
      <c r="F102" s="107" t="s">
        <v>4806</v>
      </c>
      <c r="G102" s="106" t="s">
        <v>5213</v>
      </c>
      <c r="H102" s="106" t="s">
        <v>6847</v>
      </c>
      <c r="I102" s="11">
        <v>10</v>
      </c>
      <c r="J102" s="11">
        <v>24.1739999999999</v>
      </c>
      <c r="K102" s="11"/>
      <c r="L102" s="106" t="s">
        <v>4793</v>
      </c>
      <c r="M102" s="108"/>
      <c r="N102" s="108"/>
      <c r="O102" s="108"/>
      <c r="P102" s="108"/>
      <c r="Q102" s="106"/>
    </row>
    <row r="103" spans="1:17" ht="24" x14ac:dyDescent="0.55000000000000004">
      <c r="A103" s="106">
        <f>SUBTOTAL(103,$B$4:B103)</f>
        <v>100</v>
      </c>
      <c r="B103" s="107" t="s">
        <v>4792</v>
      </c>
      <c r="C103" s="107" t="s">
        <v>4661</v>
      </c>
      <c r="D103" s="107" t="s">
        <v>4807</v>
      </c>
      <c r="E103" s="106" t="s">
        <v>4808</v>
      </c>
      <c r="F103" s="107" t="s">
        <v>4809</v>
      </c>
      <c r="G103" s="106" t="s">
        <v>6847</v>
      </c>
      <c r="H103" s="106" t="s">
        <v>6663</v>
      </c>
      <c r="I103" s="11">
        <v>35</v>
      </c>
      <c r="J103" s="11">
        <v>72.95</v>
      </c>
      <c r="K103" s="11"/>
      <c r="L103" s="106" t="s">
        <v>4793</v>
      </c>
      <c r="M103" s="108"/>
      <c r="N103" s="108"/>
      <c r="O103" s="108"/>
      <c r="P103" s="108"/>
      <c r="Q103" s="106"/>
    </row>
    <row r="104" spans="1:17" ht="24" x14ac:dyDescent="0.55000000000000004">
      <c r="A104" s="106">
        <f>SUBTOTAL(103,$B$4:B104)</f>
        <v>101</v>
      </c>
      <c r="B104" s="107" t="s">
        <v>4792</v>
      </c>
      <c r="C104" s="107" t="s">
        <v>4661</v>
      </c>
      <c r="D104" s="107" t="s">
        <v>4810</v>
      </c>
      <c r="E104" s="106" t="s">
        <v>4811</v>
      </c>
      <c r="F104" s="107" t="s">
        <v>4812</v>
      </c>
      <c r="G104" s="106" t="s">
        <v>6663</v>
      </c>
      <c r="H104" s="106" t="s">
        <v>8097</v>
      </c>
      <c r="I104" s="11">
        <v>44.299999999999898</v>
      </c>
      <c r="J104" s="11">
        <v>46.449999999999903</v>
      </c>
      <c r="K104" s="11"/>
      <c r="L104" s="106" t="s">
        <v>4793</v>
      </c>
      <c r="M104" s="108"/>
      <c r="N104" s="108"/>
      <c r="O104" s="108"/>
      <c r="P104" s="108"/>
      <c r="Q104" s="106"/>
    </row>
    <row r="105" spans="1:17" ht="24" x14ac:dyDescent="0.55000000000000004">
      <c r="A105" s="106">
        <f>SUBTOTAL(103,$B$4:B105)</f>
        <v>102</v>
      </c>
      <c r="B105" s="107" t="s">
        <v>4792</v>
      </c>
      <c r="C105" s="107" t="s">
        <v>4661</v>
      </c>
      <c r="D105" s="107" t="s">
        <v>4800</v>
      </c>
      <c r="E105" s="106" t="s">
        <v>4813</v>
      </c>
      <c r="F105" s="107" t="s">
        <v>4814</v>
      </c>
      <c r="G105" s="106" t="s">
        <v>5213</v>
      </c>
      <c r="H105" s="106" t="s">
        <v>8884</v>
      </c>
      <c r="I105" s="11">
        <v>15.802</v>
      </c>
      <c r="J105" s="11">
        <v>15.802</v>
      </c>
      <c r="K105" s="11"/>
      <c r="L105" s="106" t="s">
        <v>4793</v>
      </c>
      <c r="M105" s="108"/>
      <c r="N105" s="108"/>
      <c r="O105" s="108"/>
      <c r="P105" s="108"/>
      <c r="Q105" s="106"/>
    </row>
    <row r="106" spans="1:17" ht="24" x14ac:dyDescent="0.55000000000000004">
      <c r="A106" s="106">
        <f>SUBTOTAL(103,$B$4:B106)</f>
        <v>103</v>
      </c>
      <c r="B106" s="107" t="s">
        <v>4792</v>
      </c>
      <c r="C106" s="107" t="s">
        <v>4661</v>
      </c>
      <c r="D106" s="107" t="s">
        <v>4797</v>
      </c>
      <c r="E106" s="106" t="s">
        <v>4815</v>
      </c>
      <c r="F106" s="107" t="s">
        <v>4816</v>
      </c>
      <c r="G106" s="106" t="s">
        <v>5213</v>
      </c>
      <c r="H106" s="106" t="s">
        <v>8885</v>
      </c>
      <c r="I106" s="11">
        <v>3.3820000000000001</v>
      </c>
      <c r="J106" s="11">
        <v>4.7460000000000004</v>
      </c>
      <c r="K106" s="11"/>
      <c r="L106" s="106" t="s">
        <v>4793</v>
      </c>
      <c r="M106" s="108"/>
      <c r="N106" s="108"/>
      <c r="O106" s="108"/>
      <c r="P106" s="108"/>
      <c r="Q106" s="106"/>
    </row>
    <row r="107" spans="1:17" ht="24" x14ac:dyDescent="0.55000000000000004">
      <c r="A107" s="106">
        <f>SUBTOTAL(103,$B$4:B107)</f>
        <v>104</v>
      </c>
      <c r="B107" s="107" t="s">
        <v>4792</v>
      </c>
      <c r="C107" s="107" t="s">
        <v>4661</v>
      </c>
      <c r="D107" s="107" t="s">
        <v>4797</v>
      </c>
      <c r="E107" s="106" t="s">
        <v>4817</v>
      </c>
      <c r="F107" s="107" t="s">
        <v>4818</v>
      </c>
      <c r="G107" s="106" t="s">
        <v>5213</v>
      </c>
      <c r="H107" s="106" t="s">
        <v>8632</v>
      </c>
      <c r="I107" s="11">
        <v>7.5</v>
      </c>
      <c r="J107" s="11">
        <v>11.8</v>
      </c>
      <c r="K107" s="11"/>
      <c r="L107" s="106" t="s">
        <v>4793</v>
      </c>
      <c r="M107" s="108"/>
      <c r="N107" s="108"/>
      <c r="O107" s="108"/>
      <c r="P107" s="108"/>
      <c r="Q107" s="106"/>
    </row>
    <row r="108" spans="1:17" ht="24" x14ac:dyDescent="0.55000000000000004">
      <c r="A108" s="106">
        <f>SUBTOTAL(103,$B$4:B108)</f>
        <v>105</v>
      </c>
      <c r="B108" s="107" t="s">
        <v>4792</v>
      </c>
      <c r="C108" s="107" t="s">
        <v>4661</v>
      </c>
      <c r="D108" s="107" t="s">
        <v>4807</v>
      </c>
      <c r="E108" s="106" t="s">
        <v>4819</v>
      </c>
      <c r="F108" s="107" t="s">
        <v>4820</v>
      </c>
      <c r="G108" s="106" t="s">
        <v>5213</v>
      </c>
      <c r="H108" s="106" t="s">
        <v>6279</v>
      </c>
      <c r="I108" s="11">
        <v>34</v>
      </c>
      <c r="J108" s="11">
        <v>65.62</v>
      </c>
      <c r="K108" s="11"/>
      <c r="L108" s="106" t="s">
        <v>4793</v>
      </c>
      <c r="M108" s="108"/>
      <c r="N108" s="108"/>
      <c r="O108" s="108"/>
      <c r="P108" s="108"/>
      <c r="Q108" s="106"/>
    </row>
    <row r="109" spans="1:17" ht="24" x14ac:dyDescent="0.55000000000000004">
      <c r="A109" s="106">
        <f>SUBTOTAL(103,$B$4:B109)</f>
        <v>106</v>
      </c>
      <c r="B109" s="107" t="s">
        <v>4792</v>
      </c>
      <c r="C109" s="107" t="s">
        <v>4661</v>
      </c>
      <c r="D109" s="107" t="s">
        <v>4821</v>
      </c>
      <c r="E109" s="106" t="s">
        <v>4822</v>
      </c>
      <c r="F109" s="107" t="s">
        <v>4823</v>
      </c>
      <c r="G109" s="106" t="s">
        <v>6279</v>
      </c>
      <c r="H109" s="106" t="s">
        <v>8886</v>
      </c>
      <c r="I109" s="11">
        <v>27.617000000000001</v>
      </c>
      <c r="J109" s="11">
        <v>48.902999999999999</v>
      </c>
      <c r="K109" s="11"/>
      <c r="L109" s="106" t="s">
        <v>4793</v>
      </c>
      <c r="M109" s="108"/>
      <c r="N109" s="108"/>
      <c r="O109" s="108"/>
      <c r="P109" s="108"/>
      <c r="Q109" s="106"/>
    </row>
    <row r="110" spans="1:17" ht="24" x14ac:dyDescent="0.55000000000000004">
      <c r="A110" s="106">
        <f>SUBTOTAL(103,$B$4:B110)</f>
        <v>107</v>
      </c>
      <c r="B110" s="107" t="s">
        <v>4792</v>
      </c>
      <c r="C110" s="107" t="s">
        <v>4661</v>
      </c>
      <c r="D110" s="107" t="s">
        <v>4821</v>
      </c>
      <c r="E110" s="106" t="s">
        <v>4824</v>
      </c>
      <c r="F110" s="107" t="s">
        <v>4825</v>
      </c>
      <c r="G110" s="106" t="s">
        <v>5213</v>
      </c>
      <c r="H110" s="106" t="s">
        <v>7874</v>
      </c>
      <c r="I110" s="11">
        <v>14.517999999999899</v>
      </c>
      <c r="J110" s="11">
        <v>15.960999999999901</v>
      </c>
      <c r="K110" s="11"/>
      <c r="L110" s="106" t="s">
        <v>4793</v>
      </c>
      <c r="M110" s="108"/>
      <c r="N110" s="108"/>
      <c r="O110" s="108"/>
      <c r="P110" s="108"/>
      <c r="Q110" s="106"/>
    </row>
    <row r="111" spans="1:17" ht="24" x14ac:dyDescent="0.55000000000000004">
      <c r="A111" s="106">
        <f>SUBTOTAL(103,$B$4:B111)</f>
        <v>108</v>
      </c>
      <c r="B111" s="107" t="s">
        <v>4792</v>
      </c>
      <c r="C111" s="107" t="s">
        <v>4661</v>
      </c>
      <c r="D111" s="107" t="s">
        <v>4821</v>
      </c>
      <c r="E111" s="106" t="s">
        <v>4826</v>
      </c>
      <c r="F111" s="107" t="s">
        <v>4827</v>
      </c>
      <c r="G111" s="106" t="s">
        <v>5213</v>
      </c>
      <c r="H111" s="106" t="s">
        <v>8887</v>
      </c>
      <c r="I111" s="11">
        <v>15.792</v>
      </c>
      <c r="J111" s="11">
        <v>15.792</v>
      </c>
      <c r="K111" s="11"/>
      <c r="L111" s="106" t="s">
        <v>4793</v>
      </c>
      <c r="M111" s="108"/>
      <c r="N111" s="108"/>
      <c r="O111" s="108"/>
      <c r="P111" s="108"/>
      <c r="Q111" s="106"/>
    </row>
    <row r="112" spans="1:17" ht="24" x14ac:dyDescent="0.55000000000000004">
      <c r="A112" s="106">
        <f>SUBTOTAL(103,$B$4:B112)</f>
        <v>109</v>
      </c>
      <c r="B112" s="107" t="s">
        <v>4792</v>
      </c>
      <c r="C112" s="107" t="s">
        <v>4661</v>
      </c>
      <c r="D112" s="107" t="s">
        <v>4828</v>
      </c>
      <c r="E112" s="106" t="s">
        <v>4829</v>
      </c>
      <c r="F112" s="107" t="s">
        <v>4830</v>
      </c>
      <c r="G112" s="106" t="s">
        <v>5213</v>
      </c>
      <c r="H112" s="106" t="s">
        <v>8888</v>
      </c>
      <c r="I112" s="11">
        <v>59.453999999999901</v>
      </c>
      <c r="J112" s="11">
        <v>78.416999999999902</v>
      </c>
      <c r="K112" s="11"/>
      <c r="L112" s="106" t="s">
        <v>4793</v>
      </c>
      <c r="M112" s="108"/>
      <c r="N112" s="108"/>
      <c r="O112" s="108"/>
      <c r="P112" s="108"/>
      <c r="Q112" s="106"/>
    </row>
    <row r="113" spans="1:17" ht="24" x14ac:dyDescent="0.55000000000000004">
      <c r="A113" s="106">
        <f>SUBTOTAL(103,$B$4:B113)</f>
        <v>110</v>
      </c>
      <c r="B113" s="107" t="s">
        <v>4792</v>
      </c>
      <c r="C113" s="107" t="s">
        <v>4661</v>
      </c>
      <c r="D113" s="110" t="s">
        <v>4794</v>
      </c>
      <c r="E113" s="109" t="s">
        <v>4831</v>
      </c>
      <c r="F113" s="110" t="s">
        <v>4832</v>
      </c>
      <c r="G113" s="109" t="s">
        <v>5213</v>
      </c>
      <c r="H113" s="109" t="s">
        <v>8889</v>
      </c>
      <c r="I113" s="111">
        <v>29.475000000000001</v>
      </c>
      <c r="J113" s="111">
        <v>33.101999999999997</v>
      </c>
      <c r="K113" s="111"/>
      <c r="L113" s="106" t="s">
        <v>4793</v>
      </c>
      <c r="M113" s="108"/>
      <c r="N113" s="108"/>
      <c r="O113" s="108"/>
      <c r="P113" s="108"/>
      <c r="Q113" s="106"/>
    </row>
    <row r="114" spans="1:17" ht="24" x14ac:dyDescent="0.55000000000000004">
      <c r="A114" s="106">
        <f>SUBTOTAL(103,$B$4:B114)</f>
        <v>111</v>
      </c>
      <c r="B114" s="107" t="s">
        <v>4792</v>
      </c>
      <c r="C114" s="107" t="s">
        <v>4661</v>
      </c>
      <c r="D114" s="107" t="s">
        <v>4797</v>
      </c>
      <c r="E114" s="106" t="s">
        <v>4833</v>
      </c>
      <c r="F114" s="107" t="s">
        <v>4834</v>
      </c>
      <c r="G114" s="106" t="s">
        <v>5213</v>
      </c>
      <c r="H114" s="106" t="s">
        <v>8306</v>
      </c>
      <c r="I114" s="11">
        <v>12.346</v>
      </c>
      <c r="J114" s="11">
        <v>14.268000000000001</v>
      </c>
      <c r="K114" s="11"/>
      <c r="L114" s="106" t="s">
        <v>4793</v>
      </c>
      <c r="M114" s="108"/>
      <c r="N114" s="108"/>
      <c r="O114" s="108"/>
      <c r="P114" s="108"/>
      <c r="Q114" s="106"/>
    </row>
    <row r="115" spans="1:17" ht="24" x14ac:dyDescent="0.55000000000000004">
      <c r="A115" s="106">
        <f>SUBTOTAL(103,$B$4:B115)</f>
        <v>112</v>
      </c>
      <c r="B115" s="107" t="s">
        <v>4792</v>
      </c>
      <c r="C115" s="107" t="s">
        <v>4661</v>
      </c>
      <c r="D115" s="107" t="s">
        <v>4810</v>
      </c>
      <c r="E115" s="106" t="s">
        <v>4835</v>
      </c>
      <c r="F115" s="107" t="s">
        <v>4836</v>
      </c>
      <c r="G115" s="106" t="s">
        <v>5213</v>
      </c>
      <c r="H115" s="106" t="s">
        <v>8112</v>
      </c>
      <c r="I115" s="11">
        <v>8.9079999999999906</v>
      </c>
      <c r="J115" s="11">
        <v>8.9079999999999906</v>
      </c>
      <c r="K115" s="11"/>
      <c r="L115" s="106" t="s">
        <v>4793</v>
      </c>
      <c r="M115" s="108"/>
      <c r="N115" s="108"/>
      <c r="O115" s="108"/>
      <c r="P115" s="108"/>
      <c r="Q115" s="106"/>
    </row>
    <row r="116" spans="1:17" ht="24" x14ac:dyDescent="0.55000000000000004">
      <c r="A116" s="106">
        <f>SUBTOTAL(103,$B$4:B116)</f>
        <v>113</v>
      </c>
      <c r="B116" s="107" t="s">
        <v>4792</v>
      </c>
      <c r="C116" s="107" t="s">
        <v>4661</v>
      </c>
      <c r="D116" s="107" t="s">
        <v>4821</v>
      </c>
      <c r="E116" s="106" t="s">
        <v>4837</v>
      </c>
      <c r="F116" s="107" t="s">
        <v>4838</v>
      </c>
      <c r="G116" s="106" t="s">
        <v>5213</v>
      </c>
      <c r="H116" s="106" t="s">
        <v>8890</v>
      </c>
      <c r="I116" s="11">
        <v>28.173999999999999</v>
      </c>
      <c r="J116" s="11">
        <v>28.173999999999999</v>
      </c>
      <c r="K116" s="11"/>
      <c r="L116" s="106" t="s">
        <v>4793</v>
      </c>
      <c r="M116" s="108"/>
      <c r="N116" s="108"/>
      <c r="O116" s="108"/>
      <c r="P116" s="108"/>
      <c r="Q116" s="106"/>
    </row>
    <row r="117" spans="1:17" ht="24" x14ac:dyDescent="0.55000000000000004">
      <c r="A117" s="106">
        <f>SUBTOTAL(103,$B$4:B117)</f>
        <v>114</v>
      </c>
      <c r="B117" s="107" t="s">
        <v>4792</v>
      </c>
      <c r="C117" s="107" t="s">
        <v>4661</v>
      </c>
      <c r="D117" s="107" t="s">
        <v>4828</v>
      </c>
      <c r="E117" s="106" t="s">
        <v>4839</v>
      </c>
      <c r="F117" s="107" t="s">
        <v>4840</v>
      </c>
      <c r="G117" s="106" t="s">
        <v>5213</v>
      </c>
      <c r="H117" s="106" t="s">
        <v>8891</v>
      </c>
      <c r="I117" s="11">
        <v>16.175000000000001</v>
      </c>
      <c r="J117" s="11">
        <v>16.175000000000001</v>
      </c>
      <c r="K117" s="11"/>
      <c r="L117" s="106" t="s">
        <v>4793</v>
      </c>
      <c r="M117" s="108"/>
      <c r="N117" s="108"/>
      <c r="O117" s="108"/>
      <c r="P117" s="108"/>
      <c r="Q117" s="106"/>
    </row>
    <row r="118" spans="1:17" ht="24" x14ac:dyDescent="0.55000000000000004">
      <c r="A118" s="106">
        <f>SUBTOTAL(103,$B$4:B118)</f>
        <v>115</v>
      </c>
      <c r="B118" s="107" t="s">
        <v>4792</v>
      </c>
      <c r="C118" s="107" t="s">
        <v>4661</v>
      </c>
      <c r="D118" s="107" t="s">
        <v>4810</v>
      </c>
      <c r="E118" s="106" t="s">
        <v>4841</v>
      </c>
      <c r="F118" s="107" t="s">
        <v>4842</v>
      </c>
      <c r="G118" s="106" t="s">
        <v>5213</v>
      </c>
      <c r="H118" s="106" t="s">
        <v>8892</v>
      </c>
      <c r="I118" s="11">
        <v>10.9079999999999</v>
      </c>
      <c r="J118" s="11">
        <v>10.9079999999999</v>
      </c>
      <c r="K118" s="11"/>
      <c r="L118" s="106" t="s">
        <v>4793</v>
      </c>
      <c r="M118" s="108"/>
      <c r="N118" s="108"/>
      <c r="O118" s="108"/>
      <c r="P118" s="108"/>
      <c r="Q118" s="106"/>
    </row>
    <row r="119" spans="1:17" ht="24" x14ac:dyDescent="0.55000000000000004">
      <c r="A119" s="106">
        <f>SUBTOTAL(103,$B$4:B119)</f>
        <v>116</v>
      </c>
      <c r="B119" s="107" t="s">
        <v>4792</v>
      </c>
      <c r="C119" s="107" t="s">
        <v>4661</v>
      </c>
      <c r="D119" s="107" t="s">
        <v>4797</v>
      </c>
      <c r="E119" s="106" t="s">
        <v>4843</v>
      </c>
      <c r="F119" s="107" t="s">
        <v>4844</v>
      </c>
      <c r="G119" s="106" t="s">
        <v>5213</v>
      </c>
      <c r="H119" s="106" t="s">
        <v>8893</v>
      </c>
      <c r="I119" s="11">
        <v>8.4299999999999908</v>
      </c>
      <c r="J119" s="11">
        <v>13.43</v>
      </c>
      <c r="K119" s="11"/>
      <c r="L119" s="106" t="s">
        <v>4793</v>
      </c>
      <c r="M119" s="108"/>
      <c r="N119" s="108"/>
      <c r="O119" s="108"/>
      <c r="P119" s="108"/>
      <c r="Q119" s="106"/>
    </row>
    <row r="120" spans="1:17" ht="24" x14ac:dyDescent="0.55000000000000004">
      <c r="A120" s="106">
        <f>SUBTOTAL(103,$B$4:B120)</f>
        <v>117</v>
      </c>
      <c r="B120" s="107" t="s">
        <v>4792</v>
      </c>
      <c r="C120" s="107" t="s">
        <v>4661</v>
      </c>
      <c r="D120" s="107" t="s">
        <v>4800</v>
      </c>
      <c r="E120" s="106" t="s">
        <v>4845</v>
      </c>
      <c r="F120" s="107" t="s">
        <v>4846</v>
      </c>
      <c r="G120" s="106" t="s">
        <v>5213</v>
      </c>
      <c r="H120" s="106" t="s">
        <v>8894</v>
      </c>
      <c r="I120" s="11">
        <v>3.39699999999999</v>
      </c>
      <c r="J120" s="11">
        <v>4.66</v>
      </c>
      <c r="K120" s="11"/>
      <c r="L120" s="106" t="s">
        <v>4793</v>
      </c>
      <c r="M120" s="108"/>
      <c r="N120" s="108"/>
      <c r="O120" s="108"/>
      <c r="P120" s="108"/>
      <c r="Q120" s="106"/>
    </row>
    <row r="121" spans="1:17" ht="24" x14ac:dyDescent="0.55000000000000004">
      <c r="A121" s="106">
        <f>SUBTOTAL(103,$B$4:B121)</f>
        <v>118</v>
      </c>
      <c r="B121" s="107" t="s">
        <v>4792</v>
      </c>
      <c r="C121" s="107" t="s">
        <v>4661</v>
      </c>
      <c r="D121" s="107" t="s">
        <v>4828</v>
      </c>
      <c r="E121" s="106" t="s">
        <v>4847</v>
      </c>
      <c r="F121" s="107" t="s">
        <v>4848</v>
      </c>
      <c r="G121" s="106" t="s">
        <v>5213</v>
      </c>
      <c r="H121" s="106" t="s">
        <v>8895</v>
      </c>
      <c r="I121" s="11">
        <v>3.3719999999999901</v>
      </c>
      <c r="J121" s="11">
        <v>3.3719999999999901</v>
      </c>
      <c r="K121" s="11"/>
      <c r="L121" s="106" t="s">
        <v>4793</v>
      </c>
      <c r="M121" s="108"/>
      <c r="N121" s="108"/>
      <c r="O121" s="108"/>
      <c r="P121" s="108"/>
      <c r="Q121" s="106"/>
    </row>
    <row r="122" spans="1:17" ht="24" x14ac:dyDescent="0.55000000000000004">
      <c r="A122" s="106">
        <f>SUBTOTAL(103,$B$4:B122)</f>
        <v>119</v>
      </c>
      <c r="B122" s="107" t="s">
        <v>4849</v>
      </c>
      <c r="C122" s="107" t="s">
        <v>4661</v>
      </c>
      <c r="D122" s="107" t="s">
        <v>4851</v>
      </c>
      <c r="E122" s="106" t="s">
        <v>4852</v>
      </c>
      <c r="F122" s="107" t="s">
        <v>4853</v>
      </c>
      <c r="G122" s="106" t="s">
        <v>8882</v>
      </c>
      <c r="H122" s="106" t="s">
        <v>8896</v>
      </c>
      <c r="I122" s="11">
        <v>27.033000000000001</v>
      </c>
      <c r="J122" s="11">
        <v>60.061999999999898</v>
      </c>
      <c r="K122" s="11"/>
      <c r="L122" s="106" t="s">
        <v>4793</v>
      </c>
      <c r="M122" s="108"/>
      <c r="N122" s="109" t="s">
        <v>6553</v>
      </c>
      <c r="O122" s="109"/>
      <c r="P122" s="109"/>
      <c r="Q122" s="106"/>
    </row>
    <row r="123" spans="1:17" ht="24" x14ac:dyDescent="0.55000000000000004">
      <c r="A123" s="109">
        <f>SUBTOTAL(103,$B$4:B123)</f>
        <v>120</v>
      </c>
      <c r="B123" s="110" t="s">
        <v>4849</v>
      </c>
      <c r="C123" s="110" t="s">
        <v>4661</v>
      </c>
      <c r="D123" s="110" t="s">
        <v>4854</v>
      </c>
      <c r="E123" s="109" t="s">
        <v>4855</v>
      </c>
      <c r="F123" s="110" t="s">
        <v>4856</v>
      </c>
      <c r="G123" s="109" t="s">
        <v>8896</v>
      </c>
      <c r="H123" s="109" t="s">
        <v>8897</v>
      </c>
      <c r="I123" s="111">
        <v>0.79900000000000004</v>
      </c>
      <c r="J123" s="111">
        <v>1.7410000000000001</v>
      </c>
      <c r="K123" s="111"/>
      <c r="L123" s="109" t="s">
        <v>4793</v>
      </c>
      <c r="M123" s="109" t="s">
        <v>4857</v>
      </c>
      <c r="N123" s="109" t="s">
        <v>6554</v>
      </c>
      <c r="O123" s="109"/>
      <c r="P123" s="109"/>
      <c r="Q123" s="109"/>
    </row>
    <row r="124" spans="1:17" ht="24" x14ac:dyDescent="0.55000000000000004">
      <c r="A124" s="109">
        <f>SUBTOTAL(103,$B$4:B124)</f>
        <v>121</v>
      </c>
      <c r="B124" s="110" t="s">
        <v>4849</v>
      </c>
      <c r="C124" s="110" t="s">
        <v>4661</v>
      </c>
      <c r="D124" s="110" t="s">
        <v>4854</v>
      </c>
      <c r="E124" s="109" t="s">
        <v>4855</v>
      </c>
      <c r="F124" s="110" t="s">
        <v>4856</v>
      </c>
      <c r="G124" s="109" t="s">
        <v>8898</v>
      </c>
      <c r="H124" s="109" t="s">
        <v>8899</v>
      </c>
      <c r="I124" s="111">
        <v>0.14199999999999999</v>
      </c>
      <c r="J124" s="111">
        <v>0.42699999999999999</v>
      </c>
      <c r="K124" s="111"/>
      <c r="L124" s="109" t="s">
        <v>4850</v>
      </c>
      <c r="M124" s="109" t="s">
        <v>4857</v>
      </c>
      <c r="N124" s="109" t="s">
        <v>6555</v>
      </c>
      <c r="O124" s="109"/>
      <c r="P124" s="109"/>
      <c r="Q124" s="109"/>
    </row>
    <row r="125" spans="1:17" ht="24" x14ac:dyDescent="0.55000000000000004">
      <c r="A125" s="122">
        <f>SUBTOTAL(103,$B$4:B125)</f>
        <v>122</v>
      </c>
      <c r="B125" s="123" t="s">
        <v>4849</v>
      </c>
      <c r="C125" s="123" t="s">
        <v>4661</v>
      </c>
      <c r="D125" s="123" t="s">
        <v>4854</v>
      </c>
      <c r="E125" s="122" t="s">
        <v>4855</v>
      </c>
      <c r="F125" s="123" t="s">
        <v>4856</v>
      </c>
      <c r="G125" s="122" t="s">
        <v>8899</v>
      </c>
      <c r="H125" s="122" t="s">
        <v>8900</v>
      </c>
      <c r="I125" s="13">
        <v>0.17599999999999899</v>
      </c>
      <c r="J125" s="13">
        <v>0.52800000000000002</v>
      </c>
      <c r="K125" s="13"/>
      <c r="L125" s="122" t="s">
        <v>4850</v>
      </c>
      <c r="M125" s="144"/>
      <c r="N125" s="144"/>
      <c r="O125" s="144"/>
      <c r="P125" s="144"/>
      <c r="Q125" s="122"/>
    </row>
    <row r="126" spans="1:17" ht="24" x14ac:dyDescent="0.55000000000000004">
      <c r="A126" s="106">
        <f>SUBTOTAL(103,$B$4:B126)</f>
        <v>123</v>
      </c>
      <c r="B126" s="107" t="s">
        <v>4849</v>
      </c>
      <c r="C126" s="107" t="s">
        <v>4661</v>
      </c>
      <c r="D126" s="107" t="s">
        <v>4854</v>
      </c>
      <c r="E126" s="106" t="s">
        <v>4855</v>
      </c>
      <c r="F126" s="107" t="s">
        <v>4856</v>
      </c>
      <c r="G126" s="106" t="s">
        <v>8901</v>
      </c>
      <c r="H126" s="106" t="s">
        <v>8902</v>
      </c>
      <c r="I126" s="11">
        <v>6.03</v>
      </c>
      <c r="J126" s="11">
        <v>19.893999999999899</v>
      </c>
      <c r="K126" s="11"/>
      <c r="L126" s="106" t="s">
        <v>4850</v>
      </c>
      <c r="M126" s="108"/>
      <c r="N126" s="108"/>
      <c r="O126" s="108"/>
      <c r="P126" s="108"/>
      <c r="Q126" s="106"/>
    </row>
    <row r="127" spans="1:17" ht="24" x14ac:dyDescent="0.55000000000000004">
      <c r="A127" s="106">
        <f>SUBTOTAL(103,$B$4:B127)</f>
        <v>124</v>
      </c>
      <c r="B127" s="107" t="s">
        <v>4849</v>
      </c>
      <c r="C127" s="107" t="s">
        <v>4661</v>
      </c>
      <c r="D127" s="107" t="s">
        <v>4858</v>
      </c>
      <c r="E127" s="106" t="s">
        <v>4859</v>
      </c>
      <c r="F127" s="107" t="s">
        <v>4860</v>
      </c>
      <c r="G127" s="106" t="s">
        <v>8902</v>
      </c>
      <c r="H127" s="106" t="s">
        <v>8903</v>
      </c>
      <c r="I127" s="11">
        <v>18.459</v>
      </c>
      <c r="J127" s="11">
        <v>38.289000000000001</v>
      </c>
      <c r="K127" s="11"/>
      <c r="L127" s="106" t="s">
        <v>4850</v>
      </c>
      <c r="M127" s="108"/>
      <c r="N127" s="108"/>
      <c r="O127" s="108"/>
      <c r="P127" s="108"/>
      <c r="Q127" s="106"/>
    </row>
    <row r="128" spans="1:17" ht="24" x14ac:dyDescent="0.55000000000000004">
      <c r="A128" s="106">
        <f>SUBTOTAL(103,$B$4:B128)</f>
        <v>125</v>
      </c>
      <c r="B128" s="107" t="s">
        <v>4849</v>
      </c>
      <c r="C128" s="107" t="s">
        <v>4661</v>
      </c>
      <c r="D128" s="107" t="s">
        <v>4861</v>
      </c>
      <c r="E128" s="106" t="s">
        <v>4862</v>
      </c>
      <c r="F128" s="107" t="s">
        <v>4863</v>
      </c>
      <c r="G128" s="106" t="s">
        <v>8903</v>
      </c>
      <c r="H128" s="106" t="s">
        <v>8904</v>
      </c>
      <c r="I128" s="11">
        <v>86.927999999999898</v>
      </c>
      <c r="J128" s="11">
        <v>155.19200000000001</v>
      </c>
      <c r="K128" s="11"/>
      <c r="L128" s="106" t="s">
        <v>4850</v>
      </c>
      <c r="M128" s="108"/>
      <c r="N128" s="108"/>
      <c r="O128" s="108"/>
      <c r="P128" s="108"/>
      <c r="Q128" s="106"/>
    </row>
    <row r="129" spans="1:17" ht="24" x14ac:dyDescent="0.55000000000000004">
      <c r="A129" s="106">
        <f>SUBTOTAL(103,$B$4:B129)</f>
        <v>126</v>
      </c>
      <c r="B129" s="107" t="s">
        <v>4849</v>
      </c>
      <c r="C129" s="107" t="s">
        <v>4661</v>
      </c>
      <c r="D129" s="107" t="s">
        <v>4858</v>
      </c>
      <c r="E129" s="106" t="s">
        <v>4864</v>
      </c>
      <c r="F129" s="107" t="s">
        <v>4865</v>
      </c>
      <c r="G129" s="106" t="s">
        <v>5213</v>
      </c>
      <c r="H129" s="106" t="s">
        <v>6931</v>
      </c>
      <c r="I129" s="11">
        <v>0.20100000000000001</v>
      </c>
      <c r="J129" s="11">
        <v>0.60299999999999898</v>
      </c>
      <c r="K129" s="11"/>
      <c r="L129" s="106" t="s">
        <v>4850</v>
      </c>
      <c r="M129" s="108"/>
      <c r="N129" s="108"/>
      <c r="O129" s="108"/>
      <c r="P129" s="108"/>
      <c r="Q129" s="106"/>
    </row>
    <row r="130" spans="1:17" ht="24" x14ac:dyDescent="0.55000000000000004">
      <c r="A130" s="106">
        <f>SUBTOTAL(103,$B$4:B130)</f>
        <v>127</v>
      </c>
      <c r="B130" s="107" t="s">
        <v>4849</v>
      </c>
      <c r="C130" s="107" t="s">
        <v>4661</v>
      </c>
      <c r="D130" s="107" t="s">
        <v>4858</v>
      </c>
      <c r="E130" s="106" t="s">
        <v>4864</v>
      </c>
      <c r="F130" s="107" t="s">
        <v>4865</v>
      </c>
      <c r="G130" s="106" t="s">
        <v>8905</v>
      </c>
      <c r="H130" s="106" t="s">
        <v>8906</v>
      </c>
      <c r="I130" s="11">
        <v>15.554</v>
      </c>
      <c r="J130" s="11">
        <v>24.346</v>
      </c>
      <c r="K130" s="11"/>
      <c r="L130" s="106" t="s">
        <v>4850</v>
      </c>
      <c r="M130" s="108"/>
      <c r="N130" s="108"/>
      <c r="O130" s="108"/>
      <c r="P130" s="108"/>
      <c r="Q130" s="106"/>
    </row>
    <row r="131" spans="1:17" ht="24" x14ac:dyDescent="0.55000000000000004">
      <c r="A131" s="106">
        <f>SUBTOTAL(103,$B$4:B131)</f>
        <v>128</v>
      </c>
      <c r="B131" s="107" t="s">
        <v>4849</v>
      </c>
      <c r="C131" s="107" t="s">
        <v>4661</v>
      </c>
      <c r="D131" s="107" t="s">
        <v>4858</v>
      </c>
      <c r="E131" s="106" t="s">
        <v>4866</v>
      </c>
      <c r="F131" s="107" t="s">
        <v>4867</v>
      </c>
      <c r="G131" s="106" t="s">
        <v>5213</v>
      </c>
      <c r="H131" s="106" t="s">
        <v>8907</v>
      </c>
      <c r="I131" s="11">
        <v>24.4149999999999</v>
      </c>
      <c r="J131" s="11">
        <v>24.6649999999999</v>
      </c>
      <c r="K131" s="11"/>
      <c r="L131" s="106" t="s">
        <v>4850</v>
      </c>
      <c r="M131" s="108"/>
      <c r="N131" s="108"/>
      <c r="O131" s="108"/>
      <c r="P131" s="108"/>
      <c r="Q131" s="106"/>
    </row>
    <row r="132" spans="1:17" ht="24" x14ac:dyDescent="0.55000000000000004">
      <c r="A132" s="106">
        <f>SUBTOTAL(103,$B$4:B132)</f>
        <v>129</v>
      </c>
      <c r="B132" s="107" t="s">
        <v>4849</v>
      </c>
      <c r="C132" s="107" t="s">
        <v>4661</v>
      </c>
      <c r="D132" s="107" t="s">
        <v>4858</v>
      </c>
      <c r="E132" s="106" t="s">
        <v>4868</v>
      </c>
      <c r="F132" s="107" t="s">
        <v>4869</v>
      </c>
      <c r="G132" s="106" t="s">
        <v>5213</v>
      </c>
      <c r="H132" s="106" t="s">
        <v>8908</v>
      </c>
      <c r="I132" s="11">
        <v>35.256999999999998</v>
      </c>
      <c r="J132" s="11">
        <v>39.9759999999999</v>
      </c>
      <c r="K132" s="11"/>
      <c r="L132" s="106" t="s">
        <v>4850</v>
      </c>
      <c r="M132" s="108"/>
      <c r="N132" s="108"/>
      <c r="O132" s="108"/>
      <c r="P132" s="108"/>
      <c r="Q132" s="106"/>
    </row>
    <row r="133" spans="1:17" ht="24" x14ac:dyDescent="0.55000000000000004">
      <c r="A133" s="106">
        <f>SUBTOTAL(103,$B$4:B133)</f>
        <v>130</v>
      </c>
      <c r="B133" s="107" t="s">
        <v>4849</v>
      </c>
      <c r="C133" s="107" t="s">
        <v>4661</v>
      </c>
      <c r="D133" s="107" t="s">
        <v>4854</v>
      </c>
      <c r="E133" s="106" t="s">
        <v>4870</v>
      </c>
      <c r="F133" s="107" t="s">
        <v>4871</v>
      </c>
      <c r="G133" s="106" t="s">
        <v>5213</v>
      </c>
      <c r="H133" s="106" t="s">
        <v>8909</v>
      </c>
      <c r="I133" s="11">
        <v>34.649999999999899</v>
      </c>
      <c r="J133" s="11">
        <v>34.939999999999898</v>
      </c>
      <c r="K133" s="11"/>
      <c r="L133" s="106" t="s">
        <v>4850</v>
      </c>
      <c r="M133" s="108"/>
      <c r="N133" s="108"/>
      <c r="O133" s="108"/>
      <c r="P133" s="108"/>
      <c r="Q133" s="106"/>
    </row>
    <row r="134" spans="1:17" ht="24" x14ac:dyDescent="0.55000000000000004">
      <c r="A134" s="106">
        <f>SUBTOTAL(103,$B$4:B134)</f>
        <v>131</v>
      </c>
      <c r="B134" s="107" t="s">
        <v>4849</v>
      </c>
      <c r="C134" s="107" t="s">
        <v>4661</v>
      </c>
      <c r="D134" s="107" t="s">
        <v>4872</v>
      </c>
      <c r="E134" s="106" t="s">
        <v>4873</v>
      </c>
      <c r="F134" s="107" t="s">
        <v>4874</v>
      </c>
      <c r="G134" s="106" t="s">
        <v>8909</v>
      </c>
      <c r="H134" s="106" t="s">
        <v>8910</v>
      </c>
      <c r="I134" s="11">
        <v>46.483999999999902</v>
      </c>
      <c r="J134" s="11">
        <v>47.933999999999898</v>
      </c>
      <c r="K134" s="11"/>
      <c r="L134" s="106" t="s">
        <v>4850</v>
      </c>
      <c r="M134" s="108"/>
      <c r="N134" s="108"/>
      <c r="O134" s="108"/>
      <c r="P134" s="108"/>
      <c r="Q134" s="106"/>
    </row>
    <row r="135" spans="1:17" ht="24" x14ac:dyDescent="0.55000000000000004">
      <c r="A135" s="106">
        <f>SUBTOTAL(103,$B$4:B135)</f>
        <v>132</v>
      </c>
      <c r="B135" s="107" t="s">
        <v>4849</v>
      </c>
      <c r="C135" s="107" t="s">
        <v>4661</v>
      </c>
      <c r="D135" s="107" t="s">
        <v>4854</v>
      </c>
      <c r="E135" s="106" t="s">
        <v>4875</v>
      </c>
      <c r="F135" s="107" t="s">
        <v>4876</v>
      </c>
      <c r="G135" s="106" t="s">
        <v>5213</v>
      </c>
      <c r="H135" s="106" t="s">
        <v>8911</v>
      </c>
      <c r="I135" s="11">
        <v>31.887</v>
      </c>
      <c r="J135" s="11">
        <v>33.064</v>
      </c>
      <c r="K135" s="11"/>
      <c r="L135" s="106" t="s">
        <v>4850</v>
      </c>
      <c r="M135" s="108"/>
      <c r="N135" s="108"/>
      <c r="O135" s="108"/>
      <c r="P135" s="108"/>
      <c r="Q135" s="106"/>
    </row>
    <row r="136" spans="1:17" ht="24" x14ac:dyDescent="0.55000000000000004">
      <c r="A136" s="106">
        <f>SUBTOTAL(103,$B$4:B136)</f>
        <v>133</v>
      </c>
      <c r="B136" s="107" t="s">
        <v>4849</v>
      </c>
      <c r="C136" s="107" t="s">
        <v>4661</v>
      </c>
      <c r="D136" s="107" t="s">
        <v>4872</v>
      </c>
      <c r="E136" s="106" t="s">
        <v>4877</v>
      </c>
      <c r="F136" s="107" t="s">
        <v>4878</v>
      </c>
      <c r="G136" s="106" t="s">
        <v>5213</v>
      </c>
      <c r="H136" s="106" t="s">
        <v>8912</v>
      </c>
      <c r="I136" s="11">
        <v>26.689999999999898</v>
      </c>
      <c r="J136" s="11">
        <v>28.67</v>
      </c>
      <c r="K136" s="11"/>
      <c r="L136" s="106" t="s">
        <v>4850</v>
      </c>
      <c r="M136" s="108"/>
      <c r="N136" s="108"/>
      <c r="O136" s="108"/>
      <c r="P136" s="108"/>
      <c r="Q136" s="106"/>
    </row>
    <row r="137" spans="1:17" ht="24" x14ac:dyDescent="0.55000000000000004">
      <c r="A137" s="106">
        <f>SUBTOTAL(103,$B$4:B137)</f>
        <v>134</v>
      </c>
      <c r="B137" s="107" t="s">
        <v>4849</v>
      </c>
      <c r="C137" s="107" t="s">
        <v>4661</v>
      </c>
      <c r="D137" s="107" t="s">
        <v>4872</v>
      </c>
      <c r="E137" s="106" t="s">
        <v>4879</v>
      </c>
      <c r="F137" s="107" t="s">
        <v>4880</v>
      </c>
      <c r="G137" s="106" t="s">
        <v>5213</v>
      </c>
      <c r="H137" s="106" t="s">
        <v>8913</v>
      </c>
      <c r="I137" s="11">
        <v>24.815000000000001</v>
      </c>
      <c r="J137" s="11">
        <v>24.815000000000001</v>
      </c>
      <c r="K137" s="11"/>
      <c r="L137" s="106" t="s">
        <v>4850</v>
      </c>
      <c r="M137" s="108"/>
      <c r="N137" s="108"/>
      <c r="O137" s="108"/>
      <c r="P137" s="108"/>
      <c r="Q137" s="106"/>
    </row>
    <row r="138" spans="1:17" ht="24" x14ac:dyDescent="0.55000000000000004">
      <c r="A138" s="106">
        <f>SUBTOTAL(103,$B$4:B138)</f>
        <v>135</v>
      </c>
      <c r="B138" s="107" t="s">
        <v>4849</v>
      </c>
      <c r="C138" s="107" t="s">
        <v>4661</v>
      </c>
      <c r="D138" s="107" t="s">
        <v>4851</v>
      </c>
      <c r="E138" s="106" t="s">
        <v>4881</v>
      </c>
      <c r="F138" s="107" t="s">
        <v>4882</v>
      </c>
      <c r="G138" s="106" t="s">
        <v>5213</v>
      </c>
      <c r="H138" s="106" t="s">
        <v>8914</v>
      </c>
      <c r="I138" s="11">
        <v>26.893000000000001</v>
      </c>
      <c r="J138" s="11">
        <v>26.893000000000001</v>
      </c>
      <c r="K138" s="11"/>
      <c r="L138" s="106" t="s">
        <v>4793</v>
      </c>
      <c r="M138" s="108"/>
      <c r="N138" s="109" t="s">
        <v>6553</v>
      </c>
      <c r="O138" s="109"/>
      <c r="P138" s="109"/>
      <c r="Q138" s="106"/>
    </row>
    <row r="139" spans="1:17" ht="24" x14ac:dyDescent="0.55000000000000004">
      <c r="A139" s="109">
        <f>SUBTOTAL(103,$B$4:B139)</f>
        <v>136</v>
      </c>
      <c r="B139" s="110" t="s">
        <v>4849</v>
      </c>
      <c r="C139" s="110" t="s">
        <v>4661</v>
      </c>
      <c r="D139" s="110" t="s">
        <v>4854</v>
      </c>
      <c r="E139" s="109" t="s">
        <v>4883</v>
      </c>
      <c r="F139" s="110" t="s">
        <v>4884</v>
      </c>
      <c r="G139" s="109" t="s">
        <v>5213</v>
      </c>
      <c r="H139" s="109" t="s">
        <v>8915</v>
      </c>
      <c r="I139" s="111">
        <v>17.37</v>
      </c>
      <c r="J139" s="111">
        <v>17.37</v>
      </c>
      <c r="K139" s="111"/>
      <c r="L139" s="109" t="s">
        <v>4850</v>
      </c>
      <c r="M139" s="109" t="s">
        <v>4885</v>
      </c>
      <c r="N139" s="109" t="s">
        <v>6556</v>
      </c>
      <c r="O139" s="109"/>
      <c r="P139" s="109"/>
      <c r="Q139" s="109"/>
    </row>
    <row r="140" spans="1:17" ht="24" x14ac:dyDescent="0.55000000000000004">
      <c r="A140" s="109">
        <f>SUBTOTAL(103,$B$4:B140)</f>
        <v>137</v>
      </c>
      <c r="B140" s="110" t="s">
        <v>4849</v>
      </c>
      <c r="C140" s="110" t="s">
        <v>4661</v>
      </c>
      <c r="D140" s="110" t="s">
        <v>4854</v>
      </c>
      <c r="E140" s="109" t="s">
        <v>4883</v>
      </c>
      <c r="F140" s="110" t="s">
        <v>4884</v>
      </c>
      <c r="G140" s="109" t="s">
        <v>8915</v>
      </c>
      <c r="H140" s="109" t="s">
        <v>6811</v>
      </c>
      <c r="I140" s="111">
        <v>12.63</v>
      </c>
      <c r="J140" s="111">
        <v>12.63</v>
      </c>
      <c r="K140" s="111"/>
      <c r="L140" s="109" t="s">
        <v>4793</v>
      </c>
      <c r="M140" s="109" t="s">
        <v>4885</v>
      </c>
      <c r="N140" s="109" t="s">
        <v>6554</v>
      </c>
      <c r="O140" s="109"/>
      <c r="P140" s="109"/>
      <c r="Q140" s="109"/>
    </row>
    <row r="141" spans="1:17" ht="24" x14ac:dyDescent="0.55000000000000004">
      <c r="A141" s="106">
        <f>SUBTOTAL(103,$B$4:B141)</f>
        <v>138</v>
      </c>
      <c r="B141" s="107" t="s">
        <v>4849</v>
      </c>
      <c r="C141" s="107" t="s">
        <v>4661</v>
      </c>
      <c r="D141" s="107" t="s">
        <v>4872</v>
      </c>
      <c r="E141" s="106" t="s">
        <v>4886</v>
      </c>
      <c r="F141" s="107" t="s">
        <v>4887</v>
      </c>
      <c r="G141" s="106" t="s">
        <v>5213</v>
      </c>
      <c r="H141" s="106" t="s">
        <v>8916</v>
      </c>
      <c r="I141" s="11">
        <v>14.6389999999999</v>
      </c>
      <c r="J141" s="11">
        <v>14.6389999999999</v>
      </c>
      <c r="K141" s="11"/>
      <c r="L141" s="106" t="s">
        <v>4850</v>
      </c>
      <c r="M141" s="106"/>
      <c r="N141" s="106"/>
      <c r="O141" s="106"/>
      <c r="P141" s="106"/>
      <c r="Q141" s="106"/>
    </row>
    <row r="142" spans="1:17" ht="24" x14ac:dyDescent="0.55000000000000004">
      <c r="A142" s="109">
        <f>SUBTOTAL(103,$B$4:B142)</f>
        <v>139</v>
      </c>
      <c r="B142" s="110" t="s">
        <v>4849</v>
      </c>
      <c r="C142" s="110" t="s">
        <v>4661</v>
      </c>
      <c r="D142" s="110" t="s">
        <v>4851</v>
      </c>
      <c r="E142" s="109" t="s">
        <v>4888</v>
      </c>
      <c r="F142" s="110" t="s">
        <v>4889</v>
      </c>
      <c r="G142" s="109" t="s">
        <v>5213</v>
      </c>
      <c r="H142" s="109" t="s">
        <v>8917</v>
      </c>
      <c r="I142" s="111">
        <v>7.569</v>
      </c>
      <c r="J142" s="111">
        <v>7.569</v>
      </c>
      <c r="K142" s="111"/>
      <c r="L142" s="109" t="s">
        <v>4793</v>
      </c>
      <c r="M142" s="109" t="s">
        <v>4890</v>
      </c>
      <c r="N142" s="109" t="s">
        <v>6554</v>
      </c>
      <c r="O142" s="109"/>
      <c r="P142" s="109"/>
      <c r="Q142" s="109"/>
    </row>
    <row r="143" spans="1:17" ht="24" x14ac:dyDescent="0.55000000000000004">
      <c r="A143" s="109">
        <f>SUBTOTAL(103,$B$4:B143)</f>
        <v>140</v>
      </c>
      <c r="B143" s="110" t="s">
        <v>4849</v>
      </c>
      <c r="C143" s="110" t="s">
        <v>4661</v>
      </c>
      <c r="D143" s="110" t="s">
        <v>4854</v>
      </c>
      <c r="E143" s="109" t="s">
        <v>4891</v>
      </c>
      <c r="F143" s="110" t="s">
        <v>4892</v>
      </c>
      <c r="G143" s="109" t="s">
        <v>8917</v>
      </c>
      <c r="H143" s="109" t="s">
        <v>7375</v>
      </c>
      <c r="I143" s="111">
        <v>1.831</v>
      </c>
      <c r="J143" s="111">
        <v>1.831</v>
      </c>
      <c r="K143" s="111"/>
      <c r="L143" s="109" t="s">
        <v>4850</v>
      </c>
      <c r="M143" s="109" t="s">
        <v>4890</v>
      </c>
      <c r="N143" s="109" t="s">
        <v>6557</v>
      </c>
      <c r="O143" s="109"/>
      <c r="P143" s="109"/>
      <c r="Q143" s="109"/>
    </row>
    <row r="144" spans="1:17" ht="24" x14ac:dyDescent="0.55000000000000004">
      <c r="A144" s="106">
        <f>SUBTOTAL(103,$B$4:B144)</f>
        <v>141</v>
      </c>
      <c r="B144" s="107" t="s">
        <v>4849</v>
      </c>
      <c r="C144" s="107" t="s">
        <v>4661</v>
      </c>
      <c r="D144" s="107" t="s">
        <v>4854</v>
      </c>
      <c r="E144" s="106" t="s">
        <v>4891</v>
      </c>
      <c r="F144" s="107" t="s">
        <v>4892</v>
      </c>
      <c r="G144" s="106" t="s">
        <v>7375</v>
      </c>
      <c r="H144" s="106" t="s">
        <v>8918</v>
      </c>
      <c r="I144" s="11">
        <v>4.1379999999999901</v>
      </c>
      <c r="J144" s="11">
        <v>4.23599999999999</v>
      </c>
      <c r="K144" s="11"/>
      <c r="L144" s="106" t="s">
        <v>4850</v>
      </c>
      <c r="M144" s="108"/>
      <c r="N144" s="108"/>
      <c r="O144" s="108"/>
      <c r="P144" s="108"/>
      <c r="Q144" s="106"/>
    </row>
    <row r="145" spans="1:17" ht="24" x14ac:dyDescent="0.55000000000000004">
      <c r="A145" s="106">
        <f>SUBTOTAL(103,$B$4:B145)</f>
        <v>142</v>
      </c>
      <c r="B145" s="107" t="s">
        <v>4849</v>
      </c>
      <c r="C145" s="107" t="s">
        <v>4661</v>
      </c>
      <c r="D145" s="107" t="s">
        <v>4872</v>
      </c>
      <c r="E145" s="106" t="s">
        <v>4893</v>
      </c>
      <c r="F145" s="107" t="s">
        <v>4894</v>
      </c>
      <c r="G145" s="106" t="s">
        <v>5213</v>
      </c>
      <c r="H145" s="106" t="s">
        <v>8646</v>
      </c>
      <c r="I145" s="11">
        <v>21.5</v>
      </c>
      <c r="J145" s="11">
        <v>21.5</v>
      </c>
      <c r="K145" s="11"/>
      <c r="L145" s="106" t="s">
        <v>4850</v>
      </c>
      <c r="M145" s="108"/>
      <c r="N145" s="108"/>
      <c r="O145" s="108"/>
      <c r="P145" s="108"/>
      <c r="Q145" s="106"/>
    </row>
    <row r="146" spans="1:17" ht="24" x14ac:dyDescent="0.55000000000000004">
      <c r="A146" s="106">
        <f>SUBTOTAL(103,$B$4:B146)</f>
        <v>143</v>
      </c>
      <c r="B146" s="107" t="s">
        <v>4849</v>
      </c>
      <c r="C146" s="107" t="s">
        <v>4661</v>
      </c>
      <c r="D146" s="110" t="s">
        <v>4854</v>
      </c>
      <c r="E146" s="106" t="s">
        <v>4895</v>
      </c>
      <c r="F146" s="107" t="s">
        <v>4896</v>
      </c>
      <c r="G146" s="106" t="s">
        <v>5213</v>
      </c>
      <c r="H146" s="106" t="s">
        <v>8919</v>
      </c>
      <c r="I146" s="11">
        <v>6.9850000000000003</v>
      </c>
      <c r="J146" s="11">
        <v>6.9850000000000003</v>
      </c>
      <c r="K146" s="11"/>
      <c r="L146" s="106" t="s">
        <v>4793</v>
      </c>
      <c r="M146" s="108"/>
      <c r="N146" s="109" t="s">
        <v>6553</v>
      </c>
      <c r="O146" s="109"/>
      <c r="P146" s="109"/>
      <c r="Q146" s="106"/>
    </row>
    <row r="147" spans="1:17" ht="24" x14ac:dyDescent="0.55000000000000004">
      <c r="A147" s="106">
        <f>SUBTOTAL(103,$B$4:B147)</f>
        <v>144</v>
      </c>
      <c r="B147" s="107" t="s">
        <v>4849</v>
      </c>
      <c r="C147" s="107" t="s">
        <v>4661</v>
      </c>
      <c r="D147" s="107" t="s">
        <v>4858</v>
      </c>
      <c r="E147" s="106" t="s">
        <v>4897</v>
      </c>
      <c r="F147" s="107" t="s">
        <v>4898</v>
      </c>
      <c r="G147" s="106" t="s">
        <v>5213</v>
      </c>
      <c r="H147" s="106" t="s">
        <v>8920</v>
      </c>
      <c r="I147" s="11">
        <v>0.39500000000000002</v>
      </c>
      <c r="J147" s="11">
        <v>0.39500000000000002</v>
      </c>
      <c r="K147" s="11"/>
      <c r="L147" s="106" t="s">
        <v>4850</v>
      </c>
      <c r="M147" s="108"/>
      <c r="N147" s="108"/>
      <c r="O147" s="108"/>
      <c r="P147" s="108"/>
      <c r="Q147" s="106"/>
    </row>
    <row r="148" spans="1:17" ht="24" x14ac:dyDescent="0.55000000000000004">
      <c r="A148" s="106">
        <f>SUBTOTAL(103,$B$4:B148)</f>
        <v>145</v>
      </c>
      <c r="B148" s="107" t="s">
        <v>4849</v>
      </c>
      <c r="C148" s="107" t="s">
        <v>4661</v>
      </c>
      <c r="D148" s="107" t="s">
        <v>4854</v>
      </c>
      <c r="E148" s="106" t="s">
        <v>4899</v>
      </c>
      <c r="F148" s="107" t="s">
        <v>4900</v>
      </c>
      <c r="G148" s="106" t="s">
        <v>5213</v>
      </c>
      <c r="H148" s="106" t="s">
        <v>8921</v>
      </c>
      <c r="I148" s="11">
        <v>1.8280000000000001</v>
      </c>
      <c r="J148" s="11">
        <v>1.8280000000000001</v>
      </c>
      <c r="K148" s="11"/>
      <c r="L148" s="106" t="s">
        <v>4850</v>
      </c>
      <c r="M148" s="108"/>
      <c r="N148" s="108"/>
      <c r="O148" s="108"/>
      <c r="P148" s="108"/>
      <c r="Q148" s="106"/>
    </row>
    <row r="149" spans="1:17" ht="24" x14ac:dyDescent="0.55000000000000004">
      <c r="A149" s="106">
        <f>SUBTOTAL(103,$B$4:B149)</f>
        <v>146</v>
      </c>
      <c r="B149" s="107" t="s">
        <v>4901</v>
      </c>
      <c r="C149" s="107" t="s">
        <v>4661</v>
      </c>
      <c r="D149" s="107" t="s">
        <v>4903</v>
      </c>
      <c r="E149" s="106" t="s">
        <v>4904</v>
      </c>
      <c r="F149" s="107" t="s">
        <v>4905</v>
      </c>
      <c r="G149" s="106" t="s">
        <v>4906</v>
      </c>
      <c r="H149" s="106" t="s">
        <v>8922</v>
      </c>
      <c r="I149" s="11">
        <v>20.692999999999898</v>
      </c>
      <c r="J149" s="111">
        <v>49.4</v>
      </c>
      <c r="K149" s="111"/>
      <c r="L149" s="109" t="s">
        <v>4902</v>
      </c>
      <c r="M149" s="112" t="s">
        <v>4906</v>
      </c>
      <c r="N149" s="108" t="s">
        <v>4907</v>
      </c>
      <c r="O149" s="108"/>
      <c r="P149" s="108"/>
      <c r="Q149" s="109"/>
    </row>
    <row r="150" spans="1:17" ht="24" x14ac:dyDescent="0.55000000000000004">
      <c r="A150" s="106">
        <f>SUBTOTAL(103,$B$4:B150)</f>
        <v>147</v>
      </c>
      <c r="B150" s="107" t="s">
        <v>4901</v>
      </c>
      <c r="C150" s="107" t="s">
        <v>4661</v>
      </c>
      <c r="D150" s="107" t="s">
        <v>4908</v>
      </c>
      <c r="E150" s="106" t="s">
        <v>4909</v>
      </c>
      <c r="F150" s="107" t="s">
        <v>4910</v>
      </c>
      <c r="G150" s="106" t="s">
        <v>8922</v>
      </c>
      <c r="H150" s="106" t="s">
        <v>8923</v>
      </c>
      <c r="I150" s="11">
        <v>9.9899999999999896</v>
      </c>
      <c r="J150" s="111">
        <v>28.92</v>
      </c>
      <c r="K150" s="111"/>
      <c r="L150" s="106" t="s">
        <v>4902</v>
      </c>
      <c r="M150" s="141"/>
      <c r="N150" s="108"/>
      <c r="O150" s="108"/>
      <c r="P150" s="108"/>
      <c r="Q150" s="106"/>
    </row>
    <row r="151" spans="1:17" ht="24" x14ac:dyDescent="0.55000000000000004">
      <c r="A151" s="106">
        <f>SUBTOTAL(103,$B$4:B151)</f>
        <v>148</v>
      </c>
      <c r="B151" s="107" t="s">
        <v>4901</v>
      </c>
      <c r="C151" s="107" t="s">
        <v>4661</v>
      </c>
      <c r="D151" s="107" t="s">
        <v>4911</v>
      </c>
      <c r="E151" s="106" t="s">
        <v>4912</v>
      </c>
      <c r="F151" s="107" t="s">
        <v>4913</v>
      </c>
      <c r="G151" s="106" t="s">
        <v>8924</v>
      </c>
      <c r="H151" s="106" t="s">
        <v>8925</v>
      </c>
      <c r="I151" s="11">
        <v>24.349999999999898</v>
      </c>
      <c r="J151" s="11">
        <v>51.342999999999897</v>
      </c>
      <c r="K151" s="11"/>
      <c r="L151" s="106" t="s">
        <v>4902</v>
      </c>
      <c r="M151" s="141"/>
      <c r="N151" s="108"/>
      <c r="O151" s="108"/>
      <c r="P151" s="108"/>
      <c r="Q151" s="106"/>
    </row>
    <row r="152" spans="1:17" ht="24" x14ac:dyDescent="0.55000000000000004">
      <c r="A152" s="106">
        <f>SUBTOTAL(103,$B$4:B152)</f>
        <v>149</v>
      </c>
      <c r="B152" s="107" t="s">
        <v>4901</v>
      </c>
      <c r="C152" s="107" t="s">
        <v>4661</v>
      </c>
      <c r="D152" s="107" t="s">
        <v>4914</v>
      </c>
      <c r="E152" s="106" t="s">
        <v>4915</v>
      </c>
      <c r="F152" s="107" t="s">
        <v>4916</v>
      </c>
      <c r="G152" s="106" t="s">
        <v>8925</v>
      </c>
      <c r="H152" s="106" t="s">
        <v>4917</v>
      </c>
      <c r="I152" s="11">
        <v>39.889000000000003</v>
      </c>
      <c r="J152" s="111">
        <v>89.188000000000002</v>
      </c>
      <c r="K152" s="111"/>
      <c r="L152" s="109" t="s">
        <v>4902</v>
      </c>
      <c r="M152" s="112" t="s">
        <v>4917</v>
      </c>
      <c r="N152" s="108" t="s">
        <v>4918</v>
      </c>
      <c r="O152" s="108"/>
      <c r="P152" s="108"/>
      <c r="Q152" s="109"/>
    </row>
    <row r="153" spans="1:17" ht="24" x14ac:dyDescent="0.55000000000000004">
      <c r="A153" s="106">
        <f>SUBTOTAL(103,$B$4:B153)</f>
        <v>150</v>
      </c>
      <c r="B153" s="107" t="s">
        <v>4901</v>
      </c>
      <c r="C153" s="107" t="s">
        <v>4661</v>
      </c>
      <c r="D153" s="107" t="s">
        <v>4903</v>
      </c>
      <c r="E153" s="106" t="s">
        <v>4919</v>
      </c>
      <c r="F153" s="107" t="s">
        <v>4920</v>
      </c>
      <c r="G153" s="106" t="s">
        <v>4921</v>
      </c>
      <c r="H153" s="106" t="s">
        <v>8926</v>
      </c>
      <c r="I153" s="11">
        <v>15.295</v>
      </c>
      <c r="J153" s="11">
        <v>38.543999999999997</v>
      </c>
      <c r="K153" s="11"/>
      <c r="L153" s="109" t="s">
        <v>4902</v>
      </c>
      <c r="M153" s="112" t="s">
        <v>4921</v>
      </c>
      <c r="N153" s="108" t="s">
        <v>4907</v>
      </c>
      <c r="O153" s="108"/>
      <c r="P153" s="108"/>
      <c r="Q153" s="109"/>
    </row>
    <row r="154" spans="1:17" ht="24" x14ac:dyDescent="0.55000000000000004">
      <c r="A154" s="106">
        <f>SUBTOTAL(103,$B$4:B154)</f>
        <v>151</v>
      </c>
      <c r="B154" s="107" t="s">
        <v>4901</v>
      </c>
      <c r="C154" s="107" t="s">
        <v>4661</v>
      </c>
      <c r="D154" s="107" t="s">
        <v>4908</v>
      </c>
      <c r="E154" s="106" t="s">
        <v>4922</v>
      </c>
      <c r="F154" s="107" t="s">
        <v>4923</v>
      </c>
      <c r="G154" s="106" t="s">
        <v>8926</v>
      </c>
      <c r="H154" s="106" t="s">
        <v>8927</v>
      </c>
      <c r="I154" s="11">
        <v>12.4819999999999</v>
      </c>
      <c r="J154" s="11">
        <v>32.024000000000001</v>
      </c>
      <c r="K154" s="11"/>
      <c r="L154" s="106" t="s">
        <v>4902</v>
      </c>
      <c r="M154" s="141"/>
      <c r="N154" s="108"/>
      <c r="O154" s="108"/>
      <c r="P154" s="108"/>
      <c r="Q154" s="106"/>
    </row>
    <row r="155" spans="1:17" ht="24" x14ac:dyDescent="0.55000000000000004">
      <c r="A155" s="106">
        <f>SUBTOTAL(103,$B$4:B155)</f>
        <v>152</v>
      </c>
      <c r="B155" s="107" t="s">
        <v>4901</v>
      </c>
      <c r="C155" s="107" t="s">
        <v>4661</v>
      </c>
      <c r="D155" s="107" t="s">
        <v>4911</v>
      </c>
      <c r="E155" s="106" t="s">
        <v>4924</v>
      </c>
      <c r="F155" s="107" t="s">
        <v>4925</v>
      </c>
      <c r="G155" s="106" t="s">
        <v>8927</v>
      </c>
      <c r="H155" s="106" t="s">
        <v>8928</v>
      </c>
      <c r="I155" s="11">
        <v>7.6520000000000001</v>
      </c>
      <c r="J155" s="11">
        <v>30.8799999999999</v>
      </c>
      <c r="K155" s="11"/>
      <c r="L155" s="106" t="s">
        <v>4902</v>
      </c>
      <c r="M155" s="141"/>
      <c r="N155" s="108"/>
      <c r="O155" s="108"/>
      <c r="P155" s="108"/>
      <c r="Q155" s="106"/>
    </row>
    <row r="156" spans="1:17" ht="24" x14ac:dyDescent="0.55000000000000004">
      <c r="A156" s="106">
        <f>SUBTOTAL(103,$B$4:B156)</f>
        <v>153</v>
      </c>
      <c r="B156" s="107" t="s">
        <v>4901</v>
      </c>
      <c r="C156" s="107" t="s">
        <v>4661</v>
      </c>
      <c r="D156" s="107" t="s">
        <v>4903</v>
      </c>
      <c r="E156" s="106" t="s">
        <v>4926</v>
      </c>
      <c r="F156" s="107" t="s">
        <v>4927</v>
      </c>
      <c r="G156" s="106" t="s">
        <v>4928</v>
      </c>
      <c r="H156" s="106" t="s">
        <v>8929</v>
      </c>
      <c r="I156" s="11">
        <v>2.6070000000000002</v>
      </c>
      <c r="J156" s="11">
        <v>2.6070000000000002</v>
      </c>
      <c r="K156" s="11"/>
      <c r="L156" s="109" t="s">
        <v>4902</v>
      </c>
      <c r="M156" s="112" t="s">
        <v>4928</v>
      </c>
      <c r="N156" s="108" t="s">
        <v>4907</v>
      </c>
      <c r="O156" s="108"/>
      <c r="P156" s="108"/>
      <c r="Q156" s="109"/>
    </row>
    <row r="157" spans="1:17" ht="24" x14ac:dyDescent="0.55000000000000004">
      <c r="A157" s="106">
        <f>SUBTOTAL(103,$B$4:B157)</f>
        <v>154</v>
      </c>
      <c r="B157" s="107" t="s">
        <v>4901</v>
      </c>
      <c r="C157" s="107" t="s">
        <v>4661</v>
      </c>
      <c r="D157" s="107" t="s">
        <v>4929</v>
      </c>
      <c r="E157" s="106" t="s">
        <v>4930</v>
      </c>
      <c r="F157" s="107" t="s">
        <v>4931</v>
      </c>
      <c r="G157" s="106" t="s">
        <v>4756</v>
      </c>
      <c r="H157" s="106" t="s">
        <v>8930</v>
      </c>
      <c r="I157" s="11">
        <v>34.0399999999999</v>
      </c>
      <c r="J157" s="111">
        <v>68.08</v>
      </c>
      <c r="K157" s="111"/>
      <c r="L157" s="109" t="s">
        <v>4902</v>
      </c>
      <c r="M157" s="112" t="s">
        <v>4756</v>
      </c>
      <c r="N157" s="108" t="s">
        <v>4907</v>
      </c>
      <c r="O157" s="108"/>
      <c r="P157" s="108"/>
      <c r="Q157" s="109"/>
    </row>
    <row r="158" spans="1:17" ht="24" x14ac:dyDescent="0.55000000000000004">
      <c r="A158" s="106">
        <f>SUBTOTAL(103,$B$4:B158)</f>
        <v>155</v>
      </c>
      <c r="B158" s="107" t="s">
        <v>4901</v>
      </c>
      <c r="C158" s="107" t="s">
        <v>4661</v>
      </c>
      <c r="D158" s="107" t="s">
        <v>4914</v>
      </c>
      <c r="E158" s="106" t="s">
        <v>4932</v>
      </c>
      <c r="F158" s="107" t="s">
        <v>4933</v>
      </c>
      <c r="G158" s="106" t="s">
        <v>8930</v>
      </c>
      <c r="H158" s="106" t="s">
        <v>8931</v>
      </c>
      <c r="I158" s="11">
        <v>5.5410000000000004</v>
      </c>
      <c r="J158" s="111">
        <v>14.944000000000001</v>
      </c>
      <c r="K158" s="111"/>
      <c r="L158" s="106" t="s">
        <v>4902</v>
      </c>
      <c r="M158" s="141"/>
      <c r="N158" s="108"/>
      <c r="O158" s="108"/>
      <c r="P158" s="108"/>
      <c r="Q158" s="106"/>
    </row>
    <row r="159" spans="1:17" ht="24" x14ac:dyDescent="0.55000000000000004">
      <c r="A159" s="106">
        <f>SUBTOTAL(103,$B$4:B159)</f>
        <v>156</v>
      </c>
      <c r="B159" s="107" t="s">
        <v>4901</v>
      </c>
      <c r="C159" s="107" t="s">
        <v>4661</v>
      </c>
      <c r="D159" s="107" t="s">
        <v>4908</v>
      </c>
      <c r="E159" s="106" t="s">
        <v>4934</v>
      </c>
      <c r="F159" s="107" t="s">
        <v>4935</v>
      </c>
      <c r="G159" s="106" t="s">
        <v>5213</v>
      </c>
      <c r="H159" s="106" t="s">
        <v>8932</v>
      </c>
      <c r="I159" s="11">
        <v>7.9489999999999901</v>
      </c>
      <c r="J159" s="11">
        <v>12.1579999999999</v>
      </c>
      <c r="K159" s="11"/>
      <c r="L159" s="106" t="s">
        <v>4902</v>
      </c>
      <c r="M159" s="141"/>
      <c r="N159" s="108"/>
      <c r="O159" s="108"/>
      <c r="P159" s="108"/>
      <c r="Q159" s="106"/>
    </row>
    <row r="160" spans="1:17" ht="24" x14ac:dyDescent="0.55000000000000004">
      <c r="A160" s="106">
        <f>SUBTOTAL(103,$B$4:B160)</f>
        <v>157</v>
      </c>
      <c r="B160" s="107" t="s">
        <v>4901</v>
      </c>
      <c r="C160" s="107" t="s">
        <v>4661</v>
      </c>
      <c r="D160" s="107" t="s">
        <v>4908</v>
      </c>
      <c r="E160" s="106" t="s">
        <v>4936</v>
      </c>
      <c r="F160" s="107" t="s">
        <v>4937</v>
      </c>
      <c r="G160" s="106" t="s">
        <v>5213</v>
      </c>
      <c r="H160" s="106" t="s">
        <v>8933</v>
      </c>
      <c r="I160" s="11">
        <v>3.90899999999999</v>
      </c>
      <c r="J160" s="11">
        <v>7.8179999999999898</v>
      </c>
      <c r="K160" s="11"/>
      <c r="L160" s="106" t="s">
        <v>4902</v>
      </c>
      <c r="M160" s="141"/>
      <c r="N160" s="108"/>
      <c r="O160" s="108"/>
      <c r="P160" s="108"/>
      <c r="Q160" s="106"/>
    </row>
    <row r="161" spans="1:17" ht="24" x14ac:dyDescent="0.55000000000000004">
      <c r="A161" s="106">
        <f>SUBTOTAL(103,$B$4:B161)</f>
        <v>158</v>
      </c>
      <c r="B161" s="107" t="s">
        <v>4901</v>
      </c>
      <c r="C161" s="107" t="s">
        <v>4661</v>
      </c>
      <c r="D161" s="107" t="s">
        <v>4911</v>
      </c>
      <c r="E161" s="106" t="s">
        <v>4938</v>
      </c>
      <c r="F161" s="107" t="s">
        <v>4939</v>
      </c>
      <c r="G161" s="106" t="s">
        <v>5213</v>
      </c>
      <c r="H161" s="106" t="s">
        <v>8934</v>
      </c>
      <c r="I161" s="11">
        <v>21.234000000000002</v>
      </c>
      <c r="J161" s="11">
        <v>21.234000000000002</v>
      </c>
      <c r="K161" s="11"/>
      <c r="L161" s="106" t="s">
        <v>4902</v>
      </c>
      <c r="M161" s="141"/>
      <c r="N161" s="108"/>
      <c r="O161" s="108"/>
      <c r="P161" s="108"/>
      <c r="Q161" s="106"/>
    </row>
    <row r="162" spans="1:17" ht="24" x14ac:dyDescent="0.55000000000000004">
      <c r="A162" s="106">
        <f>SUBTOTAL(103,$B$4:B162)</f>
        <v>159</v>
      </c>
      <c r="B162" s="107" t="s">
        <v>4901</v>
      </c>
      <c r="C162" s="107" t="s">
        <v>4661</v>
      </c>
      <c r="D162" s="107" t="s">
        <v>4911</v>
      </c>
      <c r="E162" s="106" t="s">
        <v>4940</v>
      </c>
      <c r="F162" s="107" t="s">
        <v>4941</v>
      </c>
      <c r="G162" s="106" t="s">
        <v>5213</v>
      </c>
      <c r="H162" s="106" t="s">
        <v>8366</v>
      </c>
      <c r="I162" s="11">
        <v>0.1</v>
      </c>
      <c r="J162" s="11">
        <v>0.2</v>
      </c>
      <c r="K162" s="11"/>
      <c r="L162" s="106" t="s">
        <v>4902</v>
      </c>
      <c r="M162" s="141"/>
      <c r="N162" s="108"/>
      <c r="O162" s="108"/>
      <c r="P162" s="108"/>
      <c r="Q162" s="106"/>
    </row>
    <row r="163" spans="1:17" ht="24" x14ac:dyDescent="0.55000000000000004">
      <c r="A163" s="106">
        <f>SUBTOTAL(103,$B$4:B163)</f>
        <v>160</v>
      </c>
      <c r="B163" s="107" t="s">
        <v>4901</v>
      </c>
      <c r="C163" s="107" t="s">
        <v>4661</v>
      </c>
      <c r="D163" s="107" t="s">
        <v>4942</v>
      </c>
      <c r="E163" s="106" t="s">
        <v>4943</v>
      </c>
      <c r="F163" s="107" t="s">
        <v>4944</v>
      </c>
      <c r="G163" s="106" t="s">
        <v>5213</v>
      </c>
      <c r="H163" s="106" t="s">
        <v>8935</v>
      </c>
      <c r="I163" s="11">
        <v>14.041</v>
      </c>
      <c r="J163" s="11">
        <v>17.500999999999902</v>
      </c>
      <c r="K163" s="11"/>
      <c r="L163" s="106" t="s">
        <v>4902</v>
      </c>
      <c r="M163" s="141"/>
      <c r="N163" s="108"/>
      <c r="O163" s="108"/>
      <c r="P163" s="108"/>
      <c r="Q163" s="106"/>
    </row>
    <row r="164" spans="1:17" ht="24" x14ac:dyDescent="0.55000000000000004">
      <c r="A164" s="106">
        <f>SUBTOTAL(103,$B$4:B164)</f>
        <v>161</v>
      </c>
      <c r="B164" s="107" t="s">
        <v>4901</v>
      </c>
      <c r="C164" s="107" t="s">
        <v>4661</v>
      </c>
      <c r="D164" s="107" t="s">
        <v>4911</v>
      </c>
      <c r="E164" s="106" t="s">
        <v>4945</v>
      </c>
      <c r="F164" s="107" t="s">
        <v>4946</v>
      </c>
      <c r="G164" s="106" t="s">
        <v>8936</v>
      </c>
      <c r="H164" s="106" t="s">
        <v>7418</v>
      </c>
      <c r="I164" s="11">
        <v>7.9249999999999901</v>
      </c>
      <c r="J164" s="11">
        <v>7.9249999999999901</v>
      </c>
      <c r="K164" s="11"/>
      <c r="L164" s="106" t="s">
        <v>4902</v>
      </c>
      <c r="M164" s="141"/>
      <c r="N164" s="108"/>
      <c r="O164" s="108"/>
      <c r="P164" s="108"/>
      <c r="Q164" s="106"/>
    </row>
    <row r="165" spans="1:17" ht="24" x14ac:dyDescent="0.55000000000000004">
      <c r="A165" s="106">
        <f>SUBTOTAL(103,$B$4:B165)</f>
        <v>162</v>
      </c>
      <c r="B165" s="107" t="s">
        <v>4901</v>
      </c>
      <c r="C165" s="107" t="s">
        <v>4661</v>
      </c>
      <c r="D165" s="107" t="s">
        <v>4914</v>
      </c>
      <c r="E165" s="106" t="s">
        <v>4947</v>
      </c>
      <c r="F165" s="107" t="s">
        <v>4948</v>
      </c>
      <c r="G165" s="106" t="s">
        <v>7418</v>
      </c>
      <c r="H165" s="106" t="s">
        <v>8937</v>
      </c>
      <c r="I165" s="11">
        <v>17.015000000000001</v>
      </c>
      <c r="J165" s="11">
        <v>18.9149999999999</v>
      </c>
      <c r="K165" s="11"/>
      <c r="L165" s="106" t="s">
        <v>4902</v>
      </c>
      <c r="M165" s="141"/>
      <c r="N165" s="108"/>
      <c r="O165" s="108"/>
      <c r="P165" s="108"/>
      <c r="Q165" s="106"/>
    </row>
    <row r="166" spans="1:17" ht="24" x14ac:dyDescent="0.55000000000000004">
      <c r="A166" s="106">
        <f>SUBTOTAL(103,$B$4:B166)</f>
        <v>163</v>
      </c>
      <c r="B166" s="107" t="s">
        <v>4901</v>
      </c>
      <c r="C166" s="107" t="s">
        <v>4661</v>
      </c>
      <c r="D166" s="107" t="s">
        <v>4908</v>
      </c>
      <c r="E166" s="106" t="s">
        <v>4949</v>
      </c>
      <c r="F166" s="107" t="s">
        <v>4950</v>
      </c>
      <c r="G166" s="106" t="s">
        <v>5213</v>
      </c>
      <c r="H166" s="106" t="s">
        <v>8938</v>
      </c>
      <c r="I166" s="11">
        <v>13.6</v>
      </c>
      <c r="J166" s="11">
        <v>27.1999999999999</v>
      </c>
      <c r="K166" s="11"/>
      <c r="L166" s="106" t="s">
        <v>4902</v>
      </c>
      <c r="M166" s="141"/>
      <c r="N166" s="108"/>
      <c r="O166" s="108"/>
      <c r="P166" s="108"/>
      <c r="Q166" s="106"/>
    </row>
    <row r="167" spans="1:17" ht="24" x14ac:dyDescent="0.55000000000000004">
      <c r="A167" s="106">
        <f>SUBTOTAL(103,$B$4:B167)</f>
        <v>164</v>
      </c>
      <c r="B167" s="107" t="s">
        <v>4901</v>
      </c>
      <c r="C167" s="107" t="s">
        <v>4661</v>
      </c>
      <c r="D167" s="110" t="s">
        <v>4908</v>
      </c>
      <c r="E167" s="106" t="s">
        <v>4951</v>
      </c>
      <c r="F167" s="107" t="s">
        <v>4952</v>
      </c>
      <c r="G167" s="106" t="s">
        <v>8938</v>
      </c>
      <c r="H167" s="106" t="s">
        <v>8939</v>
      </c>
      <c r="I167" s="11">
        <v>11.945</v>
      </c>
      <c r="J167" s="11">
        <v>23.89</v>
      </c>
      <c r="K167" s="11"/>
      <c r="L167" s="106" t="s">
        <v>4902</v>
      </c>
      <c r="M167" s="141"/>
      <c r="N167" s="108"/>
      <c r="O167" s="108"/>
      <c r="P167" s="108"/>
      <c r="Q167" s="106"/>
    </row>
    <row r="168" spans="1:17" ht="24" x14ac:dyDescent="0.55000000000000004">
      <c r="A168" s="106">
        <f>SUBTOTAL(103,$B$4:B168)</f>
        <v>165</v>
      </c>
      <c r="B168" s="107" t="s">
        <v>4901</v>
      </c>
      <c r="C168" s="107" t="s">
        <v>4661</v>
      </c>
      <c r="D168" s="107" t="s">
        <v>4942</v>
      </c>
      <c r="E168" s="106" t="s">
        <v>4953</v>
      </c>
      <c r="F168" s="107" t="s">
        <v>4954</v>
      </c>
      <c r="G168" s="109" t="s">
        <v>5213</v>
      </c>
      <c r="H168" s="109" t="s">
        <v>4768</v>
      </c>
      <c r="I168" s="111">
        <v>22.141999999999999</v>
      </c>
      <c r="J168" s="111">
        <v>44.283999999999999</v>
      </c>
      <c r="K168" s="111"/>
      <c r="L168" s="109" t="s">
        <v>4902</v>
      </c>
      <c r="M168" s="112" t="s">
        <v>4768</v>
      </c>
      <c r="N168" s="108" t="s">
        <v>4907</v>
      </c>
      <c r="O168" s="108"/>
      <c r="P168" s="108"/>
      <c r="Q168" s="109"/>
    </row>
    <row r="169" spans="1:17" ht="24" x14ac:dyDescent="0.55000000000000004">
      <c r="A169" s="106">
        <f>SUBTOTAL(103,$B$4:B169)</f>
        <v>166</v>
      </c>
      <c r="B169" s="107" t="s">
        <v>4901</v>
      </c>
      <c r="C169" s="107" t="s">
        <v>4661</v>
      </c>
      <c r="D169" s="107" t="s">
        <v>4903</v>
      </c>
      <c r="E169" s="106" t="s">
        <v>4955</v>
      </c>
      <c r="F169" s="107" t="s">
        <v>4956</v>
      </c>
      <c r="G169" s="106" t="s">
        <v>7728</v>
      </c>
      <c r="H169" s="106" t="s">
        <v>8940</v>
      </c>
      <c r="I169" s="11">
        <v>29.741999999999901</v>
      </c>
      <c r="J169" s="11">
        <v>30.791999999999899</v>
      </c>
      <c r="K169" s="11"/>
      <c r="L169" s="106" t="s">
        <v>4902</v>
      </c>
      <c r="M169" s="141"/>
      <c r="N169" s="108"/>
      <c r="O169" s="108"/>
      <c r="P169" s="108"/>
      <c r="Q169" s="106"/>
    </row>
    <row r="170" spans="1:17" ht="24" x14ac:dyDescent="0.55000000000000004">
      <c r="A170" s="106">
        <f>SUBTOTAL(103,$B$4:B170)</f>
        <v>167</v>
      </c>
      <c r="B170" s="107" t="s">
        <v>4901</v>
      </c>
      <c r="C170" s="107" t="s">
        <v>4661</v>
      </c>
      <c r="D170" s="107" t="s">
        <v>4929</v>
      </c>
      <c r="E170" s="106" t="s">
        <v>4957</v>
      </c>
      <c r="F170" s="107" t="s">
        <v>4958</v>
      </c>
      <c r="G170" s="106" t="s">
        <v>5213</v>
      </c>
      <c r="H170" s="106" t="s">
        <v>8941</v>
      </c>
      <c r="I170" s="11">
        <v>30.416</v>
      </c>
      <c r="J170" s="11">
        <v>30.416</v>
      </c>
      <c r="K170" s="11"/>
      <c r="L170" s="106" t="s">
        <v>4902</v>
      </c>
      <c r="M170" s="141"/>
      <c r="N170" s="108"/>
      <c r="O170" s="108"/>
      <c r="P170" s="108"/>
      <c r="Q170" s="106"/>
    </row>
    <row r="171" spans="1:17" ht="24" x14ac:dyDescent="0.55000000000000004">
      <c r="A171" s="106">
        <f>SUBTOTAL(103,$B$4:B171)</f>
        <v>168</v>
      </c>
      <c r="B171" s="107" t="s">
        <v>4901</v>
      </c>
      <c r="C171" s="107" t="s">
        <v>4661</v>
      </c>
      <c r="D171" s="107" t="s">
        <v>4942</v>
      </c>
      <c r="E171" s="106" t="s">
        <v>4959</v>
      </c>
      <c r="F171" s="107" t="s">
        <v>4960</v>
      </c>
      <c r="G171" s="106" t="s">
        <v>4961</v>
      </c>
      <c r="H171" s="106" t="s">
        <v>8942</v>
      </c>
      <c r="I171" s="11">
        <v>30.251000000000001</v>
      </c>
      <c r="J171" s="11">
        <v>65.531999999999897</v>
      </c>
      <c r="K171" s="11"/>
      <c r="L171" s="109" t="s">
        <v>4902</v>
      </c>
      <c r="M171" s="112" t="s">
        <v>4961</v>
      </c>
      <c r="N171" s="108" t="s">
        <v>4907</v>
      </c>
      <c r="O171" s="108"/>
      <c r="P171" s="108"/>
      <c r="Q171" s="109"/>
    </row>
    <row r="172" spans="1:17" ht="24" x14ac:dyDescent="0.55000000000000004">
      <c r="A172" s="106">
        <f>SUBTOTAL(103,$B$4:B172)</f>
        <v>169</v>
      </c>
      <c r="B172" s="107" t="s">
        <v>4901</v>
      </c>
      <c r="C172" s="107" t="s">
        <v>4661</v>
      </c>
      <c r="D172" s="107" t="s">
        <v>4929</v>
      </c>
      <c r="E172" s="106" t="s">
        <v>4962</v>
      </c>
      <c r="F172" s="107" t="s">
        <v>4963</v>
      </c>
      <c r="G172" s="106" t="s">
        <v>8942</v>
      </c>
      <c r="H172" s="106" t="s">
        <v>8943</v>
      </c>
      <c r="I172" s="11">
        <v>11</v>
      </c>
      <c r="J172" s="11">
        <v>26.05</v>
      </c>
      <c r="K172" s="11"/>
      <c r="L172" s="106" t="s">
        <v>4902</v>
      </c>
      <c r="M172" s="141"/>
      <c r="N172" s="108"/>
      <c r="O172" s="108"/>
      <c r="P172" s="108"/>
      <c r="Q172" s="106"/>
    </row>
    <row r="173" spans="1:17" ht="24" x14ac:dyDescent="0.55000000000000004">
      <c r="A173" s="106">
        <f>SUBTOTAL(103,$B$4:B173)</f>
        <v>170</v>
      </c>
      <c r="B173" s="107" t="s">
        <v>4901</v>
      </c>
      <c r="C173" s="107" t="s">
        <v>4661</v>
      </c>
      <c r="D173" s="107" t="s">
        <v>4911</v>
      </c>
      <c r="E173" s="106" t="s">
        <v>4964</v>
      </c>
      <c r="F173" s="107" t="s">
        <v>4965</v>
      </c>
      <c r="G173" s="106" t="s">
        <v>8943</v>
      </c>
      <c r="H173" s="106" t="s">
        <v>8944</v>
      </c>
      <c r="I173" s="11">
        <v>9.5919999999999899</v>
      </c>
      <c r="J173" s="11">
        <v>20.062999999999899</v>
      </c>
      <c r="K173" s="11"/>
      <c r="L173" s="106" t="s">
        <v>4902</v>
      </c>
      <c r="M173" s="141"/>
      <c r="N173" s="108"/>
      <c r="O173" s="108"/>
      <c r="P173" s="108"/>
      <c r="Q173" s="106"/>
    </row>
    <row r="174" spans="1:17" ht="24" x14ac:dyDescent="0.55000000000000004">
      <c r="A174" s="106">
        <f>SUBTOTAL(103,$B$4:B174)</f>
        <v>171</v>
      </c>
      <c r="B174" s="107" t="s">
        <v>4901</v>
      </c>
      <c r="C174" s="107" t="s">
        <v>4661</v>
      </c>
      <c r="D174" s="107" t="s">
        <v>4942</v>
      </c>
      <c r="E174" s="106" t="s">
        <v>4966</v>
      </c>
      <c r="F174" s="107" t="s">
        <v>4967</v>
      </c>
      <c r="G174" s="106" t="s">
        <v>5213</v>
      </c>
      <c r="H174" s="106" t="s">
        <v>8945</v>
      </c>
      <c r="I174" s="11">
        <v>1.3080000000000001</v>
      </c>
      <c r="J174" s="11">
        <v>1.3080000000000001</v>
      </c>
      <c r="K174" s="11"/>
      <c r="L174" s="106" t="s">
        <v>4902</v>
      </c>
      <c r="M174" s="141"/>
      <c r="N174" s="108"/>
      <c r="O174" s="108"/>
      <c r="P174" s="108"/>
      <c r="Q174" s="106"/>
    </row>
    <row r="175" spans="1:17" ht="24" x14ac:dyDescent="0.55000000000000004">
      <c r="A175" s="106">
        <f>SUBTOTAL(103,$B$4:B175)</f>
        <v>172</v>
      </c>
      <c r="B175" s="107" t="s">
        <v>4901</v>
      </c>
      <c r="C175" s="107" t="s">
        <v>4661</v>
      </c>
      <c r="D175" s="107" t="s">
        <v>4942</v>
      </c>
      <c r="E175" s="106" t="s">
        <v>4966</v>
      </c>
      <c r="F175" s="107" t="s">
        <v>4967</v>
      </c>
      <c r="G175" s="106" t="s">
        <v>8946</v>
      </c>
      <c r="H175" s="106" t="s">
        <v>8947</v>
      </c>
      <c r="I175" s="11">
        <v>0.94599999999999895</v>
      </c>
      <c r="J175" s="11">
        <v>0.94599999999999895</v>
      </c>
      <c r="K175" s="11"/>
      <c r="L175" s="106" t="s">
        <v>4902</v>
      </c>
      <c r="M175" s="141"/>
      <c r="N175" s="108"/>
      <c r="O175" s="108"/>
      <c r="P175" s="108"/>
      <c r="Q175" s="106"/>
    </row>
    <row r="176" spans="1:17" ht="24" x14ac:dyDescent="0.55000000000000004">
      <c r="A176" s="106">
        <f>SUBTOTAL(103,$B$4:B176)</f>
        <v>173</v>
      </c>
      <c r="B176" s="107" t="s">
        <v>4901</v>
      </c>
      <c r="C176" s="107" t="s">
        <v>4661</v>
      </c>
      <c r="D176" s="107" t="s">
        <v>4942</v>
      </c>
      <c r="E176" s="106" t="s">
        <v>4968</v>
      </c>
      <c r="F176" s="107" t="s">
        <v>4969</v>
      </c>
      <c r="G176" s="106" t="s">
        <v>5213</v>
      </c>
      <c r="H176" s="106" t="s">
        <v>8948</v>
      </c>
      <c r="I176" s="11">
        <v>6.04</v>
      </c>
      <c r="J176" s="11">
        <v>6.3419999999999996</v>
      </c>
      <c r="K176" s="11"/>
      <c r="L176" s="106" t="s">
        <v>4902</v>
      </c>
      <c r="M176" s="141"/>
      <c r="N176" s="108"/>
      <c r="O176" s="108"/>
      <c r="P176" s="108"/>
      <c r="Q176" s="106"/>
    </row>
    <row r="177" spans="1:17" ht="24" x14ac:dyDescent="0.55000000000000004">
      <c r="A177" s="106">
        <f>SUBTOTAL(103,$B$4:B177)</f>
        <v>174</v>
      </c>
      <c r="B177" s="107" t="s">
        <v>4901</v>
      </c>
      <c r="C177" s="107" t="s">
        <v>4661</v>
      </c>
      <c r="D177" s="107" t="s">
        <v>4914</v>
      </c>
      <c r="E177" s="106" t="s">
        <v>4970</v>
      </c>
      <c r="F177" s="107" t="s">
        <v>4971</v>
      </c>
      <c r="G177" s="106" t="s">
        <v>5213</v>
      </c>
      <c r="H177" s="106" t="s">
        <v>8949</v>
      </c>
      <c r="I177" s="11">
        <v>11.5329999999999</v>
      </c>
      <c r="J177" s="11">
        <v>15.2829999999999</v>
      </c>
      <c r="K177" s="11"/>
      <c r="L177" s="106" t="s">
        <v>4902</v>
      </c>
      <c r="M177" s="141"/>
      <c r="N177" s="108"/>
      <c r="O177" s="108"/>
      <c r="P177" s="108"/>
      <c r="Q177" s="106"/>
    </row>
    <row r="178" spans="1:17" ht="24" x14ac:dyDescent="0.55000000000000004">
      <c r="A178" s="106">
        <f>SUBTOTAL(103,$B$4:B178)</f>
        <v>175</v>
      </c>
      <c r="B178" s="107" t="s">
        <v>4972</v>
      </c>
      <c r="C178" s="107" t="s">
        <v>4661</v>
      </c>
      <c r="D178" s="107" t="s">
        <v>4973</v>
      </c>
      <c r="E178" s="106" t="s">
        <v>4974</v>
      </c>
      <c r="F178" s="107" t="s">
        <v>4975</v>
      </c>
      <c r="G178" s="106" t="s">
        <v>8950</v>
      </c>
      <c r="H178" s="106" t="s">
        <v>8951</v>
      </c>
      <c r="I178" s="11">
        <v>8.8309999999999906</v>
      </c>
      <c r="J178" s="11">
        <v>32.710999999999899</v>
      </c>
      <c r="K178" s="11"/>
      <c r="L178" s="106" t="s">
        <v>4733</v>
      </c>
      <c r="M178" s="108"/>
      <c r="N178" s="108"/>
      <c r="O178" s="108"/>
      <c r="P178" s="108"/>
      <c r="Q178" s="106"/>
    </row>
    <row r="179" spans="1:17" ht="24" x14ac:dyDescent="0.55000000000000004">
      <c r="A179" s="106">
        <f>SUBTOTAL(103,$B$4:B179)</f>
        <v>176</v>
      </c>
      <c r="B179" s="107" t="s">
        <v>4972</v>
      </c>
      <c r="C179" s="107" t="s">
        <v>4661</v>
      </c>
      <c r="D179" s="107" t="s">
        <v>4973</v>
      </c>
      <c r="E179" s="106" t="s">
        <v>4974</v>
      </c>
      <c r="F179" s="107" t="s">
        <v>4975</v>
      </c>
      <c r="G179" s="106" t="s">
        <v>8952</v>
      </c>
      <c r="H179" s="106" t="s">
        <v>8953</v>
      </c>
      <c r="I179" s="11">
        <v>6.9</v>
      </c>
      <c r="J179" s="11">
        <v>20.6999999999999</v>
      </c>
      <c r="K179" s="11"/>
      <c r="L179" s="106" t="s">
        <v>4733</v>
      </c>
      <c r="M179" s="108"/>
      <c r="N179" s="108"/>
      <c r="O179" s="108"/>
      <c r="P179" s="108"/>
      <c r="Q179" s="106"/>
    </row>
    <row r="180" spans="1:17" ht="24" x14ac:dyDescent="0.55000000000000004">
      <c r="A180" s="106">
        <f>SUBTOTAL(103,$B$4:B180)</f>
        <v>177</v>
      </c>
      <c r="B180" s="107" t="s">
        <v>4972</v>
      </c>
      <c r="C180" s="107" t="s">
        <v>4661</v>
      </c>
      <c r="D180" s="107" t="s">
        <v>4976</v>
      </c>
      <c r="E180" s="106" t="s">
        <v>4977</v>
      </c>
      <c r="F180" s="107" t="s">
        <v>4978</v>
      </c>
      <c r="G180" s="106" t="s">
        <v>8954</v>
      </c>
      <c r="H180" s="106" t="s">
        <v>8955</v>
      </c>
      <c r="I180" s="11">
        <v>18.14</v>
      </c>
      <c r="J180" s="11">
        <v>72.727999999999994</v>
      </c>
      <c r="K180" s="11"/>
      <c r="L180" s="106" t="s">
        <v>4733</v>
      </c>
      <c r="M180" s="108"/>
      <c r="N180" s="108"/>
      <c r="O180" s="108"/>
      <c r="P180" s="108"/>
      <c r="Q180" s="106"/>
    </row>
    <row r="181" spans="1:17" ht="24" x14ac:dyDescent="0.55000000000000004">
      <c r="A181" s="106">
        <f>SUBTOTAL(103,$B$4:B181)</f>
        <v>178</v>
      </c>
      <c r="B181" s="107" t="s">
        <v>4972</v>
      </c>
      <c r="C181" s="107" t="s">
        <v>4661</v>
      </c>
      <c r="D181" s="107" t="s">
        <v>4979</v>
      </c>
      <c r="E181" s="106" t="s">
        <v>4980</v>
      </c>
      <c r="F181" s="107" t="s">
        <v>4981</v>
      </c>
      <c r="G181" s="106" t="s">
        <v>8956</v>
      </c>
      <c r="H181" s="106" t="s">
        <v>4906</v>
      </c>
      <c r="I181" s="11">
        <v>33.1069999999999</v>
      </c>
      <c r="J181" s="11">
        <v>73.313999999999993</v>
      </c>
      <c r="K181" s="11"/>
      <c r="L181" s="106" t="s">
        <v>4733</v>
      </c>
      <c r="M181" s="108"/>
      <c r="N181" s="108"/>
      <c r="O181" s="108"/>
      <c r="P181" s="108"/>
      <c r="Q181" s="106"/>
    </row>
    <row r="182" spans="1:17" ht="24" x14ac:dyDescent="0.55000000000000004">
      <c r="A182" s="106">
        <f>SUBTOTAL(103,$B$4:B182)</f>
        <v>179</v>
      </c>
      <c r="B182" s="107" t="s">
        <v>4972</v>
      </c>
      <c r="C182" s="107" t="s">
        <v>4661</v>
      </c>
      <c r="D182" s="107" t="s">
        <v>4976</v>
      </c>
      <c r="E182" s="106" t="s">
        <v>4982</v>
      </c>
      <c r="F182" s="107" t="s">
        <v>4983</v>
      </c>
      <c r="G182" s="106" t="s">
        <v>5213</v>
      </c>
      <c r="H182" s="106" t="s">
        <v>6847</v>
      </c>
      <c r="I182" s="11">
        <v>10</v>
      </c>
      <c r="J182" s="11">
        <v>36.700000000000003</v>
      </c>
      <c r="K182" s="11"/>
      <c r="L182" s="106" t="s">
        <v>4733</v>
      </c>
      <c r="M182" s="108"/>
      <c r="N182" s="108"/>
      <c r="O182" s="108"/>
      <c r="P182" s="108"/>
      <c r="Q182" s="106"/>
    </row>
    <row r="183" spans="1:17" s="155" customFormat="1" ht="48" x14ac:dyDescent="0.2">
      <c r="A183" s="134">
        <f>SUBTOTAL(103,$B$4:B183)</f>
        <v>180</v>
      </c>
      <c r="B183" s="135" t="s">
        <v>4972</v>
      </c>
      <c r="C183" s="135" t="s">
        <v>4661</v>
      </c>
      <c r="D183" s="135" t="s">
        <v>4984</v>
      </c>
      <c r="E183" s="134" t="s">
        <v>4985</v>
      </c>
      <c r="F183" s="135" t="s">
        <v>4986</v>
      </c>
      <c r="G183" s="134" t="s">
        <v>6847</v>
      </c>
      <c r="H183" s="134" t="s">
        <v>4987</v>
      </c>
      <c r="I183" s="136">
        <v>11.175000000000001</v>
      </c>
      <c r="J183" s="136">
        <v>32.549999999999997</v>
      </c>
      <c r="K183" s="136"/>
      <c r="L183" s="134" t="s">
        <v>4733</v>
      </c>
      <c r="M183" s="134" t="s">
        <v>4987</v>
      </c>
      <c r="N183" s="138" t="s">
        <v>6552</v>
      </c>
      <c r="O183" s="138"/>
      <c r="P183" s="138"/>
      <c r="Q183" s="134"/>
    </row>
    <row r="184" spans="1:17" s="155" customFormat="1" ht="48" x14ac:dyDescent="0.2">
      <c r="A184" s="134">
        <f>SUBTOTAL(103,$B$4:B184)</f>
        <v>181</v>
      </c>
      <c r="B184" s="135" t="s">
        <v>4972</v>
      </c>
      <c r="C184" s="135" t="s">
        <v>4661</v>
      </c>
      <c r="D184" s="135" t="s">
        <v>4984</v>
      </c>
      <c r="E184" s="134" t="s">
        <v>4985</v>
      </c>
      <c r="F184" s="135" t="s">
        <v>4986</v>
      </c>
      <c r="G184" s="134" t="s">
        <v>4987</v>
      </c>
      <c r="H184" s="134" t="s">
        <v>4921</v>
      </c>
      <c r="I184" s="136">
        <v>0.41699999999999998</v>
      </c>
      <c r="J184" s="136">
        <v>0.83399999999999996</v>
      </c>
      <c r="K184" s="136"/>
      <c r="L184" s="134" t="s">
        <v>4902</v>
      </c>
      <c r="M184" s="134" t="s">
        <v>4987</v>
      </c>
      <c r="N184" s="138" t="s">
        <v>6551</v>
      </c>
      <c r="O184" s="138"/>
      <c r="P184" s="138"/>
      <c r="Q184" s="134"/>
    </row>
    <row r="185" spans="1:17" ht="24" x14ac:dyDescent="0.55000000000000004">
      <c r="A185" s="106">
        <f>SUBTOTAL(103,$B$4:B185)</f>
        <v>182</v>
      </c>
      <c r="B185" s="107" t="s">
        <v>4972</v>
      </c>
      <c r="C185" s="107" t="s">
        <v>4661</v>
      </c>
      <c r="D185" s="107" t="s">
        <v>4979</v>
      </c>
      <c r="E185" s="106" t="s">
        <v>4988</v>
      </c>
      <c r="F185" s="107" t="s">
        <v>4989</v>
      </c>
      <c r="G185" s="106" t="s">
        <v>5213</v>
      </c>
      <c r="H185" s="106" t="s">
        <v>6667</v>
      </c>
      <c r="I185" s="11">
        <v>6</v>
      </c>
      <c r="J185" s="11">
        <v>12</v>
      </c>
      <c r="K185" s="11"/>
      <c r="L185" s="106" t="s">
        <v>4733</v>
      </c>
      <c r="M185" s="108"/>
      <c r="N185" s="108"/>
      <c r="O185" s="108"/>
      <c r="P185" s="108"/>
      <c r="Q185" s="106"/>
    </row>
    <row r="186" spans="1:17" ht="24" x14ac:dyDescent="0.55000000000000004">
      <c r="A186" s="106">
        <f>SUBTOTAL(103,$B$4:B186)</f>
        <v>183</v>
      </c>
      <c r="B186" s="107" t="s">
        <v>4972</v>
      </c>
      <c r="C186" s="107" t="s">
        <v>4661</v>
      </c>
      <c r="D186" s="107" t="s">
        <v>4984</v>
      </c>
      <c r="E186" s="106" t="s">
        <v>4990</v>
      </c>
      <c r="F186" s="107" t="s">
        <v>4991</v>
      </c>
      <c r="G186" s="106" t="s">
        <v>6667</v>
      </c>
      <c r="H186" s="106" t="s">
        <v>7068</v>
      </c>
      <c r="I186" s="11">
        <v>41</v>
      </c>
      <c r="J186" s="11">
        <v>92.64</v>
      </c>
      <c r="K186" s="11"/>
      <c r="L186" s="106" t="s">
        <v>4733</v>
      </c>
      <c r="M186" s="108"/>
      <c r="N186" s="108"/>
      <c r="O186" s="108"/>
      <c r="P186" s="108"/>
      <c r="Q186" s="106"/>
    </row>
    <row r="187" spans="1:17" ht="24" x14ac:dyDescent="0.55000000000000004">
      <c r="A187" s="106">
        <f>SUBTOTAL(103,$B$4:B187)</f>
        <v>184</v>
      </c>
      <c r="B187" s="107" t="s">
        <v>4972</v>
      </c>
      <c r="C187" s="107" t="s">
        <v>4661</v>
      </c>
      <c r="D187" s="107" t="s">
        <v>4992</v>
      </c>
      <c r="E187" s="106" t="s">
        <v>4993</v>
      </c>
      <c r="F187" s="107" t="s">
        <v>4994</v>
      </c>
      <c r="G187" s="106" t="s">
        <v>7068</v>
      </c>
      <c r="H187" s="106" t="s">
        <v>8830</v>
      </c>
      <c r="I187" s="11">
        <v>21.3</v>
      </c>
      <c r="J187" s="11">
        <v>61.709000000000003</v>
      </c>
      <c r="K187" s="11"/>
      <c r="L187" s="106" t="s">
        <v>4733</v>
      </c>
      <c r="M187" s="108"/>
      <c r="N187" s="108"/>
      <c r="O187" s="108"/>
      <c r="P187" s="108"/>
      <c r="Q187" s="106"/>
    </row>
    <row r="188" spans="1:17" ht="24" x14ac:dyDescent="0.55000000000000004">
      <c r="A188" s="106">
        <f>SUBTOTAL(103,$B$4:B188)</f>
        <v>185</v>
      </c>
      <c r="B188" s="107" t="s">
        <v>4972</v>
      </c>
      <c r="C188" s="107" t="s">
        <v>4661</v>
      </c>
      <c r="D188" s="107" t="s">
        <v>4995</v>
      </c>
      <c r="E188" s="106" t="s">
        <v>4996</v>
      </c>
      <c r="F188" s="107" t="s">
        <v>4997</v>
      </c>
      <c r="G188" s="106" t="s">
        <v>5213</v>
      </c>
      <c r="H188" s="106" t="s">
        <v>8957</v>
      </c>
      <c r="I188" s="11">
        <v>16.542000000000002</v>
      </c>
      <c r="J188" s="11">
        <v>54.594000000000001</v>
      </c>
      <c r="K188" s="11"/>
      <c r="L188" s="106" t="s">
        <v>4733</v>
      </c>
      <c r="M188" s="108"/>
      <c r="N188" s="108"/>
      <c r="O188" s="108"/>
      <c r="P188" s="108"/>
      <c r="Q188" s="106"/>
    </row>
    <row r="189" spans="1:17" ht="24" x14ac:dyDescent="0.55000000000000004">
      <c r="A189" s="106">
        <f>SUBTOTAL(103,$B$4:B189)</f>
        <v>186</v>
      </c>
      <c r="B189" s="107" t="s">
        <v>4972</v>
      </c>
      <c r="C189" s="107" t="s">
        <v>4661</v>
      </c>
      <c r="D189" s="107" t="s">
        <v>4979</v>
      </c>
      <c r="E189" s="106" t="s">
        <v>4998</v>
      </c>
      <c r="F189" s="107" t="s">
        <v>4999</v>
      </c>
      <c r="G189" s="106" t="s">
        <v>5213</v>
      </c>
      <c r="H189" s="106" t="s">
        <v>4928</v>
      </c>
      <c r="I189" s="11">
        <v>11.88</v>
      </c>
      <c r="J189" s="11">
        <v>12.28</v>
      </c>
      <c r="K189" s="11"/>
      <c r="L189" s="106" t="s">
        <v>4733</v>
      </c>
      <c r="M189" s="108"/>
      <c r="N189" s="108"/>
      <c r="O189" s="108"/>
      <c r="P189" s="108"/>
      <c r="Q189" s="106"/>
    </row>
    <row r="190" spans="1:17" ht="24" x14ac:dyDescent="0.55000000000000004">
      <c r="A190" s="106">
        <f>SUBTOTAL(103,$B$4:B190)</f>
        <v>187</v>
      </c>
      <c r="B190" s="107" t="s">
        <v>4972</v>
      </c>
      <c r="C190" s="107" t="s">
        <v>4661</v>
      </c>
      <c r="D190" s="107" t="s">
        <v>4979</v>
      </c>
      <c r="E190" s="106" t="s">
        <v>5000</v>
      </c>
      <c r="F190" s="107" t="s">
        <v>5001</v>
      </c>
      <c r="G190" s="106" t="s">
        <v>5213</v>
      </c>
      <c r="H190" s="106" t="s">
        <v>8958</v>
      </c>
      <c r="I190" s="11">
        <v>11.163</v>
      </c>
      <c r="J190" s="11">
        <v>14.562999999999899</v>
      </c>
      <c r="K190" s="11"/>
      <c r="L190" s="106" t="s">
        <v>4733</v>
      </c>
      <c r="M190" s="108"/>
      <c r="N190" s="108"/>
      <c r="O190" s="108"/>
      <c r="P190" s="108"/>
      <c r="Q190" s="106"/>
    </row>
    <row r="191" spans="1:17" ht="24" x14ac:dyDescent="0.55000000000000004">
      <c r="A191" s="106">
        <f>SUBTOTAL(103,$B$4:B191)</f>
        <v>188</v>
      </c>
      <c r="B191" s="107" t="s">
        <v>4972</v>
      </c>
      <c r="C191" s="107" t="s">
        <v>4661</v>
      </c>
      <c r="D191" s="107" t="s">
        <v>4973</v>
      </c>
      <c r="E191" s="106" t="s">
        <v>5002</v>
      </c>
      <c r="F191" s="107" t="s">
        <v>5003</v>
      </c>
      <c r="G191" s="106" t="s">
        <v>5213</v>
      </c>
      <c r="H191" s="106" t="s">
        <v>8959</v>
      </c>
      <c r="I191" s="11">
        <v>7.5329999999999897</v>
      </c>
      <c r="J191" s="11">
        <v>21.224</v>
      </c>
      <c r="K191" s="11"/>
      <c r="L191" s="106" t="s">
        <v>4733</v>
      </c>
      <c r="M191" s="108"/>
      <c r="N191" s="108"/>
      <c r="O191" s="108"/>
      <c r="P191" s="108"/>
      <c r="Q191" s="106"/>
    </row>
    <row r="192" spans="1:17" ht="24" x14ac:dyDescent="0.55000000000000004">
      <c r="A192" s="106">
        <f>SUBTOTAL(103,$B$4:B192)</f>
        <v>189</v>
      </c>
      <c r="B192" s="107" t="s">
        <v>4972</v>
      </c>
      <c r="C192" s="107" t="s">
        <v>4661</v>
      </c>
      <c r="D192" s="107" t="s">
        <v>4973</v>
      </c>
      <c r="E192" s="106" t="s">
        <v>5004</v>
      </c>
      <c r="F192" s="107" t="s">
        <v>5005</v>
      </c>
      <c r="G192" s="106" t="s">
        <v>8960</v>
      </c>
      <c r="H192" s="106" t="s">
        <v>8961</v>
      </c>
      <c r="I192" s="11">
        <v>16.476999999999901</v>
      </c>
      <c r="J192" s="11">
        <v>22.376999999999899</v>
      </c>
      <c r="K192" s="11"/>
      <c r="L192" s="106" t="s">
        <v>4733</v>
      </c>
      <c r="M192" s="108"/>
      <c r="N192" s="108"/>
      <c r="O192" s="108"/>
      <c r="P192" s="108"/>
      <c r="Q192" s="106"/>
    </row>
    <row r="193" spans="1:17" ht="24" x14ac:dyDescent="0.55000000000000004">
      <c r="A193" s="106">
        <f>SUBTOTAL(103,$B$4:B193)</f>
        <v>190</v>
      </c>
      <c r="B193" s="107" t="s">
        <v>4972</v>
      </c>
      <c r="C193" s="107" t="s">
        <v>4661</v>
      </c>
      <c r="D193" s="107" t="s">
        <v>4976</v>
      </c>
      <c r="E193" s="106" t="s">
        <v>5006</v>
      </c>
      <c r="F193" s="107" t="s">
        <v>5007</v>
      </c>
      <c r="G193" s="106" t="s">
        <v>8962</v>
      </c>
      <c r="H193" s="106" t="s">
        <v>6916</v>
      </c>
      <c r="I193" s="11">
        <v>11.1</v>
      </c>
      <c r="J193" s="11">
        <v>11.1</v>
      </c>
      <c r="K193" s="11"/>
      <c r="L193" s="106" t="s">
        <v>4733</v>
      </c>
      <c r="M193" s="108"/>
      <c r="N193" s="108"/>
      <c r="O193" s="108"/>
      <c r="P193" s="108"/>
      <c r="Q193" s="106"/>
    </row>
    <row r="194" spans="1:17" ht="24" x14ac:dyDescent="0.55000000000000004">
      <c r="A194" s="106">
        <f>SUBTOTAL(103,$B$4:B194)</f>
        <v>191</v>
      </c>
      <c r="B194" s="107" t="s">
        <v>4972</v>
      </c>
      <c r="C194" s="107" t="s">
        <v>4661</v>
      </c>
      <c r="D194" s="107" t="s">
        <v>4984</v>
      </c>
      <c r="E194" s="106" t="s">
        <v>5008</v>
      </c>
      <c r="F194" s="107" t="s">
        <v>5009</v>
      </c>
      <c r="G194" s="106" t="s">
        <v>6916</v>
      </c>
      <c r="H194" s="106" t="s">
        <v>8963</v>
      </c>
      <c r="I194" s="11">
        <v>6.1739999999999897</v>
      </c>
      <c r="J194" s="11">
        <v>6.1739999999999897</v>
      </c>
      <c r="K194" s="11"/>
      <c r="L194" s="106" t="s">
        <v>4733</v>
      </c>
      <c r="M194" s="108"/>
      <c r="N194" s="108"/>
      <c r="O194" s="108"/>
      <c r="P194" s="108"/>
      <c r="Q194" s="106"/>
    </row>
    <row r="195" spans="1:17" ht="24" x14ac:dyDescent="0.55000000000000004">
      <c r="A195" s="106">
        <f>SUBTOTAL(103,$B$4:B195)</f>
        <v>192</v>
      </c>
      <c r="B195" s="107" t="s">
        <v>4972</v>
      </c>
      <c r="C195" s="107" t="s">
        <v>4661</v>
      </c>
      <c r="D195" s="107" t="s">
        <v>4973</v>
      </c>
      <c r="E195" s="106" t="s">
        <v>5010</v>
      </c>
      <c r="F195" s="107" t="s">
        <v>5011</v>
      </c>
      <c r="G195" s="106" t="s">
        <v>8154</v>
      </c>
      <c r="H195" s="106" t="s">
        <v>953</v>
      </c>
      <c r="I195" s="11">
        <v>11.9499999999999</v>
      </c>
      <c r="J195" s="11">
        <v>19.100000000000001</v>
      </c>
      <c r="K195" s="11"/>
      <c r="L195" s="106" t="s">
        <v>4733</v>
      </c>
      <c r="M195" s="108"/>
      <c r="N195" s="108"/>
      <c r="O195" s="108"/>
      <c r="P195" s="108"/>
      <c r="Q195" s="106"/>
    </row>
    <row r="196" spans="1:17" ht="24" x14ac:dyDescent="0.55000000000000004">
      <c r="A196" s="106">
        <f>SUBTOTAL(103,$B$4:B196)</f>
        <v>193</v>
      </c>
      <c r="B196" s="107" t="s">
        <v>4972</v>
      </c>
      <c r="C196" s="107" t="s">
        <v>4661</v>
      </c>
      <c r="D196" s="107" t="s">
        <v>4992</v>
      </c>
      <c r="E196" s="106" t="s">
        <v>5012</v>
      </c>
      <c r="F196" s="107" t="s">
        <v>5013</v>
      </c>
      <c r="G196" s="106" t="s">
        <v>953</v>
      </c>
      <c r="H196" s="106" t="s">
        <v>8964</v>
      </c>
      <c r="I196" s="11">
        <v>13.009</v>
      </c>
      <c r="J196" s="11">
        <v>13.009</v>
      </c>
      <c r="K196" s="11"/>
      <c r="L196" s="106" t="s">
        <v>4733</v>
      </c>
      <c r="M196" s="108"/>
      <c r="N196" s="108"/>
      <c r="O196" s="108"/>
      <c r="P196" s="108"/>
      <c r="Q196" s="106"/>
    </row>
    <row r="197" spans="1:17" ht="24" x14ac:dyDescent="0.55000000000000004">
      <c r="A197" s="106">
        <f>SUBTOTAL(103,$B$4:B197)</f>
        <v>194</v>
      </c>
      <c r="B197" s="107" t="s">
        <v>4972</v>
      </c>
      <c r="C197" s="107" t="s">
        <v>4661</v>
      </c>
      <c r="D197" s="107" t="s">
        <v>4979</v>
      </c>
      <c r="E197" s="106" t="s">
        <v>5014</v>
      </c>
      <c r="F197" s="107" t="s">
        <v>5015</v>
      </c>
      <c r="G197" s="106" t="s">
        <v>5213</v>
      </c>
      <c r="H197" s="106" t="s">
        <v>8965</v>
      </c>
      <c r="I197" s="11">
        <v>2.335</v>
      </c>
      <c r="J197" s="11">
        <v>2.335</v>
      </c>
      <c r="K197" s="11"/>
      <c r="L197" s="106" t="s">
        <v>4733</v>
      </c>
      <c r="M197" s="108"/>
      <c r="N197" s="108"/>
      <c r="O197" s="108"/>
      <c r="P197" s="108"/>
      <c r="Q197" s="106"/>
    </row>
    <row r="198" spans="1:17" ht="24" x14ac:dyDescent="0.55000000000000004">
      <c r="A198" s="106">
        <f>SUBTOTAL(103,$B$4:B198)</f>
        <v>195</v>
      </c>
      <c r="B198" s="107" t="s">
        <v>4972</v>
      </c>
      <c r="C198" s="107" t="s">
        <v>4661</v>
      </c>
      <c r="D198" s="107" t="s">
        <v>4992</v>
      </c>
      <c r="E198" s="106" t="s">
        <v>5016</v>
      </c>
      <c r="F198" s="107" t="s">
        <v>5017</v>
      </c>
      <c r="G198" s="106" t="s">
        <v>5213</v>
      </c>
      <c r="H198" s="106" t="s">
        <v>4961</v>
      </c>
      <c r="I198" s="11">
        <v>6.3179999999999898</v>
      </c>
      <c r="J198" s="11">
        <v>12.808</v>
      </c>
      <c r="K198" s="11"/>
      <c r="L198" s="106" t="s">
        <v>4733</v>
      </c>
      <c r="M198" s="108"/>
      <c r="N198" s="108"/>
      <c r="O198" s="108"/>
      <c r="P198" s="108"/>
      <c r="Q198" s="106"/>
    </row>
    <row r="199" spans="1:17" ht="24" x14ac:dyDescent="0.55000000000000004">
      <c r="A199" s="106">
        <f>SUBTOTAL(103,$B$4:B199)</f>
        <v>196</v>
      </c>
      <c r="B199" s="107" t="s">
        <v>4972</v>
      </c>
      <c r="C199" s="107" t="s">
        <v>4661</v>
      </c>
      <c r="D199" s="107" t="s">
        <v>4973</v>
      </c>
      <c r="E199" s="106" t="s">
        <v>5018</v>
      </c>
      <c r="F199" s="107" t="s">
        <v>5019</v>
      </c>
      <c r="G199" s="106" t="s">
        <v>5213</v>
      </c>
      <c r="H199" s="106" t="s">
        <v>8966</v>
      </c>
      <c r="I199" s="11">
        <v>1.25</v>
      </c>
      <c r="J199" s="11">
        <v>1.25</v>
      </c>
      <c r="K199" s="11"/>
      <c r="L199" s="106" t="s">
        <v>4733</v>
      </c>
      <c r="M199" s="108"/>
      <c r="N199" s="108"/>
      <c r="O199" s="108"/>
      <c r="P199" s="108"/>
      <c r="Q199" s="106"/>
    </row>
    <row r="200" spans="1:17" ht="24" x14ac:dyDescent="0.55000000000000004">
      <c r="A200" s="106">
        <f>SUBTOTAL(103,$B$4:B200)</f>
        <v>197</v>
      </c>
      <c r="B200" s="107" t="s">
        <v>4972</v>
      </c>
      <c r="C200" s="107" t="s">
        <v>4661</v>
      </c>
      <c r="D200" s="107" t="s">
        <v>4976</v>
      </c>
      <c r="E200" s="106" t="s">
        <v>5020</v>
      </c>
      <c r="F200" s="107" t="s">
        <v>5021</v>
      </c>
      <c r="G200" s="106" t="s">
        <v>5213</v>
      </c>
      <c r="H200" s="106" t="s">
        <v>8967</v>
      </c>
      <c r="I200" s="11">
        <v>7.7</v>
      </c>
      <c r="J200" s="11">
        <v>11.55</v>
      </c>
      <c r="K200" s="11"/>
      <c r="L200" s="106" t="s">
        <v>4733</v>
      </c>
      <c r="M200" s="108"/>
      <c r="N200" s="108"/>
      <c r="O200" s="108"/>
      <c r="P200" s="108"/>
      <c r="Q200" s="106"/>
    </row>
    <row r="201" spans="1:17" ht="24" x14ac:dyDescent="0.55000000000000004">
      <c r="A201" s="106">
        <f>SUBTOTAL(103,$B$4:B201)</f>
        <v>198</v>
      </c>
      <c r="B201" s="107" t="s">
        <v>4972</v>
      </c>
      <c r="C201" s="107" t="s">
        <v>4661</v>
      </c>
      <c r="D201" s="107" t="s">
        <v>4976</v>
      </c>
      <c r="E201" s="106" t="s">
        <v>5022</v>
      </c>
      <c r="F201" s="107" t="s">
        <v>5023</v>
      </c>
      <c r="G201" s="106" t="s">
        <v>5213</v>
      </c>
      <c r="H201" s="106" t="s">
        <v>8967</v>
      </c>
      <c r="I201" s="11">
        <v>7.7</v>
      </c>
      <c r="J201" s="11">
        <v>11.55</v>
      </c>
      <c r="K201" s="11"/>
      <c r="L201" s="106" t="s">
        <v>4733</v>
      </c>
      <c r="M201" s="108"/>
      <c r="N201" s="108"/>
      <c r="O201" s="108"/>
      <c r="P201" s="108"/>
      <c r="Q201" s="106"/>
    </row>
    <row r="202" spans="1:17" ht="24" x14ac:dyDescent="0.55000000000000004">
      <c r="A202" s="106">
        <f>SUBTOTAL(103,$B$4:B202)</f>
        <v>199</v>
      </c>
      <c r="B202" s="107" t="s">
        <v>4972</v>
      </c>
      <c r="C202" s="107" t="s">
        <v>4661</v>
      </c>
      <c r="D202" s="107" t="s">
        <v>4995</v>
      </c>
      <c r="E202" s="106" t="s">
        <v>5024</v>
      </c>
      <c r="F202" s="107" t="s">
        <v>5025</v>
      </c>
      <c r="G202" s="106" t="s">
        <v>8968</v>
      </c>
      <c r="H202" s="106" t="s">
        <v>8969</v>
      </c>
      <c r="I202" s="11">
        <v>36.399999999999899</v>
      </c>
      <c r="J202" s="11">
        <v>36.399999999999899</v>
      </c>
      <c r="K202" s="11"/>
      <c r="L202" s="106" t="s">
        <v>4733</v>
      </c>
      <c r="M202" s="108"/>
      <c r="N202" s="108"/>
      <c r="O202" s="108"/>
      <c r="P202" s="108"/>
      <c r="Q202" s="106"/>
    </row>
    <row r="203" spans="1:17" ht="24" x14ac:dyDescent="0.55000000000000004">
      <c r="A203" s="106">
        <f>SUBTOTAL(103,$B$4:B203)</f>
        <v>200</v>
      </c>
      <c r="B203" s="107" t="s">
        <v>4972</v>
      </c>
      <c r="C203" s="107" t="s">
        <v>4661</v>
      </c>
      <c r="D203" s="107" t="s">
        <v>4995</v>
      </c>
      <c r="E203" s="106" t="s">
        <v>5024</v>
      </c>
      <c r="F203" s="107" t="s">
        <v>5025</v>
      </c>
      <c r="G203" s="106" t="s">
        <v>8970</v>
      </c>
      <c r="H203" s="106" t="s">
        <v>8971</v>
      </c>
      <c r="I203" s="11">
        <v>0.27</v>
      </c>
      <c r="J203" s="11">
        <v>1.1990000000000001</v>
      </c>
      <c r="K203" s="11"/>
      <c r="L203" s="106" t="s">
        <v>4733</v>
      </c>
      <c r="M203" s="108"/>
      <c r="N203" s="108"/>
      <c r="O203" s="108"/>
      <c r="P203" s="108"/>
      <c r="Q203" s="106"/>
    </row>
    <row r="204" spans="1:17" ht="24" x14ac:dyDescent="0.55000000000000004">
      <c r="A204" s="106">
        <f>SUBTOTAL(103,$B$4:B204)</f>
        <v>201</v>
      </c>
      <c r="B204" s="107" t="s">
        <v>4972</v>
      </c>
      <c r="C204" s="107" t="s">
        <v>4661</v>
      </c>
      <c r="D204" s="107" t="s">
        <v>4995</v>
      </c>
      <c r="E204" s="106" t="s">
        <v>5024</v>
      </c>
      <c r="F204" s="107" t="s">
        <v>5025</v>
      </c>
      <c r="G204" s="106" t="s">
        <v>8972</v>
      </c>
      <c r="H204" s="106" t="s">
        <v>8973</v>
      </c>
      <c r="I204" s="11">
        <v>0.61499999999999899</v>
      </c>
      <c r="J204" s="11">
        <v>0.61499999999999899</v>
      </c>
      <c r="K204" s="11"/>
      <c r="L204" s="106" t="s">
        <v>4733</v>
      </c>
      <c r="M204" s="108"/>
      <c r="N204" s="108"/>
      <c r="O204" s="108"/>
      <c r="P204" s="108"/>
      <c r="Q204" s="106"/>
    </row>
    <row r="205" spans="1:17" ht="24" x14ac:dyDescent="0.55000000000000004">
      <c r="A205" s="106">
        <f>SUBTOTAL(103,$B$4:B205)</f>
        <v>202</v>
      </c>
      <c r="B205" s="107" t="s">
        <v>4972</v>
      </c>
      <c r="C205" s="107" t="s">
        <v>4661</v>
      </c>
      <c r="D205" s="107" t="s">
        <v>4995</v>
      </c>
      <c r="E205" s="106" t="s">
        <v>5024</v>
      </c>
      <c r="F205" s="107" t="s">
        <v>5025</v>
      </c>
      <c r="G205" s="106" t="s">
        <v>8974</v>
      </c>
      <c r="H205" s="106" t="s">
        <v>8975</v>
      </c>
      <c r="I205" s="11">
        <v>2.629</v>
      </c>
      <c r="J205" s="11">
        <v>2.629</v>
      </c>
      <c r="K205" s="11"/>
      <c r="L205" s="106" t="s">
        <v>4733</v>
      </c>
      <c r="M205" s="108"/>
      <c r="N205" s="108"/>
      <c r="O205" s="108"/>
      <c r="P205" s="108"/>
      <c r="Q205" s="106"/>
    </row>
    <row r="206" spans="1:17" ht="24" x14ac:dyDescent="0.55000000000000004">
      <c r="A206" s="106">
        <f>SUBTOTAL(103,$B$4:B206)</f>
        <v>203</v>
      </c>
      <c r="B206" s="107" t="s">
        <v>4972</v>
      </c>
      <c r="C206" s="107" t="s">
        <v>4661</v>
      </c>
      <c r="D206" s="107" t="s">
        <v>4995</v>
      </c>
      <c r="E206" s="106" t="s">
        <v>5024</v>
      </c>
      <c r="F206" s="107" t="s">
        <v>5025</v>
      </c>
      <c r="G206" s="106" t="s">
        <v>8976</v>
      </c>
      <c r="H206" s="106" t="s">
        <v>8977</v>
      </c>
      <c r="I206" s="11">
        <v>0.26500000000000001</v>
      </c>
      <c r="J206" s="11">
        <v>0.26500000000000001</v>
      </c>
      <c r="K206" s="11"/>
      <c r="L206" s="106" t="s">
        <v>4733</v>
      </c>
      <c r="M206" s="108"/>
      <c r="N206" s="108"/>
      <c r="O206" s="108"/>
      <c r="P206" s="108"/>
      <c r="Q206" s="106"/>
    </row>
    <row r="207" spans="1:17" ht="24" x14ac:dyDescent="0.55000000000000004">
      <c r="A207" s="106">
        <f>SUBTOTAL(103,$B$4:B207)</f>
        <v>204</v>
      </c>
      <c r="B207" s="107" t="s">
        <v>4972</v>
      </c>
      <c r="C207" s="107" t="s">
        <v>4661</v>
      </c>
      <c r="D207" s="107" t="s">
        <v>4995</v>
      </c>
      <c r="E207" s="106" t="s">
        <v>5024</v>
      </c>
      <c r="F207" s="107" t="s">
        <v>5025</v>
      </c>
      <c r="G207" s="106" t="s">
        <v>8978</v>
      </c>
      <c r="H207" s="106" t="s">
        <v>8979</v>
      </c>
      <c r="I207" s="11">
        <v>0.19800000000000001</v>
      </c>
      <c r="J207" s="11">
        <v>0.19800000000000001</v>
      </c>
      <c r="K207" s="11"/>
      <c r="L207" s="106" t="s">
        <v>4733</v>
      </c>
      <c r="M207" s="108"/>
      <c r="N207" s="108"/>
      <c r="O207" s="108"/>
      <c r="P207" s="108"/>
      <c r="Q207" s="106"/>
    </row>
    <row r="208" spans="1:17" ht="24" x14ac:dyDescent="0.55000000000000004">
      <c r="A208" s="106">
        <f>SUBTOTAL(103,$B$4:B208)</f>
        <v>205</v>
      </c>
      <c r="B208" s="107" t="s">
        <v>4972</v>
      </c>
      <c r="C208" s="107" t="s">
        <v>4661</v>
      </c>
      <c r="D208" s="107" t="s">
        <v>4995</v>
      </c>
      <c r="E208" s="106" t="s">
        <v>5024</v>
      </c>
      <c r="F208" s="107" t="s">
        <v>5025</v>
      </c>
      <c r="G208" s="106" t="s">
        <v>8980</v>
      </c>
      <c r="H208" s="106" t="s">
        <v>8981</v>
      </c>
      <c r="I208" s="11">
        <v>0.35999999999999899</v>
      </c>
      <c r="J208" s="11">
        <v>0.35999999999999899</v>
      </c>
      <c r="K208" s="11"/>
      <c r="L208" s="106" t="s">
        <v>4733</v>
      </c>
      <c r="M208" s="108"/>
      <c r="N208" s="108"/>
      <c r="O208" s="108"/>
      <c r="P208" s="108"/>
      <c r="Q208" s="106"/>
    </row>
    <row r="209" spans="1:17" ht="24" x14ac:dyDescent="0.55000000000000004">
      <c r="A209" s="106">
        <f>SUBTOTAL(103,$B$4:B209)</f>
        <v>206</v>
      </c>
      <c r="B209" s="107" t="s">
        <v>4972</v>
      </c>
      <c r="C209" s="107" t="s">
        <v>4661</v>
      </c>
      <c r="D209" s="107" t="s">
        <v>4995</v>
      </c>
      <c r="E209" s="106" t="s">
        <v>5024</v>
      </c>
      <c r="F209" s="107" t="s">
        <v>5025</v>
      </c>
      <c r="G209" s="106" t="s">
        <v>8982</v>
      </c>
      <c r="H209" s="106" t="s">
        <v>8983</v>
      </c>
      <c r="I209" s="11">
        <v>0.41899999999999898</v>
      </c>
      <c r="J209" s="11">
        <v>0.41899999999999898</v>
      </c>
      <c r="K209" s="11"/>
      <c r="L209" s="106" t="s">
        <v>4733</v>
      </c>
      <c r="M209" s="108"/>
      <c r="N209" s="108"/>
      <c r="O209" s="108"/>
      <c r="P209" s="108"/>
      <c r="Q209" s="106"/>
    </row>
    <row r="210" spans="1:17" ht="24" x14ac:dyDescent="0.55000000000000004">
      <c r="A210" s="106">
        <f>SUBTOTAL(103,$B$4:B210)</f>
        <v>207</v>
      </c>
      <c r="B210" s="107" t="s">
        <v>4972</v>
      </c>
      <c r="C210" s="107" t="s">
        <v>4661</v>
      </c>
      <c r="D210" s="107" t="s">
        <v>4995</v>
      </c>
      <c r="E210" s="106" t="s">
        <v>5024</v>
      </c>
      <c r="F210" s="107" t="s">
        <v>5025</v>
      </c>
      <c r="G210" s="106" t="s">
        <v>8984</v>
      </c>
      <c r="H210" s="106" t="s">
        <v>8985</v>
      </c>
      <c r="I210" s="11">
        <v>0.29399999999999898</v>
      </c>
      <c r="J210" s="11">
        <v>0.29399999999999898</v>
      </c>
      <c r="K210" s="11"/>
      <c r="L210" s="106" t="s">
        <v>4733</v>
      </c>
      <c r="M210" s="108"/>
      <c r="N210" s="108"/>
      <c r="O210" s="108"/>
      <c r="P210" s="108"/>
      <c r="Q210" s="106"/>
    </row>
    <row r="211" spans="1:17" ht="24" x14ac:dyDescent="0.55000000000000004">
      <c r="A211" s="106">
        <f>SUBTOTAL(103,$B$4:B211)</f>
        <v>208</v>
      </c>
      <c r="B211" s="107" t="s">
        <v>4972</v>
      </c>
      <c r="C211" s="107" t="s">
        <v>4661</v>
      </c>
      <c r="D211" s="107" t="s">
        <v>4995</v>
      </c>
      <c r="E211" s="106" t="s">
        <v>5026</v>
      </c>
      <c r="F211" s="107" t="s">
        <v>5025</v>
      </c>
      <c r="G211" s="106" t="s">
        <v>8968</v>
      </c>
      <c r="H211" s="106" t="s">
        <v>8969</v>
      </c>
      <c r="I211" s="11">
        <v>36.399999999999899</v>
      </c>
      <c r="J211" s="11">
        <v>39.299999999999898</v>
      </c>
      <c r="K211" s="11"/>
      <c r="L211" s="106" t="s">
        <v>4733</v>
      </c>
      <c r="M211" s="108"/>
      <c r="N211" s="108"/>
      <c r="O211" s="108"/>
      <c r="P211" s="108"/>
      <c r="Q211" s="106"/>
    </row>
    <row r="212" spans="1:17" ht="24" x14ac:dyDescent="0.55000000000000004">
      <c r="A212" s="106">
        <f>SUBTOTAL(103,$B$4:B212)</f>
        <v>209</v>
      </c>
      <c r="B212" s="107" t="s">
        <v>4972</v>
      </c>
      <c r="C212" s="107" t="s">
        <v>4661</v>
      </c>
      <c r="D212" s="107" t="s">
        <v>4995</v>
      </c>
      <c r="E212" s="106" t="s">
        <v>5026</v>
      </c>
      <c r="F212" s="107" t="s">
        <v>5025</v>
      </c>
      <c r="G212" s="106" t="s">
        <v>8986</v>
      </c>
      <c r="H212" s="106" t="s">
        <v>8987</v>
      </c>
      <c r="I212" s="11">
        <v>1.476</v>
      </c>
      <c r="J212" s="11">
        <v>1.919</v>
      </c>
      <c r="K212" s="11"/>
      <c r="L212" s="106" t="s">
        <v>4733</v>
      </c>
      <c r="M212" s="108"/>
      <c r="N212" s="108"/>
      <c r="O212" s="108"/>
      <c r="P212" s="108"/>
      <c r="Q212" s="106"/>
    </row>
    <row r="213" spans="1:17" ht="24" x14ac:dyDescent="0.55000000000000004">
      <c r="A213" s="106">
        <f>SUBTOTAL(103,$B$4:B213)</f>
        <v>210</v>
      </c>
      <c r="B213" s="107" t="s">
        <v>4972</v>
      </c>
      <c r="C213" s="107" t="s">
        <v>4661</v>
      </c>
      <c r="D213" s="107" t="s">
        <v>4995</v>
      </c>
      <c r="E213" s="106" t="s">
        <v>5026</v>
      </c>
      <c r="F213" s="107" t="s">
        <v>5025</v>
      </c>
      <c r="G213" s="106" t="s">
        <v>8988</v>
      </c>
      <c r="H213" s="106" t="s">
        <v>8989</v>
      </c>
      <c r="I213" s="11">
        <v>2.2040000000000002</v>
      </c>
      <c r="J213" s="11">
        <v>2.6779999999999902</v>
      </c>
      <c r="K213" s="11"/>
      <c r="L213" s="106" t="s">
        <v>4733</v>
      </c>
      <c r="M213" s="108"/>
      <c r="N213" s="108"/>
      <c r="O213" s="108"/>
      <c r="P213" s="108"/>
      <c r="Q213" s="106"/>
    </row>
    <row r="214" spans="1:17" ht="24" x14ac:dyDescent="0.55000000000000004">
      <c r="A214" s="106">
        <f>SUBTOTAL(103,$B$4:B214)</f>
        <v>211</v>
      </c>
      <c r="B214" s="107" t="s">
        <v>4972</v>
      </c>
      <c r="C214" s="107" t="s">
        <v>4661</v>
      </c>
      <c r="D214" s="107" t="s">
        <v>4995</v>
      </c>
      <c r="E214" s="106" t="s">
        <v>5026</v>
      </c>
      <c r="F214" s="107" t="s">
        <v>5025</v>
      </c>
      <c r="G214" s="106" t="s">
        <v>8990</v>
      </c>
      <c r="H214" s="106" t="s">
        <v>8991</v>
      </c>
      <c r="I214" s="11">
        <v>0.111</v>
      </c>
      <c r="J214" s="11">
        <v>0.111</v>
      </c>
      <c r="K214" s="11"/>
      <c r="L214" s="106" t="s">
        <v>4733</v>
      </c>
      <c r="M214" s="108"/>
      <c r="N214" s="108"/>
      <c r="O214" s="108"/>
      <c r="P214" s="108"/>
      <c r="Q214" s="106"/>
    </row>
    <row r="215" spans="1:17" ht="24" x14ac:dyDescent="0.55000000000000004">
      <c r="A215" s="106">
        <f>SUBTOTAL(103,$B$4:B215)</f>
        <v>212</v>
      </c>
      <c r="B215" s="107" t="s">
        <v>4972</v>
      </c>
      <c r="C215" s="107" t="s">
        <v>4661</v>
      </c>
      <c r="D215" s="107" t="s">
        <v>4995</v>
      </c>
      <c r="E215" s="106" t="s">
        <v>5026</v>
      </c>
      <c r="F215" s="107" t="s">
        <v>5025</v>
      </c>
      <c r="G215" s="106" t="s">
        <v>8992</v>
      </c>
      <c r="H215" s="106" t="s">
        <v>8993</v>
      </c>
      <c r="I215" s="11">
        <v>0.41099999999999898</v>
      </c>
      <c r="J215" s="11">
        <v>0.41099999999999898</v>
      </c>
      <c r="K215" s="11"/>
      <c r="L215" s="106" t="s">
        <v>4733</v>
      </c>
      <c r="M215" s="108"/>
      <c r="N215" s="108"/>
      <c r="O215" s="108"/>
      <c r="P215" s="108"/>
      <c r="Q215" s="106"/>
    </row>
    <row r="216" spans="1:17" ht="24" x14ac:dyDescent="0.55000000000000004">
      <c r="A216" s="106">
        <f>SUBTOTAL(103,$B$4:B216)</f>
        <v>213</v>
      </c>
      <c r="B216" s="107" t="s">
        <v>4972</v>
      </c>
      <c r="C216" s="107" t="s">
        <v>4661</v>
      </c>
      <c r="D216" s="107" t="s">
        <v>4995</v>
      </c>
      <c r="E216" s="106" t="s">
        <v>5026</v>
      </c>
      <c r="F216" s="107" t="s">
        <v>5025</v>
      </c>
      <c r="G216" s="106" t="s">
        <v>8994</v>
      </c>
      <c r="H216" s="106" t="s">
        <v>8995</v>
      </c>
      <c r="I216" s="11">
        <v>0.26500000000000001</v>
      </c>
      <c r="J216" s="11">
        <v>0.26500000000000001</v>
      </c>
      <c r="K216" s="11"/>
      <c r="L216" s="106" t="s">
        <v>4733</v>
      </c>
      <c r="M216" s="108"/>
      <c r="N216" s="108"/>
      <c r="O216" s="108"/>
      <c r="P216" s="108"/>
      <c r="Q216" s="106"/>
    </row>
    <row r="217" spans="1:17" ht="24" x14ac:dyDescent="0.55000000000000004">
      <c r="A217" s="106"/>
      <c r="B217" s="114" t="s">
        <v>6636</v>
      </c>
      <c r="C217" s="114"/>
      <c r="D217" s="114"/>
      <c r="E217" s="114"/>
      <c r="F217" s="114"/>
      <c r="G217" s="114"/>
      <c r="H217" s="114"/>
      <c r="I217" s="125">
        <f>SUBTOTAL(109,I4:I216)</f>
        <v>2622.8239999999951</v>
      </c>
      <c r="J217" s="125">
        <f>SUBTOTAL(109,J4:J216)</f>
        <v>4365.3989999999967</v>
      </c>
      <c r="K217" s="125"/>
      <c r="L217" s="106"/>
      <c r="M217" s="108"/>
      <c r="N217" s="108"/>
      <c r="O217" s="108"/>
      <c r="P217" s="108"/>
      <c r="Q217" s="106"/>
    </row>
    <row r="218" spans="1:17" ht="24" x14ac:dyDescent="0.55000000000000004">
      <c r="A218" s="109"/>
      <c r="B218" s="110" t="s">
        <v>4238</v>
      </c>
      <c r="C218" s="110" t="s">
        <v>4239</v>
      </c>
      <c r="D218" s="110" t="s">
        <v>4263</v>
      </c>
      <c r="E218" s="109" t="s">
        <v>4264</v>
      </c>
      <c r="F218" s="110" t="s">
        <v>4265</v>
      </c>
      <c r="G218" s="109" t="s">
        <v>4266</v>
      </c>
      <c r="H218" s="109" t="s">
        <v>8499</v>
      </c>
      <c r="I218" s="111">
        <v>8.5000000000000853E-2</v>
      </c>
      <c r="J218" s="111">
        <v>13.909999999999897</v>
      </c>
      <c r="K218" s="111"/>
      <c r="L218" s="109" t="s">
        <v>3211</v>
      </c>
      <c r="M218" s="109" t="s">
        <v>4266</v>
      </c>
      <c r="N218" s="109" t="s">
        <v>6558</v>
      </c>
      <c r="O218" s="109"/>
      <c r="P218" s="109"/>
      <c r="Q218" s="109"/>
    </row>
    <row r="219" spans="1:17" ht="24" x14ac:dyDescent="0.55000000000000004">
      <c r="A219" s="109"/>
      <c r="B219" s="110" t="s">
        <v>4238</v>
      </c>
      <c r="C219" s="110" t="s">
        <v>4239</v>
      </c>
      <c r="D219" s="110" t="s">
        <v>4263</v>
      </c>
      <c r="E219" s="109" t="s">
        <v>4280</v>
      </c>
      <c r="F219" s="110" t="s">
        <v>4281</v>
      </c>
      <c r="G219" s="109" t="s">
        <v>4282</v>
      </c>
      <c r="H219" s="109" t="s">
        <v>8506</v>
      </c>
      <c r="I219" s="111">
        <v>0.36499999999999999</v>
      </c>
      <c r="J219" s="111">
        <v>0.36499999999999999</v>
      </c>
      <c r="K219" s="111"/>
      <c r="L219" s="109" t="s">
        <v>3211</v>
      </c>
      <c r="M219" s="109" t="s">
        <v>4282</v>
      </c>
      <c r="N219" s="109" t="s">
        <v>6558</v>
      </c>
      <c r="O219" s="109"/>
      <c r="P219" s="109"/>
      <c r="Q219" s="109"/>
    </row>
    <row r="220" spans="1:17" ht="24" x14ac:dyDescent="0.55000000000000004">
      <c r="A220" s="109"/>
      <c r="B220" s="110" t="s">
        <v>3198</v>
      </c>
      <c r="C220" s="110" t="s">
        <v>2885</v>
      </c>
      <c r="D220" s="110" t="s">
        <v>3208</v>
      </c>
      <c r="E220" s="109" t="s">
        <v>3209</v>
      </c>
      <c r="F220" s="110" t="s">
        <v>3210</v>
      </c>
      <c r="G220" s="109" t="s">
        <v>8064</v>
      </c>
      <c r="H220" s="109" t="s">
        <v>3212</v>
      </c>
      <c r="I220" s="111">
        <v>1.0840000000000032</v>
      </c>
      <c r="J220" s="111">
        <v>2.7280000000000002</v>
      </c>
      <c r="K220" s="111"/>
      <c r="L220" s="109" t="s">
        <v>3211</v>
      </c>
      <c r="M220" s="109" t="s">
        <v>3212</v>
      </c>
      <c r="N220" s="109" t="s">
        <v>6558</v>
      </c>
      <c r="O220" s="109"/>
      <c r="P220" s="109"/>
      <c r="Q220" s="109"/>
    </row>
    <row r="221" spans="1:17" ht="24" x14ac:dyDescent="0.55000000000000004">
      <c r="A221" s="109"/>
      <c r="B221" s="110" t="s">
        <v>3198</v>
      </c>
      <c r="C221" s="110" t="s">
        <v>2885</v>
      </c>
      <c r="D221" s="110" t="s">
        <v>3208</v>
      </c>
      <c r="E221" s="109" t="s">
        <v>3229</v>
      </c>
      <c r="F221" s="110" t="s">
        <v>3230</v>
      </c>
      <c r="G221" s="109" t="s">
        <v>3236</v>
      </c>
      <c r="H221" s="109"/>
      <c r="I221" s="111">
        <v>3.2189999999999999</v>
      </c>
      <c r="J221" s="111">
        <v>6.702</v>
      </c>
      <c r="K221" s="111"/>
      <c r="L221" s="109" t="s">
        <v>3211</v>
      </c>
      <c r="M221" s="109" t="s">
        <v>3237</v>
      </c>
      <c r="N221" s="109" t="s">
        <v>6558</v>
      </c>
      <c r="O221" s="109"/>
      <c r="P221" s="109"/>
      <c r="Q221" s="109"/>
    </row>
    <row r="222" spans="1:17" ht="24" x14ac:dyDescent="0.55000000000000004">
      <c r="A222" s="109"/>
      <c r="B222" s="110" t="s">
        <v>3198</v>
      </c>
      <c r="C222" s="110" t="s">
        <v>2885</v>
      </c>
      <c r="D222" s="110" t="s">
        <v>3220</v>
      </c>
      <c r="E222" s="109" t="s">
        <v>3259</v>
      </c>
      <c r="F222" s="110" t="s">
        <v>3260</v>
      </c>
      <c r="G222" s="109" t="s">
        <v>8090</v>
      </c>
      <c r="H222" s="109" t="s">
        <v>3261</v>
      </c>
      <c r="I222" s="111">
        <v>0.30799999999999983</v>
      </c>
      <c r="J222" s="111">
        <v>0.308</v>
      </c>
      <c r="K222" s="111"/>
      <c r="L222" s="109" t="s">
        <v>3211</v>
      </c>
      <c r="M222" s="109" t="s">
        <v>3261</v>
      </c>
      <c r="N222" s="109" t="s">
        <v>6596</v>
      </c>
      <c r="O222" s="109"/>
      <c r="P222" s="109"/>
      <c r="Q222" s="109"/>
    </row>
    <row r="223" spans="1:17" ht="24" x14ac:dyDescent="0.55000000000000004">
      <c r="A223" s="106"/>
      <c r="B223" s="107"/>
      <c r="C223" s="107"/>
      <c r="D223" s="107"/>
      <c r="E223" s="106"/>
      <c r="F223" s="107"/>
      <c r="G223" s="106"/>
      <c r="H223" s="106"/>
      <c r="I223" s="11"/>
      <c r="J223" s="11"/>
      <c r="K223" s="11"/>
      <c r="L223" s="106"/>
      <c r="M223" s="108"/>
      <c r="N223" s="108"/>
      <c r="O223" s="108"/>
      <c r="P223" s="108"/>
      <c r="Q223" s="106"/>
    </row>
    <row r="224" spans="1:17" ht="24" x14ac:dyDescent="0.55000000000000004">
      <c r="A224" s="106"/>
      <c r="B224" s="114" t="s">
        <v>6637</v>
      </c>
      <c r="C224" s="114"/>
      <c r="D224" s="114"/>
      <c r="E224" s="114"/>
      <c r="F224" s="114"/>
      <c r="G224" s="114"/>
      <c r="H224" s="114"/>
      <c r="I224" s="125">
        <f>I217+I218+I219+I220+I221+I222</f>
        <v>2627.8849999999948</v>
      </c>
      <c r="J224" s="125">
        <f>J217+J218+J219+J220+J221+J222</f>
        <v>4389.4119999999966</v>
      </c>
      <c r="K224" s="125"/>
      <c r="L224" s="106"/>
      <c r="M224" s="108"/>
      <c r="N224" s="108"/>
      <c r="O224" s="108"/>
      <c r="P224" s="108"/>
      <c r="Q224" s="106"/>
    </row>
  </sheetData>
  <autoFilter ref="A3:R3" xr:uid="{B2ADC295-93AA-4748-B9A2-FFE65ED4C4D2}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180"/>
  <sheetViews>
    <sheetView topLeftCell="C1" zoomScale="80" zoomScaleNormal="80" workbookViewId="0">
      <pane ySplit="3" topLeftCell="A4" activePane="bottomLeft" state="frozen"/>
      <selection pane="bottomLeft" activeCell="Q1" sqref="Q1"/>
    </sheetView>
  </sheetViews>
  <sheetFormatPr defaultRowHeight="14.25" x14ac:dyDescent="0.2"/>
  <cols>
    <col min="1" max="1" width="7.375" style="105" bestFit="1" customWidth="1"/>
    <col min="2" max="2" width="20.25" style="105" bestFit="1" customWidth="1"/>
    <col min="3" max="3" width="30.875" style="105" bestFit="1" customWidth="1"/>
    <col min="4" max="4" width="22.625" style="105" bestFit="1" customWidth="1"/>
    <col min="5" max="5" width="13.125" style="105" bestFit="1" customWidth="1"/>
    <col min="6" max="6" width="35.375" style="105" bestFit="1" customWidth="1"/>
    <col min="7" max="8" width="12.75" style="105" bestFit="1" customWidth="1"/>
    <col min="9" max="9" width="10.125" style="105" bestFit="1" customWidth="1"/>
    <col min="10" max="10" width="20.25" style="105" customWidth="1"/>
    <col min="11" max="11" width="15.625" style="105" bestFit="1" customWidth="1"/>
    <col min="12" max="12" width="11.75" style="105" bestFit="1" customWidth="1"/>
    <col min="13" max="13" width="18.625" style="105" bestFit="1" customWidth="1"/>
    <col min="14" max="14" width="26.5" style="105" bestFit="1" customWidth="1"/>
    <col min="15" max="15" width="24.5" style="105" bestFit="1" customWidth="1"/>
    <col min="16" max="16" width="15.625" style="105" bestFit="1" customWidth="1"/>
    <col min="17" max="17" width="15.5" style="105" bestFit="1" customWidth="1"/>
    <col min="18" max="16384" width="9" style="105"/>
  </cols>
  <sheetData>
    <row r="1" spans="1:17" ht="30.75" x14ac:dyDescent="0.7">
      <c r="Q1" s="199" t="s">
        <v>8130</v>
      </c>
    </row>
    <row r="2" spans="1:17" customFormat="1" ht="24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 t="s">
        <v>6645</v>
      </c>
      <c r="P2" s="36"/>
      <c r="Q2" s="1" t="s">
        <v>6829</v>
      </c>
    </row>
    <row r="3" spans="1:17" customFormat="1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7" t="s">
        <v>6647</v>
      </c>
      <c r="P3" s="37" t="s">
        <v>6646</v>
      </c>
      <c r="Q3" s="33"/>
    </row>
    <row r="4" spans="1:17" ht="24" x14ac:dyDescent="0.55000000000000004">
      <c r="A4" s="109">
        <f>SUBTOTAL(103,$B$4:B4)</f>
        <v>1</v>
      </c>
      <c r="B4" s="110" t="s">
        <v>5027</v>
      </c>
      <c r="C4" s="110" t="s">
        <v>5029</v>
      </c>
      <c r="D4" s="110" t="s">
        <v>5030</v>
      </c>
      <c r="E4" s="109" t="s">
        <v>5031</v>
      </c>
      <c r="F4" s="110" t="s">
        <v>5032</v>
      </c>
      <c r="G4" s="109" t="s">
        <v>8996</v>
      </c>
      <c r="H4" s="109" t="s">
        <v>5034</v>
      </c>
      <c r="I4" s="111">
        <v>7.827</v>
      </c>
      <c r="J4" s="111">
        <v>19.448</v>
      </c>
      <c r="K4" s="111"/>
      <c r="L4" s="109" t="s">
        <v>5033</v>
      </c>
      <c r="M4" s="109" t="s">
        <v>5034</v>
      </c>
      <c r="N4" s="109" t="s">
        <v>6533</v>
      </c>
      <c r="O4" s="109"/>
      <c r="P4" s="109"/>
      <c r="Q4" s="109"/>
    </row>
    <row r="5" spans="1:17" ht="24" x14ac:dyDescent="0.55000000000000004">
      <c r="A5" s="109">
        <f>SUBTOTAL(103,$B$4:B5)</f>
        <v>2</v>
      </c>
      <c r="B5" s="110" t="s">
        <v>5027</v>
      </c>
      <c r="C5" s="110" t="s">
        <v>5029</v>
      </c>
      <c r="D5" s="110" t="s">
        <v>5030</v>
      </c>
      <c r="E5" s="109" t="s">
        <v>5031</v>
      </c>
      <c r="F5" s="110" t="s">
        <v>5032</v>
      </c>
      <c r="G5" s="109" t="s">
        <v>5034</v>
      </c>
      <c r="H5" s="109" t="s">
        <v>8997</v>
      </c>
      <c r="I5" s="111">
        <v>18.172999999999998</v>
      </c>
      <c r="J5" s="111">
        <v>44.976999999999997</v>
      </c>
      <c r="K5" s="111"/>
      <c r="L5" s="109" t="s">
        <v>5028</v>
      </c>
      <c r="M5" s="109" t="s">
        <v>5034</v>
      </c>
      <c r="N5" s="109" t="s">
        <v>6534</v>
      </c>
      <c r="O5" s="109"/>
      <c r="P5" s="109"/>
      <c r="Q5" s="109"/>
    </row>
    <row r="6" spans="1:17" ht="24" x14ac:dyDescent="0.55000000000000004">
      <c r="A6" s="106">
        <f>SUBTOTAL(103,$B$4:B6)</f>
        <v>3</v>
      </c>
      <c r="B6" s="107" t="s">
        <v>5027</v>
      </c>
      <c r="C6" s="107" t="s">
        <v>5029</v>
      </c>
      <c r="D6" s="107" t="s">
        <v>5035</v>
      </c>
      <c r="E6" s="106" t="s">
        <v>5036</v>
      </c>
      <c r="F6" s="107" t="s">
        <v>5037</v>
      </c>
      <c r="G6" s="106" t="s">
        <v>8997</v>
      </c>
      <c r="H6" s="106" t="s">
        <v>8998</v>
      </c>
      <c r="I6" s="11">
        <v>32</v>
      </c>
      <c r="J6" s="11">
        <v>64</v>
      </c>
      <c r="K6" s="11"/>
      <c r="L6" s="106" t="s">
        <v>5028</v>
      </c>
      <c r="M6" s="106"/>
      <c r="N6" s="106"/>
      <c r="O6" s="108"/>
      <c r="P6" s="106"/>
      <c r="Q6" s="106"/>
    </row>
    <row r="7" spans="1:17" ht="24" x14ac:dyDescent="0.55000000000000004">
      <c r="A7" s="106">
        <f>SUBTOTAL(103,$B$4:B7)</f>
        <v>4</v>
      </c>
      <c r="B7" s="107" t="s">
        <v>5027</v>
      </c>
      <c r="C7" s="107" t="s">
        <v>5029</v>
      </c>
      <c r="D7" s="107" t="s">
        <v>5038</v>
      </c>
      <c r="E7" s="106" t="s">
        <v>5039</v>
      </c>
      <c r="F7" s="107" t="s">
        <v>5040</v>
      </c>
      <c r="G7" s="106" t="s">
        <v>8998</v>
      </c>
      <c r="H7" s="106" t="s">
        <v>8999</v>
      </c>
      <c r="I7" s="11">
        <v>15.09</v>
      </c>
      <c r="J7" s="11">
        <v>32.924999999999898</v>
      </c>
      <c r="K7" s="11"/>
      <c r="L7" s="106" t="s">
        <v>5028</v>
      </c>
      <c r="M7" s="106"/>
      <c r="N7" s="106"/>
      <c r="O7" s="108"/>
      <c r="P7" s="106"/>
      <c r="Q7" s="106"/>
    </row>
    <row r="8" spans="1:17" ht="24" x14ac:dyDescent="0.55000000000000004">
      <c r="A8" s="106">
        <f>SUBTOTAL(103,$B$4:B8)</f>
        <v>5</v>
      </c>
      <c r="B8" s="107" t="s">
        <v>5027</v>
      </c>
      <c r="C8" s="107" t="s">
        <v>5029</v>
      </c>
      <c r="D8" s="107" t="s">
        <v>5038</v>
      </c>
      <c r="E8" s="106" t="s">
        <v>5041</v>
      </c>
      <c r="F8" s="107" t="s">
        <v>5042</v>
      </c>
      <c r="G8" s="106" t="s">
        <v>5213</v>
      </c>
      <c r="H8" s="106" t="s">
        <v>8121</v>
      </c>
      <c r="I8" s="11">
        <v>8</v>
      </c>
      <c r="J8" s="11">
        <v>16.895</v>
      </c>
      <c r="K8" s="11"/>
      <c r="L8" s="106" t="s">
        <v>5028</v>
      </c>
      <c r="M8" s="106"/>
      <c r="N8" s="106"/>
      <c r="O8" s="108"/>
      <c r="P8" s="106"/>
      <c r="Q8" s="106"/>
    </row>
    <row r="9" spans="1:17" ht="24" x14ac:dyDescent="0.55000000000000004">
      <c r="A9" s="106">
        <f>SUBTOTAL(103,$B$4:B9)</f>
        <v>6</v>
      </c>
      <c r="B9" s="107" t="s">
        <v>5027</v>
      </c>
      <c r="C9" s="107" t="s">
        <v>5029</v>
      </c>
      <c r="D9" s="107" t="s">
        <v>5043</v>
      </c>
      <c r="E9" s="106" t="s">
        <v>5044</v>
      </c>
      <c r="F9" s="107" t="s">
        <v>5045</v>
      </c>
      <c r="G9" s="106" t="s">
        <v>8121</v>
      </c>
      <c r="H9" s="106" t="s">
        <v>6458</v>
      </c>
      <c r="I9" s="11">
        <v>47</v>
      </c>
      <c r="J9" s="11">
        <v>94</v>
      </c>
      <c r="K9" s="11"/>
      <c r="L9" s="106" t="s">
        <v>5028</v>
      </c>
      <c r="M9" s="106"/>
      <c r="N9" s="106"/>
      <c r="O9" s="108"/>
      <c r="P9" s="106"/>
      <c r="Q9" s="106"/>
    </row>
    <row r="10" spans="1:17" ht="24" x14ac:dyDescent="0.55000000000000004">
      <c r="A10" s="106">
        <f>SUBTOTAL(103,$B$4:B10)</f>
        <v>7</v>
      </c>
      <c r="B10" s="107" t="s">
        <v>5027</v>
      </c>
      <c r="C10" s="107" t="s">
        <v>5029</v>
      </c>
      <c r="D10" s="107" t="s">
        <v>5046</v>
      </c>
      <c r="E10" s="106" t="s">
        <v>5047</v>
      </c>
      <c r="F10" s="107" t="s">
        <v>5048</v>
      </c>
      <c r="G10" s="106" t="s">
        <v>6458</v>
      </c>
      <c r="H10" s="106" t="s">
        <v>9000</v>
      </c>
      <c r="I10" s="11">
        <v>40.162999999999897</v>
      </c>
      <c r="J10" s="11">
        <v>80.325999999999894</v>
      </c>
      <c r="K10" s="11"/>
      <c r="L10" s="106" t="s">
        <v>5028</v>
      </c>
      <c r="M10" s="106"/>
      <c r="N10" s="106"/>
      <c r="O10" s="108"/>
      <c r="P10" s="106"/>
      <c r="Q10" s="106"/>
    </row>
    <row r="11" spans="1:17" ht="24" x14ac:dyDescent="0.55000000000000004">
      <c r="A11" s="106">
        <f>SUBTOTAL(103,$B$4:B11)</f>
        <v>8</v>
      </c>
      <c r="B11" s="107" t="s">
        <v>5027</v>
      </c>
      <c r="C11" s="107" t="s">
        <v>5029</v>
      </c>
      <c r="D11" s="107" t="s">
        <v>5038</v>
      </c>
      <c r="E11" s="106" t="s">
        <v>5049</v>
      </c>
      <c r="F11" s="107" t="s">
        <v>5050</v>
      </c>
      <c r="G11" s="106" t="s">
        <v>5213</v>
      </c>
      <c r="H11" s="106" t="s">
        <v>9001</v>
      </c>
      <c r="I11" s="11">
        <v>7.8330000000000002</v>
      </c>
      <c r="J11" s="11">
        <v>21.320999999999898</v>
      </c>
      <c r="K11" s="11"/>
      <c r="L11" s="106" t="s">
        <v>5028</v>
      </c>
      <c r="M11" s="106"/>
      <c r="N11" s="106"/>
      <c r="O11" s="108"/>
      <c r="P11" s="106"/>
      <c r="Q11" s="106"/>
    </row>
    <row r="12" spans="1:17" ht="24" x14ac:dyDescent="0.55000000000000004">
      <c r="A12" s="106">
        <f>SUBTOTAL(103,$B$4:B12)</f>
        <v>9</v>
      </c>
      <c r="B12" s="107" t="s">
        <v>5027</v>
      </c>
      <c r="C12" s="107" t="s">
        <v>5029</v>
      </c>
      <c r="D12" s="107" t="s">
        <v>5038</v>
      </c>
      <c r="E12" s="106" t="s">
        <v>5051</v>
      </c>
      <c r="F12" s="107" t="s">
        <v>5052</v>
      </c>
      <c r="G12" s="106" t="s">
        <v>5213</v>
      </c>
      <c r="H12" s="106" t="s">
        <v>9002</v>
      </c>
      <c r="I12" s="11">
        <v>11.855</v>
      </c>
      <c r="J12" s="11">
        <v>13.51</v>
      </c>
      <c r="K12" s="11"/>
      <c r="L12" s="106" t="s">
        <v>5028</v>
      </c>
      <c r="M12" s="106"/>
      <c r="N12" s="106"/>
      <c r="O12" s="108"/>
      <c r="P12" s="106"/>
      <c r="Q12" s="106"/>
    </row>
    <row r="13" spans="1:17" ht="24" x14ac:dyDescent="0.55000000000000004">
      <c r="A13" s="106">
        <f>SUBTOTAL(103,$B$4:B13)</f>
        <v>10</v>
      </c>
      <c r="B13" s="107" t="s">
        <v>5027</v>
      </c>
      <c r="C13" s="107" t="s">
        <v>5029</v>
      </c>
      <c r="D13" s="107" t="s">
        <v>5035</v>
      </c>
      <c r="E13" s="106" t="s">
        <v>5053</v>
      </c>
      <c r="F13" s="107" t="s">
        <v>5054</v>
      </c>
      <c r="G13" s="106" t="s">
        <v>5213</v>
      </c>
      <c r="H13" s="106" t="s">
        <v>9003</v>
      </c>
      <c r="I13" s="11">
        <v>14.8639999999999</v>
      </c>
      <c r="J13" s="11">
        <v>16.201000000000001</v>
      </c>
      <c r="K13" s="11"/>
      <c r="L13" s="106" t="s">
        <v>5028</v>
      </c>
      <c r="M13" s="106"/>
      <c r="N13" s="106"/>
      <c r="O13" s="108"/>
      <c r="P13" s="106"/>
      <c r="Q13" s="106"/>
    </row>
    <row r="14" spans="1:17" ht="24" x14ac:dyDescent="0.55000000000000004">
      <c r="A14" s="106">
        <f>SUBTOTAL(103,$B$4:B14)</f>
        <v>11</v>
      </c>
      <c r="B14" s="107" t="s">
        <v>5027</v>
      </c>
      <c r="C14" s="107" t="s">
        <v>5029</v>
      </c>
      <c r="D14" s="107" t="s">
        <v>5038</v>
      </c>
      <c r="E14" s="106" t="s">
        <v>5055</v>
      </c>
      <c r="F14" s="107" t="s">
        <v>5056</v>
      </c>
      <c r="G14" s="106" t="s">
        <v>9003</v>
      </c>
      <c r="H14" s="106" t="s">
        <v>9004</v>
      </c>
      <c r="I14" s="11">
        <v>12.858000000000001</v>
      </c>
      <c r="J14" s="11">
        <v>12.858000000000001</v>
      </c>
      <c r="K14" s="11"/>
      <c r="L14" s="106" t="s">
        <v>5028</v>
      </c>
      <c r="M14" s="106"/>
      <c r="N14" s="106"/>
      <c r="O14" s="108"/>
      <c r="P14" s="106"/>
      <c r="Q14" s="106"/>
    </row>
    <row r="15" spans="1:17" ht="24" x14ac:dyDescent="0.55000000000000004">
      <c r="A15" s="106">
        <f>SUBTOTAL(103,$B$4:B15)</f>
        <v>12</v>
      </c>
      <c r="B15" s="107" t="s">
        <v>5027</v>
      </c>
      <c r="C15" s="107" t="s">
        <v>5029</v>
      </c>
      <c r="D15" s="107" t="s">
        <v>5035</v>
      </c>
      <c r="E15" s="106" t="s">
        <v>5057</v>
      </c>
      <c r="F15" s="107" t="s">
        <v>5058</v>
      </c>
      <c r="G15" s="106" t="s">
        <v>5213</v>
      </c>
      <c r="H15" s="106" t="s">
        <v>9005</v>
      </c>
      <c r="I15" s="11">
        <v>2.8519999999999999</v>
      </c>
      <c r="J15" s="11">
        <v>5.7039999999999997</v>
      </c>
      <c r="K15" s="11"/>
      <c r="L15" s="106" t="s">
        <v>5028</v>
      </c>
      <c r="M15" s="106"/>
      <c r="N15" s="106"/>
      <c r="O15" s="108"/>
      <c r="P15" s="106"/>
      <c r="Q15" s="106"/>
    </row>
    <row r="16" spans="1:17" ht="24" x14ac:dyDescent="0.55000000000000004">
      <c r="A16" s="106">
        <f>SUBTOTAL(103,$B$4:B16)</f>
        <v>13</v>
      </c>
      <c r="B16" s="107" t="s">
        <v>5027</v>
      </c>
      <c r="C16" s="107" t="s">
        <v>5029</v>
      </c>
      <c r="D16" s="107" t="s">
        <v>5035</v>
      </c>
      <c r="E16" s="106" t="s">
        <v>5059</v>
      </c>
      <c r="F16" s="107" t="s">
        <v>5060</v>
      </c>
      <c r="G16" s="106" t="s">
        <v>5213</v>
      </c>
      <c r="H16" s="106" t="s">
        <v>9006</v>
      </c>
      <c r="I16" s="11">
        <v>16.038</v>
      </c>
      <c r="J16" s="11">
        <v>16.288</v>
      </c>
      <c r="K16" s="11"/>
      <c r="L16" s="106" t="s">
        <v>5028</v>
      </c>
      <c r="M16" s="106"/>
      <c r="N16" s="106"/>
      <c r="O16" s="108"/>
      <c r="P16" s="106"/>
      <c r="Q16" s="106"/>
    </row>
    <row r="17" spans="1:17" ht="24" x14ac:dyDescent="0.55000000000000004">
      <c r="A17" s="106">
        <f>SUBTOTAL(103,$B$4:B17)</f>
        <v>14</v>
      </c>
      <c r="B17" s="107" t="s">
        <v>5027</v>
      </c>
      <c r="C17" s="107" t="s">
        <v>5029</v>
      </c>
      <c r="D17" s="107" t="s">
        <v>5035</v>
      </c>
      <c r="E17" s="106" t="s">
        <v>5059</v>
      </c>
      <c r="F17" s="107" t="s">
        <v>5060</v>
      </c>
      <c r="G17" s="106" t="s">
        <v>9007</v>
      </c>
      <c r="H17" s="106" t="s">
        <v>9008</v>
      </c>
      <c r="I17" s="11">
        <v>17.783000000000001</v>
      </c>
      <c r="J17" s="11">
        <v>17.783000000000001</v>
      </c>
      <c r="K17" s="11"/>
      <c r="L17" s="106" t="s">
        <v>5028</v>
      </c>
      <c r="M17" s="106"/>
      <c r="N17" s="106"/>
      <c r="O17" s="108"/>
      <c r="P17" s="106"/>
      <c r="Q17" s="106"/>
    </row>
    <row r="18" spans="1:17" ht="24" x14ac:dyDescent="0.55000000000000004">
      <c r="A18" s="106">
        <f>SUBTOTAL(103,$B$4:B18)</f>
        <v>15</v>
      </c>
      <c r="B18" s="107" t="s">
        <v>5027</v>
      </c>
      <c r="C18" s="107" t="s">
        <v>5029</v>
      </c>
      <c r="D18" s="107" t="s">
        <v>5030</v>
      </c>
      <c r="E18" s="106" t="s">
        <v>5061</v>
      </c>
      <c r="F18" s="107" t="s">
        <v>5062</v>
      </c>
      <c r="G18" s="106" t="s">
        <v>5213</v>
      </c>
      <c r="H18" s="106" t="s">
        <v>9009</v>
      </c>
      <c r="I18" s="11">
        <v>11.1</v>
      </c>
      <c r="J18" s="11">
        <v>12.39</v>
      </c>
      <c r="K18" s="11"/>
      <c r="L18" s="106" t="s">
        <v>5028</v>
      </c>
      <c r="M18" s="106"/>
      <c r="N18" s="106"/>
      <c r="O18" s="108"/>
      <c r="P18" s="106"/>
      <c r="Q18" s="106"/>
    </row>
    <row r="19" spans="1:17" ht="24" x14ac:dyDescent="0.55000000000000004">
      <c r="A19" s="106">
        <f>SUBTOTAL(103,$B$4:B19)</f>
        <v>16</v>
      </c>
      <c r="B19" s="107" t="s">
        <v>5027</v>
      </c>
      <c r="C19" s="107" t="s">
        <v>5029</v>
      </c>
      <c r="D19" s="107" t="s">
        <v>5030</v>
      </c>
      <c r="E19" s="106" t="s">
        <v>5061</v>
      </c>
      <c r="F19" s="107" t="s">
        <v>5062</v>
      </c>
      <c r="G19" s="106" t="s">
        <v>7846</v>
      </c>
      <c r="H19" s="106" t="s">
        <v>9010</v>
      </c>
      <c r="I19" s="11">
        <v>34.907999999999902</v>
      </c>
      <c r="J19" s="11">
        <v>34.907999999999902</v>
      </c>
      <c r="K19" s="11"/>
      <c r="L19" s="106" t="s">
        <v>5028</v>
      </c>
      <c r="M19" s="106"/>
      <c r="N19" s="106"/>
      <c r="O19" s="108"/>
      <c r="P19" s="106"/>
      <c r="Q19" s="106"/>
    </row>
    <row r="20" spans="1:17" ht="24" x14ac:dyDescent="0.55000000000000004">
      <c r="A20" s="109">
        <f>SUBTOTAL(103,$B$4:B20)</f>
        <v>17</v>
      </c>
      <c r="B20" s="110" t="s">
        <v>5027</v>
      </c>
      <c r="C20" s="110" t="s">
        <v>5029</v>
      </c>
      <c r="D20" s="110" t="s">
        <v>5030</v>
      </c>
      <c r="E20" s="109" t="s">
        <v>5063</v>
      </c>
      <c r="F20" s="110" t="s">
        <v>5064</v>
      </c>
      <c r="G20" s="109" t="s">
        <v>9011</v>
      </c>
      <c r="H20" s="109" t="s">
        <v>5065</v>
      </c>
      <c r="I20" s="111">
        <v>4.79</v>
      </c>
      <c r="J20" s="111">
        <v>4.79</v>
      </c>
      <c r="K20" s="111"/>
      <c r="L20" s="109" t="s">
        <v>5033</v>
      </c>
      <c r="M20" s="109" t="s">
        <v>5065</v>
      </c>
      <c r="N20" s="109" t="s">
        <v>6533</v>
      </c>
      <c r="O20" s="109"/>
      <c r="P20" s="109"/>
      <c r="Q20" s="109"/>
    </row>
    <row r="21" spans="1:17" ht="24" x14ac:dyDescent="0.55000000000000004">
      <c r="A21" s="109">
        <f>SUBTOTAL(103,$B$4:B21)</f>
        <v>18</v>
      </c>
      <c r="B21" s="110" t="s">
        <v>5027</v>
      </c>
      <c r="C21" s="110" t="s">
        <v>5029</v>
      </c>
      <c r="D21" s="110" t="s">
        <v>5030</v>
      </c>
      <c r="E21" s="109" t="s">
        <v>5063</v>
      </c>
      <c r="F21" s="110" t="s">
        <v>5064</v>
      </c>
      <c r="G21" s="109" t="s">
        <v>5065</v>
      </c>
      <c r="H21" s="109" t="s">
        <v>9012</v>
      </c>
      <c r="I21" s="111">
        <v>15.148999999999999</v>
      </c>
      <c r="J21" s="111">
        <v>15.148999999999999</v>
      </c>
      <c r="K21" s="111"/>
      <c r="L21" s="109" t="s">
        <v>5028</v>
      </c>
      <c r="M21" s="109" t="s">
        <v>5065</v>
      </c>
      <c r="N21" s="109" t="s">
        <v>6535</v>
      </c>
      <c r="O21" s="109"/>
      <c r="P21" s="109"/>
      <c r="Q21" s="109"/>
    </row>
    <row r="22" spans="1:17" ht="24" x14ac:dyDescent="0.55000000000000004">
      <c r="A22" s="106">
        <f>SUBTOTAL(103,$B$4:B22)</f>
        <v>19</v>
      </c>
      <c r="B22" s="107" t="s">
        <v>5027</v>
      </c>
      <c r="C22" s="107" t="s">
        <v>5029</v>
      </c>
      <c r="D22" s="107" t="s">
        <v>5038</v>
      </c>
      <c r="E22" s="106" t="s">
        <v>5066</v>
      </c>
      <c r="F22" s="107" t="s">
        <v>5067</v>
      </c>
      <c r="G22" s="106" t="s">
        <v>5213</v>
      </c>
      <c r="H22" s="106" t="s">
        <v>9013</v>
      </c>
      <c r="I22" s="11">
        <v>1.9330000000000001</v>
      </c>
      <c r="J22" s="11">
        <v>1.9330000000000001</v>
      </c>
      <c r="K22" s="11"/>
      <c r="L22" s="106" t="s">
        <v>5028</v>
      </c>
      <c r="M22" s="106"/>
      <c r="N22" s="106"/>
      <c r="O22" s="108"/>
      <c r="P22" s="106"/>
      <c r="Q22" s="106"/>
    </row>
    <row r="23" spans="1:17" ht="24" x14ac:dyDescent="0.55000000000000004">
      <c r="A23" s="106">
        <f>SUBTOTAL(103,$B$4:B23)</f>
        <v>20</v>
      </c>
      <c r="B23" s="107" t="s">
        <v>5027</v>
      </c>
      <c r="C23" s="107" t="s">
        <v>5029</v>
      </c>
      <c r="D23" s="107" t="s">
        <v>5038</v>
      </c>
      <c r="E23" s="106" t="s">
        <v>5068</v>
      </c>
      <c r="F23" s="107" t="s">
        <v>5069</v>
      </c>
      <c r="G23" s="106" t="s">
        <v>7728</v>
      </c>
      <c r="H23" s="106" t="s">
        <v>9014</v>
      </c>
      <c r="I23" s="11">
        <v>6.13499999999999</v>
      </c>
      <c r="J23" s="11">
        <v>15.307</v>
      </c>
      <c r="K23" s="11"/>
      <c r="L23" s="106" t="s">
        <v>5028</v>
      </c>
      <c r="M23" s="106"/>
      <c r="N23" s="106"/>
      <c r="O23" s="108"/>
      <c r="P23" s="106"/>
      <c r="Q23" s="106"/>
    </row>
    <row r="24" spans="1:17" ht="24" x14ac:dyDescent="0.55000000000000004">
      <c r="A24" s="106">
        <f>SUBTOTAL(103,$B$4:B24)</f>
        <v>21</v>
      </c>
      <c r="B24" s="107" t="s">
        <v>5027</v>
      </c>
      <c r="C24" s="107" t="s">
        <v>5029</v>
      </c>
      <c r="D24" s="107" t="s">
        <v>5046</v>
      </c>
      <c r="E24" s="106" t="s">
        <v>5070</v>
      </c>
      <c r="F24" s="107" t="s">
        <v>5071</v>
      </c>
      <c r="G24" s="106" t="s">
        <v>5213</v>
      </c>
      <c r="H24" s="106" t="s">
        <v>9015</v>
      </c>
      <c r="I24" s="11">
        <v>7.5830000000000002</v>
      </c>
      <c r="J24" s="11">
        <v>15.166</v>
      </c>
      <c r="K24" s="11"/>
      <c r="L24" s="106" t="s">
        <v>5028</v>
      </c>
      <c r="M24" s="106"/>
      <c r="N24" s="106"/>
      <c r="O24" s="108"/>
      <c r="P24" s="106"/>
      <c r="Q24" s="106"/>
    </row>
    <row r="25" spans="1:17" ht="24" x14ac:dyDescent="0.55000000000000004">
      <c r="A25" s="106">
        <f>SUBTOTAL(103,$B$4:B25)</f>
        <v>22</v>
      </c>
      <c r="B25" s="107" t="s">
        <v>5027</v>
      </c>
      <c r="C25" s="107" t="s">
        <v>5029</v>
      </c>
      <c r="D25" s="107" t="s">
        <v>5043</v>
      </c>
      <c r="E25" s="106" t="s">
        <v>5072</v>
      </c>
      <c r="F25" s="107" t="s">
        <v>5073</v>
      </c>
      <c r="G25" s="106" t="s">
        <v>5213</v>
      </c>
      <c r="H25" s="106" t="s">
        <v>9016</v>
      </c>
      <c r="I25" s="11">
        <v>1.605</v>
      </c>
      <c r="J25" s="11">
        <v>1.605</v>
      </c>
      <c r="K25" s="11"/>
      <c r="L25" s="106" t="s">
        <v>5028</v>
      </c>
      <c r="M25" s="106"/>
      <c r="N25" s="106"/>
      <c r="O25" s="108"/>
      <c r="P25" s="106"/>
      <c r="Q25" s="106"/>
    </row>
    <row r="26" spans="1:17" ht="24" x14ac:dyDescent="0.55000000000000004">
      <c r="A26" s="106">
        <f>SUBTOTAL(103,$B$4:B26)</f>
        <v>23</v>
      </c>
      <c r="B26" s="107" t="s">
        <v>5027</v>
      </c>
      <c r="C26" s="107" t="s">
        <v>5029</v>
      </c>
      <c r="D26" s="107" t="s">
        <v>5043</v>
      </c>
      <c r="E26" s="106" t="s">
        <v>5072</v>
      </c>
      <c r="F26" s="107" t="s">
        <v>5073</v>
      </c>
      <c r="G26" s="106" t="s">
        <v>9017</v>
      </c>
      <c r="H26" s="106" t="s">
        <v>9018</v>
      </c>
      <c r="I26" s="11">
        <v>12.407</v>
      </c>
      <c r="J26" s="11">
        <v>12.407</v>
      </c>
      <c r="K26" s="11"/>
      <c r="L26" s="106" t="s">
        <v>5028</v>
      </c>
      <c r="M26" s="106"/>
      <c r="N26" s="106"/>
      <c r="O26" s="108"/>
      <c r="P26" s="106"/>
      <c r="Q26" s="106"/>
    </row>
    <row r="27" spans="1:17" ht="24" x14ac:dyDescent="0.55000000000000004">
      <c r="A27" s="106">
        <f>SUBTOTAL(103,$B$4:B27)</f>
        <v>24</v>
      </c>
      <c r="B27" s="107" t="s">
        <v>5027</v>
      </c>
      <c r="C27" s="107" t="s">
        <v>5029</v>
      </c>
      <c r="D27" s="107" t="s">
        <v>5046</v>
      </c>
      <c r="E27" s="106" t="s">
        <v>5074</v>
      </c>
      <c r="F27" s="107" t="s">
        <v>5075</v>
      </c>
      <c r="G27" s="106" t="s">
        <v>9019</v>
      </c>
      <c r="H27" s="106" t="s">
        <v>9020</v>
      </c>
      <c r="I27" s="11">
        <v>0.52</v>
      </c>
      <c r="J27" s="11">
        <v>1.04</v>
      </c>
      <c r="K27" s="11"/>
      <c r="L27" s="106" t="s">
        <v>5028</v>
      </c>
      <c r="M27" s="106"/>
      <c r="N27" s="106"/>
      <c r="O27" s="108"/>
      <c r="P27" s="106"/>
      <c r="Q27" s="106"/>
    </row>
    <row r="28" spans="1:17" ht="24" x14ac:dyDescent="0.55000000000000004">
      <c r="A28" s="106">
        <f>SUBTOTAL(103,$B$4:B28)</f>
        <v>25</v>
      </c>
      <c r="B28" s="107" t="s">
        <v>5027</v>
      </c>
      <c r="C28" s="107" t="s">
        <v>5029</v>
      </c>
      <c r="D28" s="107" t="s">
        <v>5043</v>
      </c>
      <c r="E28" s="106" t="s">
        <v>5076</v>
      </c>
      <c r="F28" s="107" t="s">
        <v>5077</v>
      </c>
      <c r="G28" s="106" t="s">
        <v>9021</v>
      </c>
      <c r="H28" s="106" t="s">
        <v>9022</v>
      </c>
      <c r="I28" s="11">
        <v>1.5</v>
      </c>
      <c r="J28" s="11">
        <v>4.29</v>
      </c>
      <c r="K28" s="11"/>
      <c r="L28" s="106" t="s">
        <v>5028</v>
      </c>
      <c r="M28" s="106"/>
      <c r="N28" s="106"/>
      <c r="O28" s="108"/>
      <c r="P28" s="106"/>
      <c r="Q28" s="106"/>
    </row>
    <row r="29" spans="1:17" ht="24" x14ac:dyDescent="0.55000000000000004">
      <c r="A29" s="106">
        <f>SUBTOTAL(103,$B$4:B29)</f>
        <v>26</v>
      </c>
      <c r="B29" s="107" t="s">
        <v>5027</v>
      </c>
      <c r="C29" s="107" t="s">
        <v>5029</v>
      </c>
      <c r="D29" s="107" t="s">
        <v>5038</v>
      </c>
      <c r="E29" s="106" t="s">
        <v>5078</v>
      </c>
      <c r="F29" s="107" t="s">
        <v>5079</v>
      </c>
      <c r="G29" s="106" t="s">
        <v>5213</v>
      </c>
      <c r="H29" s="106" t="s">
        <v>9023</v>
      </c>
      <c r="I29" s="11">
        <v>7.15</v>
      </c>
      <c r="J29" s="11">
        <v>7.15</v>
      </c>
      <c r="K29" s="11"/>
      <c r="L29" s="106" t="s">
        <v>5028</v>
      </c>
      <c r="M29" s="106"/>
      <c r="N29" s="106"/>
      <c r="O29" s="108"/>
      <c r="P29" s="106"/>
      <c r="Q29" s="106"/>
    </row>
    <row r="30" spans="1:17" ht="24" x14ac:dyDescent="0.55000000000000004">
      <c r="A30" s="106">
        <f>SUBTOTAL(103,$B$4:B30)</f>
        <v>27</v>
      </c>
      <c r="B30" s="107" t="s">
        <v>5027</v>
      </c>
      <c r="C30" s="107" t="s">
        <v>5029</v>
      </c>
      <c r="D30" s="107" t="s">
        <v>5046</v>
      </c>
      <c r="E30" s="106" t="s">
        <v>5080</v>
      </c>
      <c r="F30" s="107" t="s">
        <v>5081</v>
      </c>
      <c r="G30" s="106" t="s">
        <v>5213</v>
      </c>
      <c r="H30" s="106" t="s">
        <v>2759</v>
      </c>
      <c r="I30" s="11">
        <v>6.5</v>
      </c>
      <c r="J30" s="11">
        <v>6.5</v>
      </c>
      <c r="K30" s="11"/>
      <c r="L30" s="106" t="s">
        <v>5028</v>
      </c>
      <c r="M30" s="106"/>
      <c r="N30" s="106"/>
      <c r="O30" s="108"/>
      <c r="P30" s="106"/>
      <c r="Q30" s="106"/>
    </row>
    <row r="31" spans="1:17" ht="24" x14ac:dyDescent="0.55000000000000004">
      <c r="A31" s="106">
        <f>SUBTOTAL(103,$B$4:B31)</f>
        <v>28</v>
      </c>
      <c r="B31" s="107" t="s">
        <v>5027</v>
      </c>
      <c r="C31" s="107" t="s">
        <v>5029</v>
      </c>
      <c r="D31" s="107" t="s">
        <v>5046</v>
      </c>
      <c r="E31" s="106" t="s">
        <v>5082</v>
      </c>
      <c r="F31" s="107" t="s">
        <v>5083</v>
      </c>
      <c r="G31" s="106" t="s">
        <v>5213</v>
      </c>
      <c r="H31" s="106" t="s">
        <v>9024</v>
      </c>
      <c r="I31" s="11">
        <v>13.8219999999999</v>
      </c>
      <c r="J31" s="11">
        <v>14.722</v>
      </c>
      <c r="K31" s="11"/>
      <c r="L31" s="106" t="s">
        <v>5028</v>
      </c>
      <c r="M31" s="106"/>
      <c r="N31" s="106"/>
      <c r="O31" s="108"/>
      <c r="P31" s="106"/>
      <c r="Q31" s="106"/>
    </row>
    <row r="32" spans="1:17" ht="24" x14ac:dyDescent="0.55000000000000004">
      <c r="A32" s="106">
        <f>SUBTOTAL(103,$B$4:B32)</f>
        <v>29</v>
      </c>
      <c r="B32" s="107" t="s">
        <v>5027</v>
      </c>
      <c r="C32" s="107" t="s">
        <v>5029</v>
      </c>
      <c r="D32" s="107" t="s">
        <v>5038</v>
      </c>
      <c r="E32" s="106" t="s">
        <v>5084</v>
      </c>
      <c r="F32" s="107" t="s">
        <v>5085</v>
      </c>
      <c r="G32" s="106" t="s">
        <v>5213</v>
      </c>
      <c r="H32" s="106" t="s">
        <v>9025</v>
      </c>
      <c r="I32" s="11">
        <v>6.665</v>
      </c>
      <c r="J32" s="11">
        <v>13.03</v>
      </c>
      <c r="K32" s="11"/>
      <c r="L32" s="106" t="s">
        <v>5028</v>
      </c>
      <c r="M32" s="106"/>
      <c r="N32" s="106"/>
      <c r="O32" s="108"/>
      <c r="P32" s="106"/>
      <c r="Q32" s="106"/>
    </row>
    <row r="33" spans="1:17" ht="24" x14ac:dyDescent="0.55000000000000004">
      <c r="A33" s="106">
        <f>SUBTOTAL(103,$B$4:B33)</f>
        <v>30</v>
      </c>
      <c r="B33" s="107" t="s">
        <v>5027</v>
      </c>
      <c r="C33" s="107" t="s">
        <v>5029</v>
      </c>
      <c r="D33" s="107" t="s">
        <v>5046</v>
      </c>
      <c r="E33" s="106" t="s">
        <v>5086</v>
      </c>
      <c r="F33" s="107" t="s">
        <v>5087</v>
      </c>
      <c r="G33" s="106" t="s">
        <v>5213</v>
      </c>
      <c r="H33" s="106" t="s">
        <v>8646</v>
      </c>
      <c r="I33" s="11">
        <v>21.5</v>
      </c>
      <c r="J33" s="11">
        <v>21.5</v>
      </c>
      <c r="K33" s="11"/>
      <c r="L33" s="106" t="s">
        <v>5028</v>
      </c>
      <c r="M33" s="106"/>
      <c r="N33" s="106"/>
      <c r="O33" s="108"/>
      <c r="P33" s="106"/>
      <c r="Q33" s="106"/>
    </row>
    <row r="34" spans="1:17" ht="24" x14ac:dyDescent="0.55000000000000004">
      <c r="A34" s="106">
        <f>SUBTOTAL(103,$B$4:B34)</f>
        <v>31</v>
      </c>
      <c r="B34" s="107" t="s">
        <v>5027</v>
      </c>
      <c r="C34" s="107" t="s">
        <v>5029</v>
      </c>
      <c r="D34" s="107" t="s">
        <v>5043</v>
      </c>
      <c r="E34" s="106" t="s">
        <v>5088</v>
      </c>
      <c r="F34" s="107" t="s">
        <v>5089</v>
      </c>
      <c r="G34" s="106" t="s">
        <v>5213</v>
      </c>
      <c r="H34" s="106" t="s">
        <v>9026</v>
      </c>
      <c r="I34" s="11">
        <v>6.95</v>
      </c>
      <c r="J34" s="11">
        <v>6.95</v>
      </c>
      <c r="K34" s="11"/>
      <c r="L34" s="106" t="s">
        <v>5028</v>
      </c>
      <c r="M34" s="106"/>
      <c r="N34" s="106"/>
      <c r="O34" s="108"/>
      <c r="P34" s="106"/>
      <c r="Q34" s="106"/>
    </row>
    <row r="35" spans="1:17" ht="24" x14ac:dyDescent="0.55000000000000004">
      <c r="A35" s="106">
        <f>SUBTOTAL(103,$B$4:B35)</f>
        <v>32</v>
      </c>
      <c r="B35" s="107" t="s">
        <v>5090</v>
      </c>
      <c r="C35" s="107" t="s">
        <v>5029</v>
      </c>
      <c r="D35" s="107" t="s">
        <v>5091</v>
      </c>
      <c r="E35" s="106" t="s">
        <v>5092</v>
      </c>
      <c r="F35" s="107" t="s">
        <v>5093</v>
      </c>
      <c r="G35" s="106" t="s">
        <v>9027</v>
      </c>
      <c r="H35" s="106" t="s">
        <v>9028</v>
      </c>
      <c r="I35" s="11">
        <v>25.646000000000001</v>
      </c>
      <c r="J35" s="11">
        <v>64.546000000000006</v>
      </c>
      <c r="K35" s="11"/>
      <c r="L35" s="106" t="s">
        <v>5033</v>
      </c>
      <c r="M35" s="106"/>
      <c r="N35" s="106"/>
      <c r="O35" s="108"/>
      <c r="P35" s="106"/>
      <c r="Q35" s="106"/>
    </row>
    <row r="36" spans="1:17" ht="24" x14ac:dyDescent="0.55000000000000004">
      <c r="A36" s="106">
        <f>SUBTOTAL(103,$B$4:B36)</f>
        <v>33</v>
      </c>
      <c r="B36" s="107" t="s">
        <v>5090</v>
      </c>
      <c r="C36" s="107" t="s">
        <v>5029</v>
      </c>
      <c r="D36" s="107" t="s">
        <v>5094</v>
      </c>
      <c r="E36" s="106" t="s">
        <v>5095</v>
      </c>
      <c r="F36" s="107" t="s">
        <v>5096</v>
      </c>
      <c r="G36" s="106" t="s">
        <v>9028</v>
      </c>
      <c r="H36" s="106" t="s">
        <v>9029</v>
      </c>
      <c r="I36" s="11">
        <v>41</v>
      </c>
      <c r="J36" s="11">
        <v>98.686999999999898</v>
      </c>
      <c r="K36" s="11"/>
      <c r="L36" s="106" t="s">
        <v>5033</v>
      </c>
      <c r="M36" s="106"/>
      <c r="N36" s="106"/>
      <c r="O36" s="108"/>
      <c r="P36" s="106"/>
      <c r="Q36" s="106"/>
    </row>
    <row r="37" spans="1:17" ht="24" x14ac:dyDescent="0.55000000000000004">
      <c r="A37" s="106">
        <f>SUBTOTAL(103,$B$4:B37)</f>
        <v>34</v>
      </c>
      <c r="B37" s="107" t="s">
        <v>5090</v>
      </c>
      <c r="C37" s="107" t="s">
        <v>5029</v>
      </c>
      <c r="D37" s="107" t="s">
        <v>5097</v>
      </c>
      <c r="E37" s="106" t="s">
        <v>5098</v>
      </c>
      <c r="F37" s="107" t="s">
        <v>5099</v>
      </c>
      <c r="G37" s="106" t="s">
        <v>9029</v>
      </c>
      <c r="H37" s="106" t="s">
        <v>9030</v>
      </c>
      <c r="I37" s="11">
        <v>58.999999999999901</v>
      </c>
      <c r="J37" s="11">
        <v>120.975999999999</v>
      </c>
      <c r="K37" s="11"/>
      <c r="L37" s="106" t="s">
        <v>5033</v>
      </c>
      <c r="M37" s="106"/>
      <c r="N37" s="106"/>
      <c r="O37" s="108"/>
      <c r="P37" s="106"/>
      <c r="Q37" s="106"/>
    </row>
    <row r="38" spans="1:17" ht="24" x14ac:dyDescent="0.55000000000000004">
      <c r="A38" s="106">
        <f>SUBTOTAL(103,$B$4:B38)</f>
        <v>35</v>
      </c>
      <c r="B38" s="107" t="s">
        <v>5090</v>
      </c>
      <c r="C38" s="107" t="s">
        <v>5029</v>
      </c>
      <c r="D38" s="107" t="s">
        <v>5100</v>
      </c>
      <c r="E38" s="106" t="s">
        <v>5101</v>
      </c>
      <c r="F38" s="107" t="s">
        <v>5102</v>
      </c>
      <c r="G38" s="106" t="s">
        <v>9030</v>
      </c>
      <c r="H38" s="106" t="s">
        <v>9031</v>
      </c>
      <c r="I38" s="11">
        <v>48.5</v>
      </c>
      <c r="J38" s="11">
        <v>112.337</v>
      </c>
      <c r="K38" s="11"/>
      <c r="L38" s="106" t="s">
        <v>5033</v>
      </c>
      <c r="M38" s="106"/>
      <c r="N38" s="106"/>
      <c r="O38" s="108"/>
      <c r="P38" s="106"/>
      <c r="Q38" s="106"/>
    </row>
    <row r="39" spans="1:17" ht="24" x14ac:dyDescent="0.55000000000000004">
      <c r="A39" s="106">
        <f>SUBTOTAL(103,$B$4:B39)</f>
        <v>36</v>
      </c>
      <c r="B39" s="168" t="s">
        <v>5090</v>
      </c>
      <c r="C39" s="107" t="s">
        <v>5029</v>
      </c>
      <c r="D39" s="168" t="s">
        <v>5103</v>
      </c>
      <c r="E39" s="159" t="s">
        <v>5104</v>
      </c>
      <c r="F39" s="168" t="s">
        <v>5105</v>
      </c>
      <c r="G39" s="159" t="s">
        <v>9031</v>
      </c>
      <c r="H39" s="159" t="s">
        <v>8996</v>
      </c>
      <c r="I39" s="170">
        <v>30.499999999999901</v>
      </c>
      <c r="J39" s="170">
        <v>69.711999999999904</v>
      </c>
      <c r="K39" s="170"/>
      <c r="L39" s="159" t="s">
        <v>5033</v>
      </c>
      <c r="M39" s="159"/>
      <c r="N39" s="169"/>
      <c r="O39" s="108"/>
      <c r="P39" s="169"/>
      <c r="Q39" s="169"/>
    </row>
    <row r="40" spans="1:17" ht="24" x14ac:dyDescent="0.55000000000000004">
      <c r="A40" s="106">
        <f>SUBTOTAL(103,$B$4:B40)</f>
        <v>37</v>
      </c>
      <c r="B40" s="107" t="s">
        <v>5090</v>
      </c>
      <c r="C40" s="107" t="s">
        <v>5029</v>
      </c>
      <c r="D40" s="107" t="s">
        <v>5091</v>
      </c>
      <c r="E40" s="106" t="s">
        <v>5106</v>
      </c>
      <c r="F40" s="107" t="s">
        <v>5107</v>
      </c>
      <c r="G40" s="106" t="s">
        <v>9032</v>
      </c>
      <c r="H40" s="106" t="s">
        <v>9033</v>
      </c>
      <c r="I40" s="11">
        <v>23.986000000000001</v>
      </c>
      <c r="J40" s="11">
        <v>47.972000000000001</v>
      </c>
      <c r="K40" s="11"/>
      <c r="L40" s="106" t="s">
        <v>5033</v>
      </c>
      <c r="M40" s="106"/>
      <c r="N40" s="106"/>
      <c r="O40" s="108"/>
      <c r="P40" s="106"/>
      <c r="Q40" s="106"/>
    </row>
    <row r="41" spans="1:17" ht="24" x14ac:dyDescent="0.55000000000000004">
      <c r="A41" s="106">
        <f>SUBTOTAL(103,$B$4:B41)</f>
        <v>38</v>
      </c>
      <c r="B41" s="107" t="s">
        <v>5090</v>
      </c>
      <c r="C41" s="107" t="s">
        <v>5029</v>
      </c>
      <c r="D41" s="107" t="s">
        <v>5097</v>
      </c>
      <c r="E41" s="106" t="s">
        <v>5108</v>
      </c>
      <c r="F41" s="107" t="s">
        <v>5109</v>
      </c>
      <c r="G41" s="106" t="s">
        <v>5213</v>
      </c>
      <c r="H41" s="106" t="s">
        <v>6903</v>
      </c>
      <c r="I41" s="11">
        <v>2</v>
      </c>
      <c r="J41" s="11">
        <v>6</v>
      </c>
      <c r="K41" s="11"/>
      <c r="L41" s="106" t="s">
        <v>5033</v>
      </c>
      <c r="M41" s="106"/>
      <c r="N41" s="106"/>
      <c r="O41" s="108"/>
      <c r="P41" s="106"/>
      <c r="Q41" s="106"/>
    </row>
    <row r="42" spans="1:17" ht="24" x14ac:dyDescent="0.55000000000000004">
      <c r="A42" s="106">
        <f>SUBTOTAL(103,$B$4:B42)</f>
        <v>39</v>
      </c>
      <c r="B42" s="107" t="s">
        <v>5090</v>
      </c>
      <c r="C42" s="107" t="s">
        <v>5029</v>
      </c>
      <c r="D42" s="107" t="s">
        <v>5094</v>
      </c>
      <c r="E42" s="106" t="s">
        <v>5110</v>
      </c>
      <c r="F42" s="107" t="s">
        <v>5111</v>
      </c>
      <c r="G42" s="106" t="s">
        <v>5213</v>
      </c>
      <c r="H42" s="106" t="s">
        <v>9034</v>
      </c>
      <c r="I42" s="11">
        <v>11.71</v>
      </c>
      <c r="J42" s="11">
        <v>23.42</v>
      </c>
      <c r="K42" s="11"/>
      <c r="L42" s="106" t="s">
        <v>5033</v>
      </c>
      <c r="M42" s="106"/>
      <c r="N42" s="106"/>
      <c r="O42" s="108"/>
      <c r="P42" s="106"/>
      <c r="Q42" s="106"/>
    </row>
    <row r="43" spans="1:17" ht="24" x14ac:dyDescent="0.55000000000000004">
      <c r="A43" s="106">
        <f>SUBTOTAL(103,$B$4:B43)</f>
        <v>40</v>
      </c>
      <c r="B43" s="107" t="s">
        <v>5090</v>
      </c>
      <c r="C43" s="107" t="s">
        <v>5029</v>
      </c>
      <c r="D43" s="107" t="s">
        <v>5103</v>
      </c>
      <c r="E43" s="106" t="s">
        <v>5112</v>
      </c>
      <c r="F43" s="107" t="s">
        <v>5113</v>
      </c>
      <c r="G43" s="106" t="s">
        <v>5213</v>
      </c>
      <c r="H43" s="106" t="s">
        <v>9035</v>
      </c>
      <c r="I43" s="11">
        <v>14.223999999999901</v>
      </c>
      <c r="J43" s="11">
        <v>26.1039999999999</v>
      </c>
      <c r="K43" s="11"/>
      <c r="L43" s="106" t="s">
        <v>5033</v>
      </c>
      <c r="M43" s="106"/>
      <c r="N43" s="106"/>
      <c r="O43" s="108"/>
      <c r="P43" s="106"/>
      <c r="Q43" s="106"/>
    </row>
    <row r="44" spans="1:17" ht="24" x14ac:dyDescent="0.55000000000000004">
      <c r="A44" s="106">
        <f>SUBTOTAL(103,$B$4:B44)</f>
        <v>41</v>
      </c>
      <c r="B44" s="107" t="s">
        <v>5090</v>
      </c>
      <c r="C44" s="107" t="s">
        <v>5029</v>
      </c>
      <c r="D44" s="107" t="s">
        <v>5094</v>
      </c>
      <c r="E44" s="106" t="s">
        <v>5114</v>
      </c>
      <c r="F44" s="107" t="s">
        <v>5115</v>
      </c>
      <c r="G44" s="106" t="s">
        <v>5213</v>
      </c>
      <c r="H44" s="106" t="s">
        <v>9036</v>
      </c>
      <c r="I44" s="11">
        <v>17.375</v>
      </c>
      <c r="J44" s="11">
        <v>17.375</v>
      </c>
      <c r="K44" s="11"/>
      <c r="L44" s="106" t="s">
        <v>5033</v>
      </c>
      <c r="M44" s="106"/>
      <c r="N44" s="106"/>
      <c r="O44" s="108"/>
      <c r="P44" s="106"/>
      <c r="Q44" s="106"/>
    </row>
    <row r="45" spans="1:17" ht="24" x14ac:dyDescent="0.55000000000000004">
      <c r="A45" s="106">
        <f>SUBTOTAL(103,$B$4:B45)</f>
        <v>42</v>
      </c>
      <c r="B45" s="107" t="s">
        <v>5090</v>
      </c>
      <c r="C45" s="107" t="s">
        <v>5029</v>
      </c>
      <c r="D45" s="107" t="s">
        <v>5091</v>
      </c>
      <c r="E45" s="106" t="s">
        <v>5116</v>
      </c>
      <c r="F45" s="107" t="s">
        <v>5117</v>
      </c>
      <c r="G45" s="106" t="s">
        <v>5213</v>
      </c>
      <c r="H45" s="106" t="s">
        <v>9037</v>
      </c>
      <c r="I45" s="11">
        <v>31.5429999999999</v>
      </c>
      <c r="J45" s="11">
        <v>40.574999999999903</v>
      </c>
      <c r="K45" s="11"/>
      <c r="L45" s="106" t="s">
        <v>5033</v>
      </c>
      <c r="M45" s="106"/>
      <c r="N45" s="106"/>
      <c r="O45" s="108"/>
      <c r="P45" s="106"/>
      <c r="Q45" s="106"/>
    </row>
    <row r="46" spans="1:17" ht="24" x14ac:dyDescent="0.55000000000000004">
      <c r="A46" s="106">
        <f>SUBTOTAL(103,$B$4:B46)</f>
        <v>43</v>
      </c>
      <c r="B46" s="107" t="s">
        <v>5090</v>
      </c>
      <c r="C46" s="107" t="s">
        <v>5029</v>
      </c>
      <c r="D46" s="107" t="s">
        <v>5091</v>
      </c>
      <c r="E46" s="106" t="s">
        <v>5118</v>
      </c>
      <c r="F46" s="107" t="s">
        <v>5119</v>
      </c>
      <c r="G46" s="106" t="s">
        <v>5213</v>
      </c>
      <c r="H46" s="106" t="s">
        <v>9038</v>
      </c>
      <c r="I46" s="11">
        <v>4.742</v>
      </c>
      <c r="J46" s="11">
        <v>9.0839999999999907</v>
      </c>
      <c r="K46" s="11"/>
      <c r="L46" s="106" t="s">
        <v>5033</v>
      </c>
      <c r="M46" s="106"/>
      <c r="N46" s="106"/>
      <c r="O46" s="108"/>
      <c r="P46" s="106"/>
      <c r="Q46" s="106"/>
    </row>
    <row r="47" spans="1:17" ht="24" x14ac:dyDescent="0.55000000000000004">
      <c r="A47" s="106">
        <f>SUBTOTAL(103,$B$4:B47)</f>
        <v>44</v>
      </c>
      <c r="B47" s="107" t="s">
        <v>5090</v>
      </c>
      <c r="C47" s="107" t="s">
        <v>5029</v>
      </c>
      <c r="D47" s="107" t="s">
        <v>5091</v>
      </c>
      <c r="E47" s="106" t="s">
        <v>5120</v>
      </c>
      <c r="F47" s="107" t="s">
        <v>5121</v>
      </c>
      <c r="G47" s="106" t="s">
        <v>7041</v>
      </c>
      <c r="H47" s="106" t="s">
        <v>9039</v>
      </c>
      <c r="I47" s="11">
        <v>4.1699999999999902</v>
      </c>
      <c r="J47" s="11">
        <v>4.1699999999999902</v>
      </c>
      <c r="K47" s="11"/>
      <c r="L47" s="106" t="s">
        <v>5033</v>
      </c>
      <c r="M47" s="106"/>
      <c r="N47" s="106"/>
      <c r="O47" s="108"/>
      <c r="P47" s="106"/>
      <c r="Q47" s="106"/>
    </row>
    <row r="48" spans="1:17" ht="24" x14ac:dyDescent="0.55000000000000004">
      <c r="A48" s="106">
        <f>SUBTOTAL(103,$B$4:B48)</f>
        <v>45</v>
      </c>
      <c r="B48" s="168" t="s">
        <v>5090</v>
      </c>
      <c r="C48" s="107" t="s">
        <v>5029</v>
      </c>
      <c r="D48" s="168" t="s">
        <v>5103</v>
      </c>
      <c r="E48" s="159" t="s">
        <v>5122</v>
      </c>
      <c r="F48" s="168" t="s">
        <v>5123</v>
      </c>
      <c r="G48" s="159" t="s">
        <v>9040</v>
      </c>
      <c r="H48" s="159" t="s">
        <v>9011</v>
      </c>
      <c r="I48" s="170">
        <v>26.611000000000001</v>
      </c>
      <c r="J48" s="170">
        <v>29.053000000000001</v>
      </c>
      <c r="K48" s="170"/>
      <c r="L48" s="159" t="s">
        <v>5033</v>
      </c>
      <c r="M48" s="159"/>
      <c r="N48" s="169"/>
      <c r="O48" s="108"/>
      <c r="P48" s="169"/>
      <c r="Q48" s="169"/>
    </row>
    <row r="49" spans="1:17" ht="24" x14ac:dyDescent="0.55000000000000004">
      <c r="A49" s="106">
        <f>SUBTOTAL(103,$B$4:B49)</f>
        <v>46</v>
      </c>
      <c r="B49" s="107" t="s">
        <v>5090</v>
      </c>
      <c r="C49" s="107" t="s">
        <v>5029</v>
      </c>
      <c r="D49" s="107" t="s">
        <v>5100</v>
      </c>
      <c r="E49" s="106" t="s">
        <v>5124</v>
      </c>
      <c r="F49" s="107" t="s">
        <v>5125</v>
      </c>
      <c r="G49" s="106" t="s">
        <v>5213</v>
      </c>
      <c r="H49" s="106" t="s">
        <v>9041</v>
      </c>
      <c r="I49" s="11">
        <v>11.461</v>
      </c>
      <c r="J49" s="11">
        <v>11.461</v>
      </c>
      <c r="K49" s="11"/>
      <c r="L49" s="106" t="s">
        <v>5033</v>
      </c>
      <c r="M49" s="106"/>
      <c r="N49" s="106"/>
      <c r="O49" s="108"/>
      <c r="P49" s="106"/>
      <c r="Q49" s="106"/>
    </row>
    <row r="50" spans="1:17" ht="24" x14ac:dyDescent="0.55000000000000004">
      <c r="A50" s="106">
        <f>SUBTOTAL(103,$B$4:B50)</f>
        <v>47</v>
      </c>
      <c r="B50" s="107" t="s">
        <v>5090</v>
      </c>
      <c r="C50" s="107" t="s">
        <v>5029</v>
      </c>
      <c r="D50" s="107" t="s">
        <v>5103</v>
      </c>
      <c r="E50" s="106" t="s">
        <v>5126</v>
      </c>
      <c r="F50" s="107" t="s">
        <v>5127</v>
      </c>
      <c r="G50" s="106" t="s">
        <v>5213</v>
      </c>
      <c r="H50" s="106" t="s">
        <v>9042</v>
      </c>
      <c r="I50" s="11">
        <v>12.15</v>
      </c>
      <c r="J50" s="11">
        <v>12.3</v>
      </c>
      <c r="K50" s="11"/>
      <c r="L50" s="106" t="s">
        <v>5033</v>
      </c>
      <c r="M50" s="106"/>
      <c r="N50" s="106"/>
      <c r="O50" s="108"/>
      <c r="P50" s="106"/>
      <c r="Q50" s="106"/>
    </row>
    <row r="51" spans="1:17" ht="24" x14ac:dyDescent="0.55000000000000004">
      <c r="A51" s="106">
        <f>SUBTOTAL(103,$B$4:B51)</f>
        <v>48</v>
      </c>
      <c r="B51" s="107" t="s">
        <v>5090</v>
      </c>
      <c r="C51" s="107" t="s">
        <v>5029</v>
      </c>
      <c r="D51" s="107" t="s">
        <v>5103</v>
      </c>
      <c r="E51" s="106" t="s">
        <v>5128</v>
      </c>
      <c r="F51" s="107" t="s">
        <v>5129</v>
      </c>
      <c r="G51" s="106" t="s">
        <v>5213</v>
      </c>
      <c r="H51" s="106" t="s">
        <v>9043</v>
      </c>
      <c r="I51" s="11">
        <v>0.495</v>
      </c>
      <c r="J51" s="11">
        <v>0.495</v>
      </c>
      <c r="K51" s="11"/>
      <c r="L51" s="106" t="s">
        <v>5033</v>
      </c>
      <c r="M51" s="106"/>
      <c r="N51" s="106"/>
      <c r="O51" s="108"/>
      <c r="P51" s="106"/>
      <c r="Q51" s="106"/>
    </row>
    <row r="52" spans="1:17" ht="24" x14ac:dyDescent="0.55000000000000004">
      <c r="A52" s="106">
        <f>SUBTOTAL(103,$B$4:B52)</f>
        <v>49</v>
      </c>
      <c r="B52" s="107" t="s">
        <v>5130</v>
      </c>
      <c r="C52" s="107" t="s">
        <v>5029</v>
      </c>
      <c r="D52" s="107" t="s">
        <v>5131</v>
      </c>
      <c r="E52" s="106" t="s">
        <v>5132</v>
      </c>
      <c r="F52" s="107" t="s">
        <v>5133</v>
      </c>
      <c r="G52" s="106" t="s">
        <v>8465</v>
      </c>
      <c r="H52" s="106" t="s">
        <v>9044</v>
      </c>
      <c r="I52" s="11">
        <v>12.516999999999999</v>
      </c>
      <c r="J52" s="111">
        <v>28.111999999999998</v>
      </c>
      <c r="K52" s="111"/>
      <c r="L52" s="106" t="s">
        <v>3931</v>
      </c>
      <c r="M52" s="106"/>
      <c r="N52" s="106"/>
      <c r="O52" s="108"/>
      <c r="P52" s="106"/>
      <c r="Q52" s="106"/>
    </row>
    <row r="53" spans="1:17" ht="24" x14ac:dyDescent="0.55000000000000004">
      <c r="A53" s="106">
        <f>SUBTOTAL(103,$B$4:B53)</f>
        <v>50</v>
      </c>
      <c r="B53" s="107" t="s">
        <v>5130</v>
      </c>
      <c r="C53" s="107" t="s">
        <v>5029</v>
      </c>
      <c r="D53" s="107" t="s">
        <v>5134</v>
      </c>
      <c r="E53" s="106" t="s">
        <v>5135</v>
      </c>
      <c r="F53" s="107" t="s">
        <v>5136</v>
      </c>
      <c r="G53" s="106" t="s">
        <v>9044</v>
      </c>
      <c r="H53" s="106" t="s">
        <v>9045</v>
      </c>
      <c r="I53" s="11">
        <v>19.917999999999999</v>
      </c>
      <c r="J53" s="111">
        <v>45.505000000000003</v>
      </c>
      <c r="K53" s="111"/>
      <c r="L53" s="106" t="s">
        <v>3931</v>
      </c>
      <c r="M53" s="106"/>
      <c r="N53" s="106"/>
      <c r="O53" s="108"/>
      <c r="P53" s="106"/>
      <c r="Q53" s="106"/>
    </row>
    <row r="54" spans="1:17" ht="24" x14ac:dyDescent="0.55000000000000004">
      <c r="A54" s="106">
        <f>SUBTOTAL(103,$B$4:B54)</f>
        <v>51</v>
      </c>
      <c r="B54" s="107" t="s">
        <v>5130</v>
      </c>
      <c r="C54" s="107" t="s">
        <v>5029</v>
      </c>
      <c r="D54" s="107" t="s">
        <v>5137</v>
      </c>
      <c r="E54" s="106" t="s">
        <v>5138</v>
      </c>
      <c r="F54" s="107" t="s">
        <v>5139</v>
      </c>
      <c r="G54" s="106" t="s">
        <v>9045</v>
      </c>
      <c r="H54" s="106" t="s">
        <v>9046</v>
      </c>
      <c r="I54" s="11">
        <v>11.687999999999899</v>
      </c>
      <c r="J54" s="111">
        <v>27.274999999999999</v>
      </c>
      <c r="K54" s="111"/>
      <c r="L54" s="106" t="s">
        <v>3931</v>
      </c>
      <c r="M54" s="106"/>
      <c r="N54" s="106"/>
      <c r="O54" s="108"/>
      <c r="P54" s="106"/>
      <c r="Q54" s="106"/>
    </row>
    <row r="55" spans="1:17" ht="24" x14ac:dyDescent="0.55000000000000004">
      <c r="A55" s="106">
        <f>SUBTOTAL(103,$B$4:B55)</f>
        <v>52</v>
      </c>
      <c r="B55" s="107" t="s">
        <v>5130</v>
      </c>
      <c r="C55" s="107" t="s">
        <v>5029</v>
      </c>
      <c r="D55" s="107" t="s">
        <v>5131</v>
      </c>
      <c r="E55" s="106" t="s">
        <v>5140</v>
      </c>
      <c r="F55" s="107" t="s">
        <v>5141</v>
      </c>
      <c r="G55" s="106" t="s">
        <v>5213</v>
      </c>
      <c r="H55" s="106" t="s">
        <v>8351</v>
      </c>
      <c r="I55" s="11">
        <v>18.591999999999899</v>
      </c>
      <c r="J55" s="111">
        <v>37.884</v>
      </c>
      <c r="K55" s="111"/>
      <c r="L55" s="106" t="s">
        <v>3931</v>
      </c>
      <c r="M55" s="106"/>
      <c r="N55" s="106"/>
      <c r="O55" s="108"/>
      <c r="P55" s="106"/>
      <c r="Q55" s="106"/>
    </row>
    <row r="56" spans="1:17" ht="24" x14ac:dyDescent="0.55000000000000004">
      <c r="A56" s="106">
        <f>SUBTOTAL(103,$B$4:B56)</f>
        <v>53</v>
      </c>
      <c r="B56" s="107" t="s">
        <v>5130</v>
      </c>
      <c r="C56" s="107" t="s">
        <v>5029</v>
      </c>
      <c r="D56" s="107" t="s">
        <v>5134</v>
      </c>
      <c r="E56" s="106" t="s">
        <v>5142</v>
      </c>
      <c r="F56" s="107" t="s">
        <v>5143</v>
      </c>
      <c r="G56" s="106" t="s">
        <v>5213</v>
      </c>
      <c r="H56" s="106" t="s">
        <v>9047</v>
      </c>
      <c r="I56" s="11">
        <v>1.2409999999999899</v>
      </c>
      <c r="J56" s="111">
        <v>2.6720000000000002</v>
      </c>
      <c r="K56" s="111"/>
      <c r="L56" s="106" t="s">
        <v>3931</v>
      </c>
      <c r="M56" s="106"/>
      <c r="N56" s="106"/>
      <c r="O56" s="108"/>
      <c r="P56" s="106"/>
      <c r="Q56" s="106"/>
    </row>
    <row r="57" spans="1:17" ht="24" x14ac:dyDescent="0.55000000000000004">
      <c r="A57" s="106">
        <f>SUBTOTAL(103,$B$4:B57)</f>
        <v>54</v>
      </c>
      <c r="B57" s="107" t="s">
        <v>5130</v>
      </c>
      <c r="C57" s="107" t="s">
        <v>5029</v>
      </c>
      <c r="D57" s="110" t="s">
        <v>5137</v>
      </c>
      <c r="E57" s="109" t="s">
        <v>5144</v>
      </c>
      <c r="F57" s="107" t="s">
        <v>5145</v>
      </c>
      <c r="G57" s="106" t="s">
        <v>5213</v>
      </c>
      <c r="H57" s="106" t="s">
        <v>9048</v>
      </c>
      <c r="I57" s="11">
        <v>9.5</v>
      </c>
      <c r="J57" s="111">
        <v>28.5</v>
      </c>
      <c r="K57" s="111"/>
      <c r="L57" s="106" t="s">
        <v>3931</v>
      </c>
      <c r="M57" s="106"/>
      <c r="N57" s="106"/>
      <c r="O57" s="108"/>
      <c r="P57" s="106"/>
      <c r="Q57" s="106"/>
    </row>
    <row r="58" spans="1:17" ht="24" x14ac:dyDescent="0.55000000000000004">
      <c r="A58" s="106">
        <f>SUBTOTAL(103,$B$4:B58)</f>
        <v>55</v>
      </c>
      <c r="B58" s="107" t="s">
        <v>5130</v>
      </c>
      <c r="C58" s="107" t="s">
        <v>5029</v>
      </c>
      <c r="D58" s="107" t="s">
        <v>5137</v>
      </c>
      <c r="E58" s="106" t="s">
        <v>5146</v>
      </c>
      <c r="F58" s="107" t="s">
        <v>5147</v>
      </c>
      <c r="G58" s="106" t="s">
        <v>5213</v>
      </c>
      <c r="H58" s="106" t="s">
        <v>9049</v>
      </c>
      <c r="I58" s="11">
        <v>54.939999999999898</v>
      </c>
      <c r="J58" s="111">
        <v>67.058999999999997</v>
      </c>
      <c r="K58" s="111"/>
      <c r="L58" s="106" t="s">
        <v>3931</v>
      </c>
      <c r="M58" s="106"/>
      <c r="N58" s="106"/>
      <c r="O58" s="108"/>
      <c r="P58" s="106"/>
      <c r="Q58" s="106"/>
    </row>
    <row r="59" spans="1:17" ht="24" x14ac:dyDescent="0.55000000000000004">
      <c r="A59" s="106">
        <f>SUBTOTAL(103,$B$4:B59)</f>
        <v>56</v>
      </c>
      <c r="B59" s="107" t="s">
        <v>5130</v>
      </c>
      <c r="C59" s="107" t="s">
        <v>5029</v>
      </c>
      <c r="D59" s="107" t="s">
        <v>5134</v>
      </c>
      <c r="E59" s="106" t="s">
        <v>5148</v>
      </c>
      <c r="F59" s="107" t="s">
        <v>5149</v>
      </c>
      <c r="G59" s="106" t="s">
        <v>5213</v>
      </c>
      <c r="H59" s="106" t="s">
        <v>9050</v>
      </c>
      <c r="I59" s="11">
        <v>16.094000000000001</v>
      </c>
      <c r="J59" s="11">
        <v>21.643999999999899</v>
      </c>
      <c r="K59" s="11"/>
      <c r="L59" s="106" t="s">
        <v>3931</v>
      </c>
      <c r="M59" s="106"/>
      <c r="N59" s="106"/>
      <c r="O59" s="108"/>
      <c r="P59" s="106"/>
      <c r="Q59" s="106"/>
    </row>
    <row r="60" spans="1:17" ht="24" x14ac:dyDescent="0.55000000000000004">
      <c r="A60" s="109">
        <f>SUBTOTAL(103,$B$4:B60)</f>
        <v>57</v>
      </c>
      <c r="B60" s="110" t="s">
        <v>5130</v>
      </c>
      <c r="C60" s="110" t="s">
        <v>5029</v>
      </c>
      <c r="D60" s="110" t="s">
        <v>5134</v>
      </c>
      <c r="E60" s="109" t="s">
        <v>5148</v>
      </c>
      <c r="F60" s="110" t="s">
        <v>5149</v>
      </c>
      <c r="G60" s="109" t="s">
        <v>9051</v>
      </c>
      <c r="H60" s="109" t="s">
        <v>5150</v>
      </c>
      <c r="I60" s="111">
        <v>23.079000000000001</v>
      </c>
      <c r="J60" s="111">
        <v>23.079000000000001</v>
      </c>
      <c r="K60" s="111"/>
      <c r="L60" s="109" t="s">
        <v>3931</v>
      </c>
      <c r="M60" s="109" t="s">
        <v>5150</v>
      </c>
      <c r="N60" s="109" t="s">
        <v>6540</v>
      </c>
      <c r="O60" s="109"/>
      <c r="P60" s="109"/>
      <c r="Q60" s="109"/>
    </row>
    <row r="61" spans="1:17" ht="24" x14ac:dyDescent="0.55000000000000004">
      <c r="A61" s="109">
        <f>SUBTOTAL(103,$B$4:B61)</f>
        <v>58</v>
      </c>
      <c r="B61" s="110" t="s">
        <v>5130</v>
      </c>
      <c r="C61" s="110" t="s">
        <v>5029</v>
      </c>
      <c r="D61" s="110" t="s">
        <v>5134</v>
      </c>
      <c r="E61" s="109" t="s">
        <v>5148</v>
      </c>
      <c r="F61" s="110" t="s">
        <v>5149</v>
      </c>
      <c r="G61" s="109" t="s">
        <v>5150</v>
      </c>
      <c r="H61" s="109" t="s">
        <v>8489</v>
      </c>
      <c r="I61" s="111">
        <v>1.492</v>
      </c>
      <c r="J61" s="111">
        <v>1.492</v>
      </c>
      <c r="K61" s="111"/>
      <c r="L61" s="109" t="s">
        <v>3886</v>
      </c>
      <c r="M61" s="109" t="s">
        <v>5150</v>
      </c>
      <c r="N61" s="109" t="s">
        <v>6539</v>
      </c>
      <c r="O61" s="109"/>
      <c r="P61" s="109"/>
      <c r="Q61" s="109"/>
    </row>
    <row r="62" spans="1:17" ht="24" x14ac:dyDescent="0.55000000000000004">
      <c r="A62" s="106">
        <f>SUBTOTAL(103,$B$4:B62)</f>
        <v>59</v>
      </c>
      <c r="B62" s="107" t="s">
        <v>5130</v>
      </c>
      <c r="C62" s="107" t="s">
        <v>5029</v>
      </c>
      <c r="D62" s="110" t="s">
        <v>5151</v>
      </c>
      <c r="E62" s="106" t="s">
        <v>5152</v>
      </c>
      <c r="F62" s="107" t="s">
        <v>5153</v>
      </c>
      <c r="G62" s="106" t="s">
        <v>9052</v>
      </c>
      <c r="H62" s="106" t="s">
        <v>9053</v>
      </c>
      <c r="I62" s="11">
        <v>79.944999999999894</v>
      </c>
      <c r="J62" s="111">
        <v>80.941999999999993</v>
      </c>
      <c r="K62" s="111"/>
      <c r="L62" s="106" t="s">
        <v>3931</v>
      </c>
      <c r="M62" s="106"/>
      <c r="N62" s="106"/>
      <c r="O62" s="108"/>
      <c r="P62" s="106"/>
      <c r="Q62" s="106"/>
    </row>
    <row r="63" spans="1:17" ht="24" x14ac:dyDescent="0.55000000000000004">
      <c r="A63" s="106">
        <f>SUBTOTAL(103,$B$4:B63)</f>
        <v>60</v>
      </c>
      <c r="B63" s="107" t="s">
        <v>5130</v>
      </c>
      <c r="C63" s="107" t="s">
        <v>5029</v>
      </c>
      <c r="D63" s="110" t="s">
        <v>5137</v>
      </c>
      <c r="E63" s="106" t="s">
        <v>5154</v>
      </c>
      <c r="F63" s="107" t="s">
        <v>5155</v>
      </c>
      <c r="G63" s="106" t="s">
        <v>5213</v>
      </c>
      <c r="H63" s="106" t="s">
        <v>6916</v>
      </c>
      <c r="I63" s="11">
        <v>12</v>
      </c>
      <c r="J63" s="111">
        <v>20.85</v>
      </c>
      <c r="K63" s="111"/>
      <c r="L63" s="106" t="s">
        <v>3931</v>
      </c>
      <c r="M63" s="106"/>
      <c r="N63" s="106"/>
      <c r="O63" s="108"/>
      <c r="P63" s="106"/>
      <c r="Q63" s="106"/>
    </row>
    <row r="64" spans="1:17" ht="24" x14ac:dyDescent="0.55000000000000004">
      <c r="A64" s="106">
        <f>SUBTOTAL(103,$B$4:B64)</f>
        <v>61</v>
      </c>
      <c r="B64" s="107" t="s">
        <v>5130</v>
      </c>
      <c r="C64" s="107" t="s">
        <v>5029</v>
      </c>
      <c r="D64" s="110" t="s">
        <v>5151</v>
      </c>
      <c r="E64" s="106" t="s">
        <v>5156</v>
      </c>
      <c r="F64" s="107" t="s">
        <v>5157</v>
      </c>
      <c r="G64" s="106" t="s">
        <v>6916</v>
      </c>
      <c r="H64" s="106" t="s">
        <v>9054</v>
      </c>
      <c r="I64" s="11">
        <v>28.6619999999999</v>
      </c>
      <c r="J64" s="11">
        <v>28.6619999999999</v>
      </c>
      <c r="K64" s="11"/>
      <c r="L64" s="106" t="s">
        <v>3931</v>
      </c>
      <c r="M64" s="106"/>
      <c r="N64" s="106"/>
      <c r="O64" s="108"/>
      <c r="P64" s="106"/>
      <c r="Q64" s="106"/>
    </row>
    <row r="65" spans="1:17" ht="24" x14ac:dyDescent="0.55000000000000004">
      <c r="A65" s="106">
        <f>SUBTOTAL(103,$B$4:B65)</f>
        <v>62</v>
      </c>
      <c r="B65" s="107" t="s">
        <v>5130</v>
      </c>
      <c r="C65" s="107" t="s">
        <v>5029</v>
      </c>
      <c r="D65" s="110" t="s">
        <v>5151</v>
      </c>
      <c r="E65" s="106" t="s">
        <v>5156</v>
      </c>
      <c r="F65" s="107" t="s">
        <v>5157</v>
      </c>
      <c r="G65" s="106" t="s">
        <v>9055</v>
      </c>
      <c r="H65" s="106" t="s">
        <v>9056</v>
      </c>
      <c r="I65" s="11">
        <v>26.971999999999898</v>
      </c>
      <c r="J65" s="111">
        <v>41.975000000000001</v>
      </c>
      <c r="K65" s="111"/>
      <c r="L65" s="106" t="s">
        <v>3931</v>
      </c>
      <c r="M65" s="106"/>
      <c r="N65" s="106"/>
      <c r="O65" s="108"/>
      <c r="P65" s="106"/>
      <c r="Q65" s="106"/>
    </row>
    <row r="66" spans="1:17" ht="24" x14ac:dyDescent="0.55000000000000004">
      <c r="A66" s="106">
        <f>SUBTOTAL(103,$B$4:B66)</f>
        <v>63</v>
      </c>
      <c r="B66" s="107" t="s">
        <v>5130</v>
      </c>
      <c r="C66" s="107" t="s">
        <v>5029</v>
      </c>
      <c r="D66" s="107" t="s">
        <v>5134</v>
      </c>
      <c r="E66" s="106" t="s">
        <v>5158</v>
      </c>
      <c r="F66" s="107" t="s">
        <v>5159</v>
      </c>
      <c r="G66" s="106" t="s">
        <v>5213</v>
      </c>
      <c r="H66" s="106" t="s">
        <v>9057</v>
      </c>
      <c r="I66" s="11">
        <v>12.259</v>
      </c>
      <c r="J66" s="111">
        <v>20.917999999999999</v>
      </c>
      <c r="K66" s="111"/>
      <c r="L66" s="106" t="s">
        <v>3931</v>
      </c>
      <c r="M66" s="106"/>
      <c r="N66" s="106"/>
      <c r="O66" s="108"/>
      <c r="P66" s="106"/>
      <c r="Q66" s="106"/>
    </row>
    <row r="67" spans="1:17" ht="24" x14ac:dyDescent="0.55000000000000004">
      <c r="A67" s="109">
        <f>SUBTOTAL(103,$B$4:B67)</f>
        <v>64</v>
      </c>
      <c r="B67" s="110" t="s">
        <v>5130</v>
      </c>
      <c r="C67" s="110" t="s">
        <v>5029</v>
      </c>
      <c r="D67" s="110" t="s">
        <v>5131</v>
      </c>
      <c r="E67" s="109" t="s">
        <v>5160</v>
      </c>
      <c r="F67" s="110" t="s">
        <v>5161</v>
      </c>
      <c r="G67" s="109" t="s">
        <v>5213</v>
      </c>
      <c r="H67" s="109" t="s">
        <v>5162</v>
      </c>
      <c r="I67" s="111">
        <v>15.1</v>
      </c>
      <c r="J67" s="111">
        <v>15.1</v>
      </c>
      <c r="K67" s="111"/>
      <c r="L67" s="109" t="s">
        <v>3931</v>
      </c>
      <c r="M67" s="109" t="s">
        <v>5162</v>
      </c>
      <c r="N67" s="109" t="s">
        <v>6541</v>
      </c>
      <c r="O67" s="109"/>
      <c r="P67" s="109"/>
      <c r="Q67" s="109"/>
    </row>
    <row r="68" spans="1:17" ht="24" x14ac:dyDescent="0.55000000000000004">
      <c r="A68" s="109">
        <f>SUBTOTAL(103,$B$4:B68)</f>
        <v>65</v>
      </c>
      <c r="B68" s="110" t="s">
        <v>5130</v>
      </c>
      <c r="C68" s="110" t="s">
        <v>5029</v>
      </c>
      <c r="D68" s="110" t="s">
        <v>5131</v>
      </c>
      <c r="E68" s="109" t="s">
        <v>5160</v>
      </c>
      <c r="F68" s="110" t="s">
        <v>5161</v>
      </c>
      <c r="G68" s="109" t="s">
        <v>5162</v>
      </c>
      <c r="H68" s="109" t="s">
        <v>8490</v>
      </c>
      <c r="I68" s="111">
        <v>1.357</v>
      </c>
      <c r="J68" s="111">
        <v>1.357</v>
      </c>
      <c r="K68" s="111"/>
      <c r="L68" s="109" t="s">
        <v>3886</v>
      </c>
      <c r="M68" s="109" t="s">
        <v>5162</v>
      </c>
      <c r="N68" s="109" t="s">
        <v>6539</v>
      </c>
      <c r="O68" s="109"/>
      <c r="P68" s="109"/>
      <c r="Q68" s="109"/>
    </row>
    <row r="69" spans="1:17" ht="24" x14ac:dyDescent="0.55000000000000004">
      <c r="A69" s="106">
        <f>SUBTOTAL(103,$B$4:B69)</f>
        <v>66</v>
      </c>
      <c r="B69" s="107" t="s">
        <v>5130</v>
      </c>
      <c r="C69" s="107" t="s">
        <v>5029</v>
      </c>
      <c r="D69" s="107" t="s">
        <v>5137</v>
      </c>
      <c r="E69" s="106" t="s">
        <v>5163</v>
      </c>
      <c r="F69" s="107" t="s">
        <v>5164</v>
      </c>
      <c r="G69" s="106" t="s">
        <v>5213</v>
      </c>
      <c r="H69" s="106" t="s">
        <v>9058</v>
      </c>
      <c r="I69" s="11">
        <v>3.9199999999999902</v>
      </c>
      <c r="J69" s="11">
        <v>7.8399999999999901</v>
      </c>
      <c r="K69" s="11"/>
      <c r="L69" s="106" t="s">
        <v>3931</v>
      </c>
      <c r="M69" s="106"/>
      <c r="N69" s="106"/>
      <c r="O69" s="108"/>
      <c r="P69" s="106"/>
      <c r="Q69" s="106"/>
    </row>
    <row r="70" spans="1:17" ht="24" x14ac:dyDescent="0.55000000000000004">
      <c r="A70" s="106">
        <f>SUBTOTAL(103,$B$4:B70)</f>
        <v>67</v>
      </c>
      <c r="B70" s="107" t="s">
        <v>5130</v>
      </c>
      <c r="C70" s="107" t="s">
        <v>5029</v>
      </c>
      <c r="D70" s="107" t="s">
        <v>5137</v>
      </c>
      <c r="E70" s="106" t="s">
        <v>5163</v>
      </c>
      <c r="F70" s="107" t="s">
        <v>5164</v>
      </c>
      <c r="G70" s="106" t="s">
        <v>9059</v>
      </c>
      <c r="H70" s="106" t="s">
        <v>9060</v>
      </c>
      <c r="I70" s="11">
        <v>5.0350000000000001</v>
      </c>
      <c r="J70" s="11">
        <v>10.07</v>
      </c>
      <c r="K70" s="11"/>
      <c r="L70" s="106" t="s">
        <v>3931</v>
      </c>
      <c r="M70" s="106"/>
      <c r="N70" s="106"/>
      <c r="O70" s="108"/>
      <c r="P70" s="106"/>
      <c r="Q70" s="106"/>
    </row>
    <row r="71" spans="1:17" ht="24" x14ac:dyDescent="0.55000000000000004">
      <c r="A71" s="106">
        <f>SUBTOTAL(103,$B$4:B71)</f>
        <v>68</v>
      </c>
      <c r="B71" s="107" t="s">
        <v>5130</v>
      </c>
      <c r="C71" s="107" t="s">
        <v>5029</v>
      </c>
      <c r="D71" s="107" t="s">
        <v>5134</v>
      </c>
      <c r="E71" s="106" t="s">
        <v>5165</v>
      </c>
      <c r="F71" s="107" t="s">
        <v>5166</v>
      </c>
      <c r="G71" s="106" t="s">
        <v>9060</v>
      </c>
      <c r="H71" s="106" t="s">
        <v>9061</v>
      </c>
      <c r="I71" s="11">
        <v>14.385999999999999</v>
      </c>
      <c r="J71" s="111">
        <v>15.836</v>
      </c>
      <c r="K71" s="111"/>
      <c r="L71" s="106" t="s">
        <v>3931</v>
      </c>
      <c r="M71" s="106"/>
      <c r="N71" s="106"/>
      <c r="O71" s="108"/>
      <c r="P71" s="106"/>
      <c r="Q71" s="106"/>
    </row>
    <row r="72" spans="1:17" ht="24" x14ac:dyDescent="0.55000000000000004">
      <c r="A72" s="106">
        <f>SUBTOTAL(103,$B$4:B72)</f>
        <v>69</v>
      </c>
      <c r="B72" s="107" t="s">
        <v>5130</v>
      </c>
      <c r="C72" s="107" t="s">
        <v>5029</v>
      </c>
      <c r="D72" s="107" t="s">
        <v>5131</v>
      </c>
      <c r="E72" s="106" t="s">
        <v>5167</v>
      </c>
      <c r="F72" s="107" t="s">
        <v>5168</v>
      </c>
      <c r="G72" s="109" t="s">
        <v>9061</v>
      </c>
      <c r="H72" s="109" t="s">
        <v>9062</v>
      </c>
      <c r="I72" s="111">
        <v>21.977</v>
      </c>
      <c r="J72" s="111">
        <v>23.742000000000001</v>
      </c>
      <c r="K72" s="111"/>
      <c r="L72" s="106" t="s">
        <v>3931</v>
      </c>
      <c r="M72" s="106"/>
      <c r="N72" s="106"/>
      <c r="O72" s="108"/>
      <c r="P72" s="106"/>
      <c r="Q72" s="106"/>
    </row>
    <row r="73" spans="1:17" ht="24" x14ac:dyDescent="0.55000000000000004">
      <c r="A73" s="106">
        <f>SUBTOTAL(103,$B$4:B73)</f>
        <v>70</v>
      </c>
      <c r="B73" s="107" t="s">
        <v>5130</v>
      </c>
      <c r="C73" s="107" t="s">
        <v>5029</v>
      </c>
      <c r="D73" s="107" t="s">
        <v>5131</v>
      </c>
      <c r="E73" s="106" t="s">
        <v>5169</v>
      </c>
      <c r="F73" s="107" t="s">
        <v>5170</v>
      </c>
      <c r="G73" s="106" t="s">
        <v>5213</v>
      </c>
      <c r="H73" s="106" t="s">
        <v>9063</v>
      </c>
      <c r="I73" s="11">
        <v>6.5190000000000001</v>
      </c>
      <c r="J73" s="111">
        <v>13.038</v>
      </c>
      <c r="K73" s="111"/>
      <c r="L73" s="106" t="s">
        <v>3931</v>
      </c>
      <c r="M73" s="106"/>
      <c r="N73" s="106"/>
      <c r="O73" s="108"/>
      <c r="P73" s="106"/>
      <c r="Q73" s="106"/>
    </row>
    <row r="74" spans="1:17" ht="24" x14ac:dyDescent="0.55000000000000004">
      <c r="A74" s="106">
        <f>SUBTOTAL(103,$B$4:B74)</f>
        <v>71</v>
      </c>
      <c r="B74" s="107" t="s">
        <v>5130</v>
      </c>
      <c r="C74" s="107" t="s">
        <v>5029</v>
      </c>
      <c r="D74" s="107" t="s">
        <v>5134</v>
      </c>
      <c r="E74" s="106" t="s">
        <v>5171</v>
      </c>
      <c r="F74" s="107" t="s">
        <v>5172</v>
      </c>
      <c r="G74" s="106" t="s">
        <v>5213</v>
      </c>
      <c r="H74" s="106" t="s">
        <v>9064</v>
      </c>
      <c r="I74" s="11">
        <v>3.2450000000000001</v>
      </c>
      <c r="J74" s="11">
        <v>3.2450000000000001</v>
      </c>
      <c r="K74" s="11"/>
      <c r="L74" s="106" t="s">
        <v>3931</v>
      </c>
      <c r="M74" s="106"/>
      <c r="N74" s="106"/>
      <c r="O74" s="108"/>
      <c r="P74" s="106"/>
      <c r="Q74" s="106"/>
    </row>
    <row r="75" spans="1:17" ht="24" x14ac:dyDescent="0.55000000000000004">
      <c r="A75" s="106">
        <f>SUBTOTAL(103,$B$4:B75)</f>
        <v>72</v>
      </c>
      <c r="B75" s="107" t="s">
        <v>5130</v>
      </c>
      <c r="C75" s="107" t="s">
        <v>5029</v>
      </c>
      <c r="D75" s="107" t="s">
        <v>5134</v>
      </c>
      <c r="E75" s="106" t="s">
        <v>5173</v>
      </c>
      <c r="F75" s="107" t="s">
        <v>5174</v>
      </c>
      <c r="G75" s="106" t="s">
        <v>5213</v>
      </c>
      <c r="H75" s="106" t="s">
        <v>6773</v>
      </c>
      <c r="I75" s="11">
        <v>2.2999999999999901</v>
      </c>
      <c r="J75" s="11">
        <v>2.2999999999999901</v>
      </c>
      <c r="K75" s="11"/>
      <c r="L75" s="106" t="s">
        <v>3931</v>
      </c>
      <c r="M75" s="106"/>
      <c r="N75" s="106"/>
      <c r="O75" s="108"/>
      <c r="P75" s="106"/>
      <c r="Q75" s="106"/>
    </row>
    <row r="76" spans="1:17" ht="24" x14ac:dyDescent="0.55000000000000004">
      <c r="A76" s="106">
        <f>SUBTOTAL(103,$B$4:B76)</f>
        <v>73</v>
      </c>
      <c r="B76" s="107" t="s">
        <v>5175</v>
      </c>
      <c r="C76" s="107" t="s">
        <v>5029</v>
      </c>
      <c r="D76" s="107" t="s">
        <v>5176</v>
      </c>
      <c r="E76" s="106" t="s">
        <v>5177</v>
      </c>
      <c r="F76" s="107" t="s">
        <v>5178</v>
      </c>
      <c r="G76" s="106" t="s">
        <v>8644</v>
      </c>
      <c r="H76" s="106" t="s">
        <v>9065</v>
      </c>
      <c r="I76" s="11">
        <v>11.333</v>
      </c>
      <c r="J76" s="11">
        <v>47.781999999999897</v>
      </c>
      <c r="K76" s="11"/>
      <c r="L76" s="106" t="s">
        <v>3991</v>
      </c>
      <c r="M76" s="108"/>
      <c r="N76" s="108"/>
      <c r="O76" s="108"/>
      <c r="P76" s="108"/>
      <c r="Q76" s="108"/>
    </row>
    <row r="77" spans="1:17" ht="24" x14ac:dyDescent="0.55000000000000004">
      <c r="A77" s="106">
        <f>SUBTOTAL(103,$B$4:B77)</f>
        <v>74</v>
      </c>
      <c r="B77" s="107" t="s">
        <v>5175</v>
      </c>
      <c r="C77" s="107" t="s">
        <v>5029</v>
      </c>
      <c r="D77" s="107" t="s">
        <v>5179</v>
      </c>
      <c r="E77" s="106" t="s">
        <v>5180</v>
      </c>
      <c r="F77" s="107" t="s">
        <v>5181</v>
      </c>
      <c r="G77" s="106" t="s">
        <v>9065</v>
      </c>
      <c r="H77" s="106" t="s">
        <v>8465</v>
      </c>
      <c r="I77" s="11">
        <v>14.933999999999999</v>
      </c>
      <c r="J77" s="11">
        <v>52.165999999999997</v>
      </c>
      <c r="K77" s="11"/>
      <c r="L77" s="106" t="s">
        <v>3991</v>
      </c>
      <c r="M77" s="108"/>
      <c r="N77" s="108"/>
      <c r="O77" s="108"/>
      <c r="P77" s="108"/>
      <c r="Q77" s="108"/>
    </row>
    <row r="78" spans="1:17" ht="24" x14ac:dyDescent="0.55000000000000004">
      <c r="A78" s="106">
        <f>SUBTOTAL(103,$B$4:B78)</f>
        <v>75</v>
      </c>
      <c r="B78" s="107" t="s">
        <v>5175</v>
      </c>
      <c r="C78" s="107" t="s">
        <v>5029</v>
      </c>
      <c r="D78" s="107" t="s">
        <v>5179</v>
      </c>
      <c r="E78" s="106" t="s">
        <v>5182</v>
      </c>
      <c r="F78" s="107" t="s">
        <v>5183</v>
      </c>
      <c r="G78" s="106" t="s">
        <v>5213</v>
      </c>
      <c r="H78" s="106" t="s">
        <v>9066</v>
      </c>
      <c r="I78" s="11">
        <v>21.15</v>
      </c>
      <c r="J78" s="11">
        <v>65.900000000000006</v>
      </c>
      <c r="K78" s="11"/>
      <c r="L78" s="106" t="s">
        <v>3991</v>
      </c>
      <c r="M78" s="108"/>
      <c r="N78" s="108"/>
      <c r="O78" s="108"/>
      <c r="P78" s="108"/>
      <c r="Q78" s="108"/>
    </row>
    <row r="79" spans="1:17" ht="24" x14ac:dyDescent="0.55000000000000004">
      <c r="A79" s="106">
        <f>SUBTOTAL(103,$B$4:B79)</f>
        <v>76</v>
      </c>
      <c r="B79" s="107" t="s">
        <v>5175</v>
      </c>
      <c r="C79" s="107" t="s">
        <v>5029</v>
      </c>
      <c r="D79" s="107" t="s">
        <v>5184</v>
      </c>
      <c r="E79" s="106" t="s">
        <v>5185</v>
      </c>
      <c r="F79" s="107" t="s">
        <v>5186</v>
      </c>
      <c r="G79" s="106" t="s">
        <v>9066</v>
      </c>
      <c r="H79" s="106" t="s">
        <v>8402</v>
      </c>
      <c r="I79" s="11">
        <v>8.5</v>
      </c>
      <c r="J79" s="11">
        <v>26.8599999999999</v>
      </c>
      <c r="K79" s="11"/>
      <c r="L79" s="106" t="s">
        <v>3991</v>
      </c>
      <c r="M79" s="108"/>
      <c r="N79" s="108"/>
      <c r="O79" s="108"/>
      <c r="P79" s="108"/>
      <c r="Q79" s="108"/>
    </row>
    <row r="80" spans="1:17" ht="24" x14ac:dyDescent="0.55000000000000004">
      <c r="A80" s="106">
        <f>SUBTOTAL(103,$B$4:B80)</f>
        <v>77</v>
      </c>
      <c r="B80" s="107" t="s">
        <v>5175</v>
      </c>
      <c r="C80" s="107" t="s">
        <v>5029</v>
      </c>
      <c r="D80" s="107" t="s">
        <v>5187</v>
      </c>
      <c r="E80" s="106" t="s">
        <v>5188</v>
      </c>
      <c r="F80" s="107" t="s">
        <v>5189</v>
      </c>
      <c r="G80" s="106" t="s">
        <v>7045</v>
      </c>
      <c r="H80" s="106" t="s">
        <v>9067</v>
      </c>
      <c r="I80" s="11">
        <v>20.234000000000002</v>
      </c>
      <c r="J80" s="11">
        <v>43.055999999999898</v>
      </c>
      <c r="K80" s="11"/>
      <c r="L80" s="106" t="s">
        <v>3991</v>
      </c>
      <c r="M80" s="108"/>
      <c r="N80" s="108"/>
      <c r="O80" s="108"/>
      <c r="P80" s="108"/>
      <c r="Q80" s="108"/>
    </row>
    <row r="81" spans="1:17" ht="24" x14ac:dyDescent="0.55000000000000004">
      <c r="A81" s="106">
        <f>SUBTOTAL(103,$B$4:B81)</f>
        <v>78</v>
      </c>
      <c r="B81" s="107" t="s">
        <v>5175</v>
      </c>
      <c r="C81" s="107" t="s">
        <v>5029</v>
      </c>
      <c r="D81" s="107" t="s">
        <v>5184</v>
      </c>
      <c r="E81" s="106" t="s">
        <v>5190</v>
      </c>
      <c r="F81" s="107" t="s">
        <v>5191</v>
      </c>
      <c r="G81" s="106" t="s">
        <v>9067</v>
      </c>
      <c r="H81" s="106" t="s">
        <v>9068</v>
      </c>
      <c r="I81" s="11">
        <v>12.493</v>
      </c>
      <c r="J81" s="11">
        <v>26.786000000000001</v>
      </c>
      <c r="K81" s="11"/>
      <c r="L81" s="106" t="s">
        <v>3991</v>
      </c>
      <c r="M81" s="108"/>
      <c r="N81" s="108"/>
      <c r="O81" s="108"/>
      <c r="P81" s="108"/>
      <c r="Q81" s="108"/>
    </row>
    <row r="82" spans="1:17" ht="24" x14ac:dyDescent="0.55000000000000004">
      <c r="A82" s="106">
        <f>SUBTOTAL(103,$B$4:B82)</f>
        <v>79</v>
      </c>
      <c r="B82" s="107" t="s">
        <v>5175</v>
      </c>
      <c r="C82" s="107" t="s">
        <v>5029</v>
      </c>
      <c r="D82" s="107" t="s">
        <v>5184</v>
      </c>
      <c r="E82" s="106" t="s">
        <v>5190</v>
      </c>
      <c r="F82" s="107" t="s">
        <v>5191</v>
      </c>
      <c r="G82" s="106" t="s">
        <v>9069</v>
      </c>
      <c r="H82" s="106" t="s">
        <v>8408</v>
      </c>
      <c r="I82" s="11">
        <v>16.399999999999999</v>
      </c>
      <c r="J82" s="11">
        <v>32.899999999999899</v>
      </c>
      <c r="K82" s="11"/>
      <c r="L82" s="106" t="s">
        <v>3991</v>
      </c>
      <c r="M82" s="108"/>
      <c r="N82" s="108"/>
      <c r="O82" s="108"/>
      <c r="P82" s="108"/>
      <c r="Q82" s="108"/>
    </row>
    <row r="83" spans="1:17" s="155" customFormat="1" ht="48" x14ac:dyDescent="0.2">
      <c r="A83" s="134">
        <f>SUBTOTAL(103,$B$4:B83)</f>
        <v>80</v>
      </c>
      <c r="B83" s="135" t="s">
        <v>5175</v>
      </c>
      <c r="C83" s="135" t="s">
        <v>5029</v>
      </c>
      <c r="D83" s="135" t="s">
        <v>5176</v>
      </c>
      <c r="E83" s="134" t="s">
        <v>5192</v>
      </c>
      <c r="F83" s="135" t="s">
        <v>5193</v>
      </c>
      <c r="G83" s="134" t="s">
        <v>5213</v>
      </c>
      <c r="H83" s="134" t="s">
        <v>5194</v>
      </c>
      <c r="I83" s="136">
        <v>19.056000000000001</v>
      </c>
      <c r="J83" s="136">
        <v>38.112000000000002</v>
      </c>
      <c r="K83" s="136"/>
      <c r="L83" s="134" t="s">
        <v>4430</v>
      </c>
      <c r="M83" s="134" t="s">
        <v>5194</v>
      </c>
      <c r="N83" s="138" t="s">
        <v>6537</v>
      </c>
      <c r="O83" s="134"/>
      <c r="P83" s="138"/>
      <c r="Q83" s="138"/>
    </row>
    <row r="84" spans="1:17" s="133" customFormat="1" ht="24" x14ac:dyDescent="0.55000000000000004">
      <c r="A84" s="109">
        <f>SUBTOTAL(103,$B$4:B84)</f>
        <v>81</v>
      </c>
      <c r="B84" s="110" t="s">
        <v>5175</v>
      </c>
      <c r="C84" s="110" t="s">
        <v>5029</v>
      </c>
      <c r="D84" s="110" t="s">
        <v>5176</v>
      </c>
      <c r="E84" s="109" t="s">
        <v>5192</v>
      </c>
      <c r="F84" s="110" t="s">
        <v>5193</v>
      </c>
      <c r="G84" s="109" t="s">
        <v>5194</v>
      </c>
      <c r="H84" s="109" t="s">
        <v>9070</v>
      </c>
      <c r="I84" s="111">
        <v>18.465</v>
      </c>
      <c r="J84" s="111">
        <v>39.155999999999999</v>
      </c>
      <c r="K84" s="111"/>
      <c r="L84" s="109" t="s">
        <v>3991</v>
      </c>
      <c r="M84" s="109" t="s">
        <v>5194</v>
      </c>
      <c r="N84" s="109" t="s">
        <v>6538</v>
      </c>
      <c r="O84" s="121"/>
      <c r="P84" s="109"/>
      <c r="Q84" s="109"/>
    </row>
    <row r="85" spans="1:17" ht="24" x14ac:dyDescent="0.55000000000000004">
      <c r="A85" s="106">
        <f>SUBTOTAL(103,$B$4:B85)</f>
        <v>82</v>
      </c>
      <c r="B85" s="107" t="s">
        <v>5175</v>
      </c>
      <c r="C85" s="107" t="s">
        <v>5029</v>
      </c>
      <c r="D85" s="107" t="s">
        <v>5179</v>
      </c>
      <c r="E85" s="106" t="s">
        <v>5195</v>
      </c>
      <c r="F85" s="107" t="s">
        <v>5196</v>
      </c>
      <c r="G85" s="106" t="s">
        <v>9071</v>
      </c>
      <c r="H85" s="106" t="s">
        <v>9072</v>
      </c>
      <c r="I85" s="11">
        <v>16.489999999999998</v>
      </c>
      <c r="J85" s="11">
        <v>32.314999999999998</v>
      </c>
      <c r="K85" s="11"/>
      <c r="L85" s="106" t="s">
        <v>3991</v>
      </c>
      <c r="M85" s="108"/>
      <c r="N85" s="108"/>
      <c r="O85" s="108"/>
      <c r="P85" s="108"/>
      <c r="Q85" s="108"/>
    </row>
    <row r="86" spans="1:17" ht="24" x14ac:dyDescent="0.55000000000000004">
      <c r="A86" s="106">
        <f>SUBTOTAL(103,$B$4:B86)</f>
        <v>83</v>
      </c>
      <c r="B86" s="107" t="s">
        <v>5175</v>
      </c>
      <c r="C86" s="107" t="s">
        <v>5029</v>
      </c>
      <c r="D86" s="107" t="s">
        <v>5187</v>
      </c>
      <c r="E86" s="106" t="s">
        <v>5197</v>
      </c>
      <c r="F86" s="107" t="s">
        <v>5198</v>
      </c>
      <c r="G86" s="106" t="s">
        <v>9072</v>
      </c>
      <c r="H86" s="106" t="s">
        <v>9073</v>
      </c>
      <c r="I86" s="11">
        <v>9.8989999999999991</v>
      </c>
      <c r="J86" s="11">
        <v>12.55</v>
      </c>
      <c r="K86" s="11"/>
      <c r="L86" s="106" t="s">
        <v>3991</v>
      </c>
      <c r="M86" s="108"/>
      <c r="N86" s="108"/>
      <c r="O86" s="108"/>
      <c r="P86" s="108"/>
      <c r="Q86" s="108"/>
    </row>
    <row r="87" spans="1:17" ht="24" x14ac:dyDescent="0.55000000000000004">
      <c r="A87" s="106">
        <f>SUBTOTAL(103,$B$4:B87)</f>
        <v>84</v>
      </c>
      <c r="B87" s="107" t="s">
        <v>5175</v>
      </c>
      <c r="C87" s="107" t="s">
        <v>5029</v>
      </c>
      <c r="D87" s="107" t="s">
        <v>5184</v>
      </c>
      <c r="E87" s="106" t="s">
        <v>5199</v>
      </c>
      <c r="F87" s="107" t="s">
        <v>5200</v>
      </c>
      <c r="G87" s="106" t="s">
        <v>5213</v>
      </c>
      <c r="H87" s="106" t="s">
        <v>8410</v>
      </c>
      <c r="I87" s="11">
        <v>18.643999999999998</v>
      </c>
      <c r="J87" s="11">
        <v>18.844000000000001</v>
      </c>
      <c r="K87" s="11"/>
      <c r="L87" s="106" t="s">
        <v>3991</v>
      </c>
      <c r="M87" s="108"/>
      <c r="N87" s="108"/>
      <c r="O87" s="108"/>
      <c r="P87" s="108"/>
      <c r="Q87" s="108"/>
    </row>
    <row r="88" spans="1:17" ht="24" x14ac:dyDescent="0.55000000000000004">
      <c r="A88" s="106">
        <f>SUBTOTAL(103,$B$4:B88)</f>
        <v>85</v>
      </c>
      <c r="B88" s="107" t="s">
        <v>5175</v>
      </c>
      <c r="C88" s="107" t="s">
        <v>5029</v>
      </c>
      <c r="D88" s="107" t="s">
        <v>5176</v>
      </c>
      <c r="E88" s="106" t="s">
        <v>5201</v>
      </c>
      <c r="F88" s="107" t="s">
        <v>5202</v>
      </c>
      <c r="G88" s="106" t="s">
        <v>5213</v>
      </c>
      <c r="H88" s="106" t="s">
        <v>9074</v>
      </c>
      <c r="I88" s="11">
        <v>1.8939999999999999</v>
      </c>
      <c r="J88" s="11">
        <v>3.8730000000000002</v>
      </c>
      <c r="K88" s="11"/>
      <c r="L88" s="106" t="s">
        <v>3991</v>
      </c>
      <c r="M88" s="108"/>
      <c r="N88" s="108"/>
      <c r="O88" s="108"/>
      <c r="P88" s="108"/>
      <c r="Q88" s="108"/>
    </row>
    <row r="89" spans="1:17" ht="24" x14ac:dyDescent="0.55000000000000004">
      <c r="A89" s="106">
        <f>SUBTOTAL(103,$B$4:B89)</f>
        <v>86</v>
      </c>
      <c r="B89" s="107" t="s">
        <v>5175</v>
      </c>
      <c r="C89" s="107" t="s">
        <v>5029</v>
      </c>
      <c r="D89" s="107" t="s">
        <v>5187</v>
      </c>
      <c r="E89" s="106" t="s">
        <v>5203</v>
      </c>
      <c r="F89" s="107" t="s">
        <v>5204</v>
      </c>
      <c r="G89" s="106" t="s">
        <v>5213</v>
      </c>
      <c r="H89" s="106" t="s">
        <v>9075</v>
      </c>
      <c r="I89" s="11">
        <v>28.628999999999898</v>
      </c>
      <c r="J89" s="11">
        <v>29.7289999999999</v>
      </c>
      <c r="K89" s="11"/>
      <c r="L89" s="106" t="s">
        <v>3991</v>
      </c>
      <c r="M89" s="108"/>
      <c r="N89" s="108"/>
      <c r="O89" s="108"/>
      <c r="P89" s="108"/>
      <c r="Q89" s="108"/>
    </row>
    <row r="90" spans="1:17" ht="24" x14ac:dyDescent="0.55000000000000004">
      <c r="A90" s="106">
        <f>SUBTOTAL(103,$B$4:B90)</f>
        <v>87</v>
      </c>
      <c r="B90" s="107" t="s">
        <v>5175</v>
      </c>
      <c r="C90" s="107" t="s">
        <v>5029</v>
      </c>
      <c r="D90" s="107" t="s">
        <v>5184</v>
      </c>
      <c r="E90" s="106" t="s">
        <v>5205</v>
      </c>
      <c r="F90" s="107" t="s">
        <v>5206</v>
      </c>
      <c r="G90" s="106" t="s">
        <v>5213</v>
      </c>
      <c r="H90" s="106" t="s">
        <v>9076</v>
      </c>
      <c r="I90" s="11">
        <v>12.117000000000001</v>
      </c>
      <c r="J90" s="11">
        <v>12.117000000000001</v>
      </c>
      <c r="K90" s="11"/>
      <c r="L90" s="106" t="s">
        <v>3991</v>
      </c>
      <c r="M90" s="108"/>
      <c r="N90" s="108"/>
      <c r="O90" s="108"/>
      <c r="P90" s="108"/>
      <c r="Q90" s="108"/>
    </row>
    <row r="91" spans="1:17" ht="24" x14ac:dyDescent="0.55000000000000004">
      <c r="A91" s="106">
        <f>SUBTOTAL(103,$B$4:B91)</f>
        <v>88</v>
      </c>
      <c r="B91" s="107" t="s">
        <v>5175</v>
      </c>
      <c r="C91" s="107" t="s">
        <v>5029</v>
      </c>
      <c r="D91" s="107" t="s">
        <v>5187</v>
      </c>
      <c r="E91" s="106" t="s">
        <v>5207</v>
      </c>
      <c r="F91" s="107" t="s">
        <v>5208</v>
      </c>
      <c r="G91" s="106" t="s">
        <v>5213</v>
      </c>
      <c r="H91" s="106" t="s">
        <v>9077</v>
      </c>
      <c r="I91" s="11">
        <v>26.796999999999901</v>
      </c>
      <c r="J91" s="11">
        <v>28.771999999999899</v>
      </c>
      <c r="K91" s="11"/>
      <c r="L91" s="106" t="s">
        <v>3991</v>
      </c>
      <c r="M91" s="108"/>
      <c r="N91" s="108"/>
      <c r="O91" s="108"/>
      <c r="P91" s="108"/>
      <c r="Q91" s="108"/>
    </row>
    <row r="92" spans="1:17" ht="24" x14ac:dyDescent="0.55000000000000004">
      <c r="A92" s="106">
        <f>SUBTOTAL(103,$B$4:B92)</f>
        <v>89</v>
      </c>
      <c r="B92" s="107" t="s">
        <v>5175</v>
      </c>
      <c r="C92" s="107" t="s">
        <v>5029</v>
      </c>
      <c r="D92" s="107" t="s">
        <v>5176</v>
      </c>
      <c r="E92" s="106" t="s">
        <v>5209</v>
      </c>
      <c r="F92" s="107" t="s">
        <v>5210</v>
      </c>
      <c r="G92" s="106" t="s">
        <v>5213</v>
      </c>
      <c r="H92" s="106" t="s">
        <v>9078</v>
      </c>
      <c r="I92" s="11">
        <v>13.695</v>
      </c>
      <c r="J92" s="11">
        <v>13.695</v>
      </c>
      <c r="K92" s="11"/>
      <c r="L92" s="106" t="s">
        <v>3991</v>
      </c>
      <c r="M92" s="108"/>
      <c r="N92" s="108"/>
      <c r="O92" s="108"/>
      <c r="P92" s="108"/>
      <c r="Q92" s="108"/>
    </row>
    <row r="93" spans="1:17" s="155" customFormat="1" ht="48" x14ac:dyDescent="0.2">
      <c r="A93" s="134">
        <f>SUBTOTAL(103,$B$4:B93)</f>
        <v>90</v>
      </c>
      <c r="B93" s="135" t="s">
        <v>5175</v>
      </c>
      <c r="C93" s="135" t="s">
        <v>5029</v>
      </c>
      <c r="D93" s="135" t="s">
        <v>5176</v>
      </c>
      <c r="E93" s="134" t="s">
        <v>5211</v>
      </c>
      <c r="F93" s="135" t="s">
        <v>5212</v>
      </c>
      <c r="G93" s="134" t="s">
        <v>5213</v>
      </c>
      <c r="H93" s="134" t="s">
        <v>8775</v>
      </c>
      <c r="I93" s="136">
        <v>6.1779999999999902</v>
      </c>
      <c r="J93" s="136">
        <v>6.1779999999999902</v>
      </c>
      <c r="K93" s="136"/>
      <c r="L93" s="134" t="s">
        <v>4430</v>
      </c>
      <c r="M93" s="134" t="s">
        <v>5213</v>
      </c>
      <c r="N93" s="138" t="s">
        <v>6537</v>
      </c>
      <c r="O93" s="134"/>
      <c r="P93" s="138"/>
      <c r="Q93" s="138"/>
    </row>
    <row r="94" spans="1:17" ht="24" x14ac:dyDescent="0.55000000000000004">
      <c r="A94" s="106">
        <f>SUBTOTAL(103,$B$4:B94)</f>
        <v>91</v>
      </c>
      <c r="B94" s="107" t="s">
        <v>5175</v>
      </c>
      <c r="C94" s="107" t="s">
        <v>5029</v>
      </c>
      <c r="D94" s="107" t="s">
        <v>5187</v>
      </c>
      <c r="E94" s="106" t="s">
        <v>5214</v>
      </c>
      <c r="F94" s="107" t="s">
        <v>5215</v>
      </c>
      <c r="G94" s="106" t="s">
        <v>5213</v>
      </c>
      <c r="H94" s="106" t="s">
        <v>9079</v>
      </c>
      <c r="I94" s="11">
        <v>12.7739999999999</v>
      </c>
      <c r="J94" s="11">
        <v>13.0739999999999</v>
      </c>
      <c r="K94" s="11"/>
      <c r="L94" s="106" t="s">
        <v>3991</v>
      </c>
      <c r="M94" s="108"/>
      <c r="N94" s="108"/>
      <c r="O94" s="108"/>
      <c r="P94" s="108"/>
      <c r="Q94" s="108"/>
    </row>
    <row r="95" spans="1:17" ht="24" x14ac:dyDescent="0.55000000000000004">
      <c r="A95" s="106">
        <f>SUBTOTAL(103,$B$4:B95)</f>
        <v>92</v>
      </c>
      <c r="B95" s="107" t="s">
        <v>5175</v>
      </c>
      <c r="C95" s="107" t="s">
        <v>5029</v>
      </c>
      <c r="D95" s="107" t="s">
        <v>5179</v>
      </c>
      <c r="E95" s="106" t="s">
        <v>5216</v>
      </c>
      <c r="F95" s="107" t="s">
        <v>5217</v>
      </c>
      <c r="G95" s="106" t="s">
        <v>5213</v>
      </c>
      <c r="H95" s="106" t="s">
        <v>9080</v>
      </c>
      <c r="I95" s="11">
        <v>8.4219999999999899</v>
      </c>
      <c r="J95" s="11">
        <v>14.246</v>
      </c>
      <c r="K95" s="11"/>
      <c r="L95" s="106" t="s">
        <v>3991</v>
      </c>
      <c r="M95" s="108"/>
      <c r="N95" s="108"/>
      <c r="O95" s="108"/>
      <c r="P95" s="108"/>
      <c r="Q95" s="108"/>
    </row>
    <row r="96" spans="1:17" ht="24" x14ac:dyDescent="0.55000000000000004">
      <c r="A96" s="106">
        <f>SUBTOTAL(103,$B$4:B96)</f>
        <v>93</v>
      </c>
      <c r="B96" s="107" t="s">
        <v>5175</v>
      </c>
      <c r="C96" s="107" t="s">
        <v>5029</v>
      </c>
      <c r="D96" s="107" t="s">
        <v>5187</v>
      </c>
      <c r="E96" s="106" t="s">
        <v>5218</v>
      </c>
      <c r="F96" s="107" t="s">
        <v>5219</v>
      </c>
      <c r="G96" s="106" t="s">
        <v>8419</v>
      </c>
      <c r="H96" s="106" t="s">
        <v>9081</v>
      </c>
      <c r="I96" s="11">
        <v>3.427</v>
      </c>
      <c r="J96" s="11">
        <v>3.427</v>
      </c>
      <c r="K96" s="11"/>
      <c r="L96" s="106" t="s">
        <v>3991</v>
      </c>
      <c r="M96" s="108"/>
      <c r="N96" s="108"/>
      <c r="O96" s="108"/>
      <c r="P96" s="108"/>
      <c r="Q96" s="108"/>
    </row>
    <row r="97" spans="1:17" s="155" customFormat="1" ht="48" x14ac:dyDescent="0.2">
      <c r="A97" s="134">
        <f>SUBTOTAL(103,$B$4:B97)</f>
        <v>94</v>
      </c>
      <c r="B97" s="135" t="s">
        <v>5175</v>
      </c>
      <c r="C97" s="135" t="s">
        <v>5029</v>
      </c>
      <c r="D97" s="135" t="s">
        <v>5184</v>
      </c>
      <c r="E97" s="134" t="s">
        <v>5220</v>
      </c>
      <c r="F97" s="135" t="s">
        <v>5221</v>
      </c>
      <c r="G97" s="134" t="s">
        <v>8380</v>
      </c>
      <c r="H97" s="134" t="s">
        <v>5222</v>
      </c>
      <c r="I97" s="136">
        <v>7.7880000000000003</v>
      </c>
      <c r="J97" s="136">
        <f>I97</f>
        <v>7.7880000000000003</v>
      </c>
      <c r="K97" s="136"/>
      <c r="L97" s="134" t="s">
        <v>3931</v>
      </c>
      <c r="M97" s="134" t="s">
        <v>5222</v>
      </c>
      <c r="N97" s="138" t="s">
        <v>6536</v>
      </c>
      <c r="O97" s="134"/>
      <c r="P97" s="138"/>
      <c r="Q97" s="138"/>
    </row>
    <row r="98" spans="1:17" ht="24" x14ac:dyDescent="0.55000000000000004">
      <c r="A98" s="109">
        <f>SUBTOTAL(103,$B$4:B98)</f>
        <v>95</v>
      </c>
      <c r="B98" s="110" t="s">
        <v>5175</v>
      </c>
      <c r="C98" s="110" t="s">
        <v>5029</v>
      </c>
      <c r="D98" s="110" t="s">
        <v>5184</v>
      </c>
      <c r="E98" s="109" t="s">
        <v>5220</v>
      </c>
      <c r="F98" s="110" t="s">
        <v>5221</v>
      </c>
      <c r="G98" s="109" t="s">
        <v>5222</v>
      </c>
      <c r="H98" s="109" t="s">
        <v>9082</v>
      </c>
      <c r="I98" s="111">
        <v>9.8840000000000003</v>
      </c>
      <c r="J98" s="111">
        <f>I98</f>
        <v>9.8840000000000003</v>
      </c>
      <c r="K98" s="111"/>
      <c r="L98" s="109" t="s">
        <v>3991</v>
      </c>
      <c r="M98" s="109"/>
      <c r="N98" s="109"/>
      <c r="O98" s="109"/>
      <c r="P98" s="109"/>
      <c r="Q98" s="109"/>
    </row>
    <row r="99" spans="1:17" s="155" customFormat="1" ht="48" x14ac:dyDescent="0.2">
      <c r="A99" s="134">
        <f>SUBTOTAL(103,$B$4:B99)</f>
        <v>96</v>
      </c>
      <c r="B99" s="135" t="s">
        <v>5175</v>
      </c>
      <c r="C99" s="135" t="s">
        <v>5029</v>
      </c>
      <c r="D99" s="135" t="s">
        <v>5176</v>
      </c>
      <c r="E99" s="134" t="s">
        <v>5223</v>
      </c>
      <c r="F99" s="135" t="s">
        <v>5224</v>
      </c>
      <c r="G99" s="134" t="s">
        <v>5213</v>
      </c>
      <c r="H99" s="134" t="s">
        <v>8776</v>
      </c>
      <c r="I99" s="136">
        <v>2.75999999999999</v>
      </c>
      <c r="J99" s="136">
        <v>2.75999999999999</v>
      </c>
      <c r="K99" s="136"/>
      <c r="L99" s="134" t="s">
        <v>4430</v>
      </c>
      <c r="M99" s="134" t="s">
        <v>5213</v>
      </c>
      <c r="N99" s="138" t="s">
        <v>6537</v>
      </c>
      <c r="O99" s="134"/>
      <c r="P99" s="138"/>
      <c r="Q99" s="138"/>
    </row>
    <row r="100" spans="1:17" s="155" customFormat="1" ht="48" x14ac:dyDescent="0.2">
      <c r="A100" s="134">
        <f>SUBTOTAL(103,$B$4:B100)</f>
        <v>97</v>
      </c>
      <c r="B100" s="135" t="s">
        <v>5175</v>
      </c>
      <c r="C100" s="135" t="s">
        <v>5029</v>
      </c>
      <c r="D100" s="135" t="s">
        <v>5176</v>
      </c>
      <c r="E100" s="134" t="s">
        <v>5225</v>
      </c>
      <c r="F100" s="135" t="s">
        <v>5226</v>
      </c>
      <c r="G100" s="134" t="s">
        <v>5213</v>
      </c>
      <c r="H100" s="134" t="s">
        <v>8777</v>
      </c>
      <c r="I100" s="136">
        <v>1.806</v>
      </c>
      <c r="J100" s="136">
        <v>1.806</v>
      </c>
      <c r="K100" s="136"/>
      <c r="L100" s="134" t="s">
        <v>4430</v>
      </c>
      <c r="M100" s="134" t="s">
        <v>5213</v>
      </c>
      <c r="N100" s="138" t="s">
        <v>6537</v>
      </c>
      <c r="O100" s="134"/>
      <c r="P100" s="138"/>
      <c r="Q100" s="138"/>
    </row>
    <row r="101" spans="1:17" ht="24" x14ac:dyDescent="0.55000000000000004">
      <c r="A101" s="106">
        <f>SUBTOTAL(103,$B$4:B101)</f>
        <v>98</v>
      </c>
      <c r="B101" s="107" t="s">
        <v>5175</v>
      </c>
      <c r="C101" s="107" t="s">
        <v>5029</v>
      </c>
      <c r="D101" s="107" t="s">
        <v>5179</v>
      </c>
      <c r="E101" s="106" t="s">
        <v>5227</v>
      </c>
      <c r="F101" s="107" t="s">
        <v>5228</v>
      </c>
      <c r="G101" s="106" t="s">
        <v>5213</v>
      </c>
      <c r="H101" s="106" t="s">
        <v>9083</v>
      </c>
      <c r="I101" s="11">
        <v>1.1950000000000001</v>
      </c>
      <c r="J101" s="11">
        <v>3.4420000000000002</v>
      </c>
      <c r="K101" s="11"/>
      <c r="L101" s="106" t="s">
        <v>3991</v>
      </c>
      <c r="M101" s="108"/>
      <c r="N101" s="108"/>
      <c r="O101" s="108"/>
      <c r="P101" s="108"/>
      <c r="Q101" s="108"/>
    </row>
    <row r="102" spans="1:17" ht="24" x14ac:dyDescent="0.55000000000000004">
      <c r="A102" s="106">
        <f>SUBTOTAL(103,$B$4:B102)</f>
        <v>99</v>
      </c>
      <c r="B102" s="107" t="s">
        <v>5229</v>
      </c>
      <c r="C102" s="107" t="s">
        <v>5029</v>
      </c>
      <c r="D102" s="107" t="s">
        <v>5231</v>
      </c>
      <c r="E102" s="106" t="s">
        <v>5232</v>
      </c>
      <c r="F102" s="107" t="s">
        <v>5233</v>
      </c>
      <c r="G102" s="106" t="s">
        <v>9046</v>
      </c>
      <c r="H102" s="106" t="s">
        <v>9084</v>
      </c>
      <c r="I102" s="11">
        <v>9.343</v>
      </c>
      <c r="J102" s="11">
        <v>18.686</v>
      </c>
      <c r="K102" s="11"/>
      <c r="L102" s="106" t="s">
        <v>3931</v>
      </c>
      <c r="M102" s="106"/>
      <c r="N102" s="109" t="s">
        <v>6543</v>
      </c>
      <c r="O102" s="108"/>
      <c r="P102" s="109"/>
      <c r="Q102" s="109"/>
    </row>
    <row r="103" spans="1:17" ht="24" x14ac:dyDescent="0.55000000000000004">
      <c r="A103" s="109">
        <f>SUBTOTAL(103,$B$4:B103)</f>
        <v>100</v>
      </c>
      <c r="B103" s="110" t="s">
        <v>5229</v>
      </c>
      <c r="C103" s="110" t="s">
        <v>5029</v>
      </c>
      <c r="D103" s="110" t="s">
        <v>5234</v>
      </c>
      <c r="E103" s="109" t="s">
        <v>5235</v>
      </c>
      <c r="F103" s="110" t="s">
        <v>5236</v>
      </c>
      <c r="G103" s="109" t="s">
        <v>9084</v>
      </c>
      <c r="H103" s="109" t="s">
        <v>5237</v>
      </c>
      <c r="I103" s="111">
        <f>125.55-120.8</f>
        <v>4.75</v>
      </c>
      <c r="J103" s="111">
        <f>16.766-J104</f>
        <v>15.655999999999985</v>
      </c>
      <c r="K103" s="111"/>
      <c r="L103" s="109" t="s">
        <v>3931</v>
      </c>
      <c r="M103" s="109" t="s">
        <v>5237</v>
      </c>
      <c r="N103" s="109" t="s">
        <v>6543</v>
      </c>
      <c r="O103" s="121"/>
      <c r="P103" s="109"/>
      <c r="Q103" s="109"/>
    </row>
    <row r="104" spans="1:17" ht="24" x14ac:dyDescent="0.55000000000000004">
      <c r="A104" s="109">
        <f>SUBTOTAL(103,$B$4:B104)</f>
        <v>101</v>
      </c>
      <c r="B104" s="110" t="s">
        <v>5229</v>
      </c>
      <c r="C104" s="110" t="s">
        <v>5029</v>
      </c>
      <c r="D104" s="110" t="s">
        <v>5234</v>
      </c>
      <c r="E104" s="109" t="s">
        <v>5235</v>
      </c>
      <c r="F104" s="110" t="s">
        <v>5236</v>
      </c>
      <c r="G104" s="109" t="s">
        <v>5237</v>
      </c>
      <c r="H104" s="109" t="s">
        <v>9085</v>
      </c>
      <c r="I104" s="111">
        <f>126.105-125.55</f>
        <v>0.55500000000000682</v>
      </c>
      <c r="J104" s="111">
        <f>I104*2</f>
        <v>1.1100000000000136</v>
      </c>
      <c r="K104" s="111"/>
      <c r="L104" s="109" t="s">
        <v>5238</v>
      </c>
      <c r="M104" s="109" t="s">
        <v>5237</v>
      </c>
      <c r="N104" s="109" t="s">
        <v>6542</v>
      </c>
      <c r="O104" s="121"/>
      <c r="P104" s="109"/>
      <c r="Q104" s="109"/>
    </row>
    <row r="105" spans="1:17" ht="24" x14ac:dyDescent="0.55000000000000004">
      <c r="A105" s="106">
        <f>SUBTOTAL(103,$B$4:B105)</f>
        <v>102</v>
      </c>
      <c r="B105" s="107" t="s">
        <v>5229</v>
      </c>
      <c r="C105" s="107" t="s">
        <v>5029</v>
      </c>
      <c r="D105" s="107" t="s">
        <v>5234</v>
      </c>
      <c r="E105" s="106" t="s">
        <v>5235</v>
      </c>
      <c r="F105" s="107" t="s">
        <v>5236</v>
      </c>
      <c r="G105" s="106" t="s">
        <v>9085</v>
      </c>
      <c r="H105" s="106" t="s">
        <v>9086</v>
      </c>
      <c r="I105" s="11">
        <v>8.4819999999999993</v>
      </c>
      <c r="J105" s="111">
        <v>30.376000000000001</v>
      </c>
      <c r="K105" s="111"/>
      <c r="L105" s="106" t="s">
        <v>5238</v>
      </c>
      <c r="M105" s="109"/>
      <c r="N105" s="109" t="s">
        <v>6542</v>
      </c>
      <c r="O105" s="108"/>
      <c r="P105" s="109"/>
      <c r="Q105" s="109"/>
    </row>
    <row r="106" spans="1:17" s="133" customFormat="1" ht="24" x14ac:dyDescent="0.55000000000000004">
      <c r="A106" s="109">
        <f>SUBTOTAL(103,$B$4:B106)</f>
        <v>103</v>
      </c>
      <c r="B106" s="110" t="s">
        <v>5229</v>
      </c>
      <c r="C106" s="110" t="s">
        <v>5029</v>
      </c>
      <c r="D106" s="110" t="s">
        <v>5239</v>
      </c>
      <c r="E106" s="109" t="s">
        <v>5240</v>
      </c>
      <c r="F106" s="110" t="s">
        <v>5241</v>
      </c>
      <c r="G106" s="109" t="s">
        <v>8649</v>
      </c>
      <c r="H106" s="109" t="s">
        <v>5242</v>
      </c>
      <c r="I106" s="111">
        <v>26.951000000000001</v>
      </c>
      <c r="J106" s="111">
        <v>108.15900000000001</v>
      </c>
      <c r="K106" s="111"/>
      <c r="L106" s="109" t="s">
        <v>5230</v>
      </c>
      <c r="M106" s="109" t="s">
        <v>5242</v>
      </c>
      <c r="N106" s="109" t="s">
        <v>6546</v>
      </c>
      <c r="O106" s="121"/>
      <c r="P106" s="109"/>
      <c r="Q106" s="109"/>
    </row>
    <row r="107" spans="1:17" s="133" customFormat="1" ht="24" x14ac:dyDescent="0.55000000000000004">
      <c r="A107" s="109">
        <f>SUBTOTAL(103,$B$4:B107)</f>
        <v>104</v>
      </c>
      <c r="B107" s="110" t="s">
        <v>5229</v>
      </c>
      <c r="C107" s="110" t="s">
        <v>5029</v>
      </c>
      <c r="D107" s="110" t="s">
        <v>5234</v>
      </c>
      <c r="E107" s="109" t="s">
        <v>5243</v>
      </c>
      <c r="F107" s="110" t="s">
        <v>5244</v>
      </c>
      <c r="G107" s="109" t="s">
        <v>5242</v>
      </c>
      <c r="H107" s="109" t="s">
        <v>9087</v>
      </c>
      <c r="I107" s="111">
        <v>3.2149999999999901</v>
      </c>
      <c r="J107" s="111">
        <v>15.183999999999999</v>
      </c>
      <c r="K107" s="111"/>
      <c r="L107" s="109" t="s">
        <v>3931</v>
      </c>
      <c r="M107" s="109" t="s">
        <v>5242</v>
      </c>
      <c r="N107" s="109" t="s">
        <v>6543</v>
      </c>
      <c r="O107" s="121"/>
      <c r="P107" s="109"/>
      <c r="Q107" s="109"/>
    </row>
    <row r="108" spans="1:17" s="133" customFormat="1" ht="24" x14ac:dyDescent="0.55000000000000004">
      <c r="A108" s="109">
        <f>SUBTOTAL(103,$B$4:B108)</f>
        <v>105</v>
      </c>
      <c r="B108" s="110" t="s">
        <v>5229</v>
      </c>
      <c r="C108" s="110" t="s">
        <v>5029</v>
      </c>
      <c r="D108" s="110" t="s">
        <v>5245</v>
      </c>
      <c r="E108" s="109" t="s">
        <v>5246</v>
      </c>
      <c r="F108" s="110" t="s">
        <v>5247</v>
      </c>
      <c r="G108" s="109" t="s">
        <v>5213</v>
      </c>
      <c r="H108" s="109" t="s">
        <v>5248</v>
      </c>
      <c r="I108" s="111">
        <v>28.399999999999899</v>
      </c>
      <c r="J108" s="111">
        <v>64.123000000000005</v>
      </c>
      <c r="K108" s="111"/>
      <c r="L108" s="109" t="s">
        <v>3931</v>
      </c>
      <c r="M108" s="109" t="s">
        <v>5248</v>
      </c>
      <c r="N108" s="109" t="s">
        <v>6544</v>
      </c>
      <c r="O108" s="121"/>
      <c r="P108" s="109"/>
      <c r="Q108" s="109"/>
    </row>
    <row r="109" spans="1:17" s="133" customFormat="1" ht="24" x14ac:dyDescent="0.55000000000000004">
      <c r="A109" s="109">
        <f>SUBTOTAL(103,$B$4:B109)</f>
        <v>106</v>
      </c>
      <c r="B109" s="110" t="s">
        <v>5229</v>
      </c>
      <c r="C109" s="110" t="s">
        <v>5029</v>
      </c>
      <c r="D109" s="110" t="s">
        <v>5245</v>
      </c>
      <c r="E109" s="109" t="s">
        <v>5246</v>
      </c>
      <c r="F109" s="110" t="s">
        <v>5247</v>
      </c>
      <c r="G109" s="109" t="s">
        <v>5248</v>
      </c>
      <c r="H109" s="109" t="s">
        <v>9088</v>
      </c>
      <c r="I109" s="111">
        <v>5.4379999999999997</v>
      </c>
      <c r="J109" s="111">
        <v>10.875999999999999</v>
      </c>
      <c r="K109" s="111"/>
      <c r="L109" s="109" t="s">
        <v>5230</v>
      </c>
      <c r="M109" s="109" t="s">
        <v>5248</v>
      </c>
      <c r="N109" s="109" t="s">
        <v>6547</v>
      </c>
      <c r="O109" s="121"/>
      <c r="P109" s="109"/>
      <c r="Q109" s="109"/>
    </row>
    <row r="110" spans="1:17" ht="24" x14ac:dyDescent="0.55000000000000004">
      <c r="A110" s="106">
        <f>SUBTOTAL(103,$B$4:B110)</f>
        <v>107</v>
      </c>
      <c r="B110" s="107" t="s">
        <v>5229</v>
      </c>
      <c r="C110" s="107" t="s">
        <v>5029</v>
      </c>
      <c r="D110" s="107" t="s">
        <v>5239</v>
      </c>
      <c r="E110" s="106" t="s">
        <v>5249</v>
      </c>
      <c r="F110" s="107" t="s">
        <v>5250</v>
      </c>
      <c r="G110" s="106" t="s">
        <v>9088</v>
      </c>
      <c r="H110" s="106" t="s">
        <v>9089</v>
      </c>
      <c r="I110" s="11">
        <v>8.5679999999999907</v>
      </c>
      <c r="J110" s="111">
        <v>19.643999999999998</v>
      </c>
      <c r="K110" s="111"/>
      <c r="L110" s="106" t="s">
        <v>5230</v>
      </c>
      <c r="M110" s="109"/>
      <c r="N110" s="109"/>
      <c r="O110" s="108"/>
      <c r="P110" s="109"/>
      <c r="Q110" s="109"/>
    </row>
    <row r="111" spans="1:17" ht="24" x14ac:dyDescent="0.55000000000000004">
      <c r="A111" s="106">
        <f>SUBTOTAL(103,$B$4:B111)</f>
        <v>108</v>
      </c>
      <c r="B111" s="107" t="s">
        <v>5229</v>
      </c>
      <c r="C111" s="107" t="s">
        <v>5029</v>
      </c>
      <c r="D111" s="107" t="s">
        <v>5231</v>
      </c>
      <c r="E111" s="106" t="s">
        <v>5251</v>
      </c>
      <c r="F111" s="107" t="s">
        <v>5252</v>
      </c>
      <c r="G111" s="106" t="s">
        <v>5213</v>
      </c>
      <c r="H111" s="106" t="s">
        <v>9090</v>
      </c>
      <c r="I111" s="11">
        <v>21.78</v>
      </c>
      <c r="J111" s="11">
        <v>23.28</v>
      </c>
      <c r="K111" s="11"/>
      <c r="L111" s="106" t="s">
        <v>3931</v>
      </c>
      <c r="M111" s="109"/>
      <c r="N111" s="109" t="s">
        <v>6543</v>
      </c>
      <c r="O111" s="108"/>
      <c r="P111" s="109"/>
      <c r="Q111" s="109"/>
    </row>
    <row r="112" spans="1:17" ht="24" x14ac:dyDescent="0.55000000000000004">
      <c r="A112" s="106">
        <f>SUBTOTAL(103,$B$4:B112)</f>
        <v>109</v>
      </c>
      <c r="B112" s="107" t="s">
        <v>5229</v>
      </c>
      <c r="C112" s="107" t="s">
        <v>5029</v>
      </c>
      <c r="D112" s="107" t="s">
        <v>5234</v>
      </c>
      <c r="E112" s="106" t="s">
        <v>5253</v>
      </c>
      <c r="F112" s="107" t="s">
        <v>5254</v>
      </c>
      <c r="G112" s="106" t="s">
        <v>9091</v>
      </c>
      <c r="H112" s="106" t="s">
        <v>9092</v>
      </c>
      <c r="I112" s="11">
        <v>3.907</v>
      </c>
      <c r="J112" s="11">
        <v>3.907</v>
      </c>
      <c r="K112" s="11"/>
      <c r="L112" s="106" t="s">
        <v>3931</v>
      </c>
      <c r="M112" s="109"/>
      <c r="N112" s="109" t="s">
        <v>6543</v>
      </c>
      <c r="O112" s="108"/>
      <c r="P112" s="109"/>
      <c r="Q112" s="109"/>
    </row>
    <row r="113" spans="1:17" ht="24" x14ac:dyDescent="0.55000000000000004">
      <c r="A113" s="106">
        <f>SUBTOTAL(103,$B$4:B113)</f>
        <v>110</v>
      </c>
      <c r="B113" s="107" t="s">
        <v>5229</v>
      </c>
      <c r="C113" s="107" t="s">
        <v>5029</v>
      </c>
      <c r="D113" s="107" t="s">
        <v>5239</v>
      </c>
      <c r="E113" s="106" t="s">
        <v>5255</v>
      </c>
      <c r="F113" s="107" t="s">
        <v>5256</v>
      </c>
      <c r="G113" s="106" t="s">
        <v>5213</v>
      </c>
      <c r="H113" s="106" t="s">
        <v>6903</v>
      </c>
      <c r="I113" s="11">
        <v>2</v>
      </c>
      <c r="J113" s="11">
        <v>6</v>
      </c>
      <c r="K113" s="11"/>
      <c r="L113" s="106" t="s">
        <v>5230</v>
      </c>
      <c r="M113" s="109"/>
      <c r="N113" s="109"/>
      <c r="O113" s="108"/>
      <c r="P113" s="109"/>
      <c r="Q113" s="109"/>
    </row>
    <row r="114" spans="1:17" s="133" customFormat="1" ht="24" x14ac:dyDescent="0.55000000000000004">
      <c r="A114" s="109">
        <f>SUBTOTAL(103,$B$4:B114)</f>
        <v>111</v>
      </c>
      <c r="B114" s="110" t="s">
        <v>5229</v>
      </c>
      <c r="C114" s="110" t="s">
        <v>5029</v>
      </c>
      <c r="D114" s="110" t="s">
        <v>5231</v>
      </c>
      <c r="E114" s="109" t="s">
        <v>5257</v>
      </c>
      <c r="F114" s="110" t="s">
        <v>5258</v>
      </c>
      <c r="G114" s="109" t="s">
        <v>5213</v>
      </c>
      <c r="H114" s="109" t="s">
        <v>5259</v>
      </c>
      <c r="I114" s="111">
        <v>4.8639999999999999</v>
      </c>
      <c r="J114" s="111">
        <v>7.2839999999999998</v>
      </c>
      <c r="K114" s="111"/>
      <c r="L114" s="109" t="s">
        <v>3931</v>
      </c>
      <c r="M114" s="109" t="s">
        <v>5259</v>
      </c>
      <c r="N114" s="109" t="s">
        <v>6544</v>
      </c>
      <c r="O114" s="121"/>
      <c r="P114" s="109"/>
      <c r="Q114" s="109"/>
    </row>
    <row r="115" spans="1:17" s="133" customFormat="1" ht="24" x14ac:dyDescent="0.55000000000000004">
      <c r="A115" s="109">
        <f>SUBTOTAL(103,$B$4:B115)</f>
        <v>112</v>
      </c>
      <c r="B115" s="110" t="s">
        <v>5229</v>
      </c>
      <c r="C115" s="110" t="s">
        <v>5029</v>
      </c>
      <c r="D115" s="110" t="s">
        <v>5231</v>
      </c>
      <c r="E115" s="109" t="s">
        <v>5257</v>
      </c>
      <c r="F115" s="110" t="s">
        <v>5258</v>
      </c>
      <c r="G115" s="109" t="s">
        <v>5259</v>
      </c>
      <c r="H115" s="109" t="s">
        <v>9093</v>
      </c>
      <c r="I115" s="111">
        <v>15.5559999999999</v>
      </c>
      <c r="J115" s="111">
        <v>16.245000000000001</v>
      </c>
      <c r="K115" s="111"/>
      <c r="L115" s="109" t="s">
        <v>5230</v>
      </c>
      <c r="M115" s="109" t="s">
        <v>5259</v>
      </c>
      <c r="N115" s="109" t="s">
        <v>6548</v>
      </c>
      <c r="O115" s="121"/>
      <c r="P115" s="109"/>
      <c r="Q115" s="109"/>
    </row>
    <row r="116" spans="1:17" ht="24" x14ac:dyDescent="0.55000000000000004">
      <c r="A116" s="106">
        <f>SUBTOTAL(103,$B$4:B116)</f>
        <v>113</v>
      </c>
      <c r="B116" s="107" t="s">
        <v>5229</v>
      </c>
      <c r="C116" s="107" t="s">
        <v>5029</v>
      </c>
      <c r="D116" s="107" t="s">
        <v>5234</v>
      </c>
      <c r="E116" s="106" t="s">
        <v>5260</v>
      </c>
      <c r="F116" s="107" t="s">
        <v>5261</v>
      </c>
      <c r="G116" s="106" t="s">
        <v>5213</v>
      </c>
      <c r="H116" s="106" t="s">
        <v>9052</v>
      </c>
      <c r="I116" s="11">
        <v>22.5</v>
      </c>
      <c r="J116" s="11">
        <v>25.725000000000001</v>
      </c>
      <c r="K116" s="11"/>
      <c r="L116" s="106" t="s">
        <v>3931</v>
      </c>
      <c r="M116" s="109"/>
      <c r="N116" s="109" t="s">
        <v>6543</v>
      </c>
      <c r="O116" s="108"/>
      <c r="P116" s="109"/>
      <c r="Q116" s="109"/>
    </row>
    <row r="117" spans="1:17" ht="24" x14ac:dyDescent="0.55000000000000004">
      <c r="A117" s="106">
        <f>SUBTOTAL(103,$B$4:B117)</f>
        <v>114</v>
      </c>
      <c r="B117" s="107" t="s">
        <v>5229</v>
      </c>
      <c r="C117" s="107" t="s">
        <v>5029</v>
      </c>
      <c r="D117" s="107" t="s">
        <v>5245</v>
      </c>
      <c r="E117" s="106" t="s">
        <v>5262</v>
      </c>
      <c r="F117" s="107" t="s">
        <v>5263</v>
      </c>
      <c r="G117" s="106" t="s">
        <v>5213</v>
      </c>
      <c r="H117" s="106" t="s">
        <v>9094</v>
      </c>
      <c r="I117" s="11">
        <v>6.7089999999999996</v>
      </c>
      <c r="J117" s="11">
        <v>7.173</v>
      </c>
      <c r="K117" s="11"/>
      <c r="L117" s="106" t="s">
        <v>3931</v>
      </c>
      <c r="M117" s="109"/>
      <c r="N117" s="109" t="s">
        <v>6543</v>
      </c>
      <c r="O117" s="108"/>
      <c r="P117" s="109"/>
      <c r="Q117" s="109"/>
    </row>
    <row r="118" spans="1:17" ht="24" x14ac:dyDescent="0.55000000000000004">
      <c r="A118" s="106">
        <f>SUBTOTAL(103,$B$4:B118)</f>
        <v>115</v>
      </c>
      <c r="B118" s="107" t="s">
        <v>5229</v>
      </c>
      <c r="C118" s="107" t="s">
        <v>5029</v>
      </c>
      <c r="D118" s="107" t="s">
        <v>5239</v>
      </c>
      <c r="E118" s="106" t="s">
        <v>5264</v>
      </c>
      <c r="F118" s="107" t="s">
        <v>5265</v>
      </c>
      <c r="G118" s="106" t="s">
        <v>8962</v>
      </c>
      <c r="H118" s="106" t="s">
        <v>9095</v>
      </c>
      <c r="I118" s="11">
        <v>0.44700000000000001</v>
      </c>
      <c r="J118" s="11">
        <v>1.8340000000000001</v>
      </c>
      <c r="K118" s="11"/>
      <c r="L118" s="106" t="s">
        <v>5230</v>
      </c>
      <c r="M118" s="109"/>
      <c r="N118" s="109"/>
      <c r="O118" s="108"/>
      <c r="P118" s="109"/>
      <c r="Q118" s="109"/>
    </row>
    <row r="119" spans="1:17" ht="24" x14ac:dyDescent="0.55000000000000004">
      <c r="A119" s="106">
        <f>SUBTOTAL(103,$B$4:B119)</f>
        <v>116</v>
      </c>
      <c r="B119" s="107" t="s">
        <v>5229</v>
      </c>
      <c r="C119" s="107" t="s">
        <v>5029</v>
      </c>
      <c r="D119" s="107" t="s">
        <v>5245</v>
      </c>
      <c r="E119" s="106" t="s">
        <v>5266</v>
      </c>
      <c r="F119" s="107" t="s">
        <v>5267</v>
      </c>
      <c r="G119" s="106" t="s">
        <v>5213</v>
      </c>
      <c r="H119" s="106" t="s">
        <v>7631</v>
      </c>
      <c r="I119" s="11">
        <v>23.799999999999901</v>
      </c>
      <c r="J119" s="11">
        <v>25.701999999999899</v>
      </c>
      <c r="K119" s="11"/>
      <c r="L119" s="106" t="s">
        <v>3931</v>
      </c>
      <c r="M119" s="109"/>
      <c r="N119" s="109" t="s">
        <v>6543</v>
      </c>
      <c r="O119" s="108"/>
      <c r="P119" s="109"/>
      <c r="Q119" s="109"/>
    </row>
    <row r="120" spans="1:17" ht="24" x14ac:dyDescent="0.55000000000000004">
      <c r="A120" s="109">
        <f>SUBTOTAL(103,$B$4:B120)</f>
        <v>117</v>
      </c>
      <c r="B120" s="110" t="s">
        <v>5229</v>
      </c>
      <c r="C120" s="110" t="s">
        <v>5029</v>
      </c>
      <c r="D120" s="110" t="s">
        <v>5245</v>
      </c>
      <c r="E120" s="109" t="s">
        <v>5266</v>
      </c>
      <c r="F120" s="110" t="s">
        <v>5267</v>
      </c>
      <c r="G120" s="109" t="s">
        <v>7631</v>
      </c>
      <c r="H120" s="109" t="s">
        <v>5268</v>
      </c>
      <c r="I120" s="111">
        <f>24.254-23.8</f>
        <v>0.45400000000000063</v>
      </c>
      <c r="J120" s="111">
        <f>I120*2</f>
        <v>0.90800000000000125</v>
      </c>
      <c r="K120" s="111"/>
      <c r="L120" s="109" t="s">
        <v>3931</v>
      </c>
      <c r="M120" s="109" t="s">
        <v>5268</v>
      </c>
      <c r="N120" s="109" t="s">
        <v>6543</v>
      </c>
      <c r="O120" s="121"/>
      <c r="P120" s="109"/>
      <c r="Q120" s="109"/>
    </row>
    <row r="121" spans="1:17" ht="24" x14ac:dyDescent="0.55000000000000004">
      <c r="A121" s="109">
        <f>SUBTOTAL(103,$B$4:B121)</f>
        <v>118</v>
      </c>
      <c r="B121" s="110" t="s">
        <v>5229</v>
      </c>
      <c r="C121" s="110" t="s">
        <v>5029</v>
      </c>
      <c r="D121" s="110" t="s">
        <v>5245</v>
      </c>
      <c r="E121" s="109" t="s">
        <v>5266</v>
      </c>
      <c r="F121" s="110" t="s">
        <v>5267</v>
      </c>
      <c r="G121" s="109" t="s">
        <v>5268</v>
      </c>
      <c r="H121" s="109" t="s">
        <v>8778</v>
      </c>
      <c r="I121" s="111">
        <f>26.398-24.254</f>
        <v>2.1439999999999984</v>
      </c>
      <c r="J121" s="111">
        <f>2.748-J120</f>
        <v>1.839999999999999</v>
      </c>
      <c r="K121" s="111"/>
      <c r="L121" s="109" t="s">
        <v>4430</v>
      </c>
      <c r="M121" s="109" t="s">
        <v>5268</v>
      </c>
      <c r="N121" s="109" t="s">
        <v>6545</v>
      </c>
      <c r="O121" s="121"/>
      <c r="P121" s="109"/>
      <c r="Q121" s="109"/>
    </row>
    <row r="122" spans="1:17" ht="24" x14ac:dyDescent="0.55000000000000004">
      <c r="A122" s="106">
        <f>SUBTOTAL(103,$B$4:B122)</f>
        <v>119</v>
      </c>
      <c r="B122" s="107" t="s">
        <v>5229</v>
      </c>
      <c r="C122" s="107" t="s">
        <v>5029</v>
      </c>
      <c r="D122" s="107" t="s">
        <v>5245</v>
      </c>
      <c r="E122" s="106" t="s">
        <v>5269</v>
      </c>
      <c r="F122" s="107" t="s">
        <v>5270</v>
      </c>
      <c r="G122" s="106" t="s">
        <v>5213</v>
      </c>
      <c r="H122" s="106" t="s">
        <v>9096</v>
      </c>
      <c r="I122" s="11">
        <v>6.61099999999999</v>
      </c>
      <c r="J122" s="11">
        <v>6.61099999999999</v>
      </c>
      <c r="K122" s="11"/>
      <c r="L122" s="106" t="s">
        <v>3931</v>
      </c>
      <c r="M122" s="109"/>
      <c r="N122" s="109" t="s">
        <v>6543</v>
      </c>
      <c r="O122" s="108"/>
      <c r="P122" s="109"/>
      <c r="Q122" s="109"/>
    </row>
    <row r="123" spans="1:17" ht="24" x14ac:dyDescent="0.55000000000000004">
      <c r="A123" s="106">
        <f>SUBTOTAL(103,$B$4:B123)</f>
        <v>120</v>
      </c>
      <c r="B123" s="107" t="s">
        <v>5229</v>
      </c>
      <c r="C123" s="107" t="s">
        <v>5029</v>
      </c>
      <c r="D123" s="107" t="s">
        <v>5231</v>
      </c>
      <c r="E123" s="106" t="s">
        <v>5271</v>
      </c>
      <c r="F123" s="107" t="s">
        <v>5272</v>
      </c>
      <c r="G123" s="106" t="s">
        <v>5213</v>
      </c>
      <c r="H123" s="106" t="s">
        <v>9097</v>
      </c>
      <c r="I123" s="11">
        <v>35.1159999999999</v>
      </c>
      <c r="J123" s="11">
        <v>37.077999999999903</v>
      </c>
      <c r="K123" s="11"/>
      <c r="L123" s="106" t="s">
        <v>3931</v>
      </c>
      <c r="M123" s="109"/>
      <c r="N123" s="109" t="s">
        <v>6543</v>
      </c>
      <c r="O123" s="108"/>
      <c r="P123" s="109"/>
      <c r="Q123" s="109"/>
    </row>
    <row r="124" spans="1:17" ht="24" x14ac:dyDescent="0.55000000000000004">
      <c r="A124" s="106">
        <f>SUBTOTAL(103,$B$4:B124)</f>
        <v>121</v>
      </c>
      <c r="B124" s="107" t="s">
        <v>5229</v>
      </c>
      <c r="C124" s="107" t="s">
        <v>5029</v>
      </c>
      <c r="D124" s="107" t="s">
        <v>5231</v>
      </c>
      <c r="E124" s="106" t="s">
        <v>5273</v>
      </c>
      <c r="F124" s="107" t="s">
        <v>5274</v>
      </c>
      <c r="G124" s="106" t="s">
        <v>5213</v>
      </c>
      <c r="H124" s="106" t="s">
        <v>9098</v>
      </c>
      <c r="I124" s="11">
        <v>0.59999999999999898</v>
      </c>
      <c r="J124" s="11">
        <v>0.59999999999999898</v>
      </c>
      <c r="K124" s="11"/>
      <c r="L124" s="106" t="s">
        <v>3931</v>
      </c>
      <c r="M124" s="106"/>
      <c r="N124" s="109" t="s">
        <v>6543</v>
      </c>
      <c r="O124" s="108"/>
      <c r="P124" s="109"/>
      <c r="Q124" s="109"/>
    </row>
    <row r="125" spans="1:17" ht="24" x14ac:dyDescent="0.55000000000000004">
      <c r="A125" s="106">
        <f>SUBTOTAL(103,$B$4:B125)</f>
        <v>122</v>
      </c>
      <c r="B125" s="107" t="s">
        <v>5229</v>
      </c>
      <c r="C125" s="107" t="s">
        <v>5029</v>
      </c>
      <c r="D125" s="107" t="s">
        <v>5231</v>
      </c>
      <c r="E125" s="106" t="s">
        <v>5275</v>
      </c>
      <c r="F125" s="107" t="s">
        <v>5276</v>
      </c>
      <c r="G125" s="106" t="s">
        <v>5213</v>
      </c>
      <c r="H125" s="106" t="s">
        <v>9099</v>
      </c>
      <c r="I125" s="11">
        <v>11.307</v>
      </c>
      <c r="J125" s="11">
        <v>11.307</v>
      </c>
      <c r="K125" s="11"/>
      <c r="L125" s="106" t="s">
        <v>3931</v>
      </c>
      <c r="M125" s="106"/>
      <c r="N125" s="109" t="s">
        <v>6543</v>
      </c>
      <c r="O125" s="108"/>
      <c r="P125" s="109"/>
      <c r="Q125" s="109"/>
    </row>
    <row r="126" spans="1:17" ht="24" x14ac:dyDescent="0.55000000000000004">
      <c r="A126" s="106">
        <f>SUBTOTAL(103,$B$4:B126)</f>
        <v>123</v>
      </c>
      <c r="B126" s="107" t="s">
        <v>5229</v>
      </c>
      <c r="C126" s="107" t="s">
        <v>5029</v>
      </c>
      <c r="D126" s="107" t="s">
        <v>5234</v>
      </c>
      <c r="E126" s="106" t="s">
        <v>5277</v>
      </c>
      <c r="F126" s="107" t="s">
        <v>5278</v>
      </c>
      <c r="G126" s="106" t="s">
        <v>5213</v>
      </c>
      <c r="H126" s="106" t="s">
        <v>5279</v>
      </c>
      <c r="I126" s="11">
        <v>1.4199999999999899</v>
      </c>
      <c r="J126" s="11">
        <v>1.77</v>
      </c>
      <c r="K126" s="11"/>
      <c r="L126" s="106" t="s">
        <v>3931</v>
      </c>
      <c r="M126" s="109" t="s">
        <v>5279</v>
      </c>
      <c r="N126" s="109" t="s">
        <v>6543</v>
      </c>
      <c r="O126" s="108"/>
      <c r="P126" s="109"/>
      <c r="Q126" s="109"/>
    </row>
    <row r="127" spans="1:17" ht="24" x14ac:dyDescent="0.55000000000000004">
      <c r="A127" s="106">
        <f>SUBTOTAL(103,$B$4:B127)</f>
        <v>124</v>
      </c>
      <c r="B127" s="107" t="s">
        <v>5229</v>
      </c>
      <c r="C127" s="107" t="s">
        <v>5029</v>
      </c>
      <c r="D127" s="107" t="s">
        <v>5234</v>
      </c>
      <c r="E127" s="106" t="s">
        <v>5277</v>
      </c>
      <c r="F127" s="107" t="s">
        <v>5278</v>
      </c>
      <c r="G127" s="106" t="s">
        <v>5279</v>
      </c>
      <c r="H127" s="106" t="s">
        <v>9100</v>
      </c>
      <c r="I127" s="11">
        <v>24.500999999999902</v>
      </c>
      <c r="J127" s="11">
        <v>24.500999999999902</v>
      </c>
      <c r="K127" s="11"/>
      <c r="L127" s="106" t="s">
        <v>5238</v>
      </c>
      <c r="M127" s="106"/>
      <c r="N127" s="109" t="s">
        <v>6542</v>
      </c>
      <c r="O127" s="108"/>
      <c r="P127" s="109"/>
      <c r="Q127" s="109"/>
    </row>
    <row r="128" spans="1:17" ht="24" x14ac:dyDescent="0.55000000000000004">
      <c r="A128" s="106">
        <f>SUBTOTAL(103,$B$4:B128)</f>
        <v>125</v>
      </c>
      <c r="B128" s="107" t="s">
        <v>5229</v>
      </c>
      <c r="C128" s="107" t="s">
        <v>5029</v>
      </c>
      <c r="D128" s="107" t="s">
        <v>5239</v>
      </c>
      <c r="E128" s="106" t="s">
        <v>5280</v>
      </c>
      <c r="F128" s="107" t="s">
        <v>5281</v>
      </c>
      <c r="G128" s="106" t="s">
        <v>5213</v>
      </c>
      <c r="H128" s="106" t="s">
        <v>9101</v>
      </c>
      <c r="I128" s="11">
        <v>4.0659999999999901</v>
      </c>
      <c r="J128" s="111">
        <v>8.1340000000000003</v>
      </c>
      <c r="K128" s="111"/>
      <c r="L128" s="106" t="s">
        <v>5230</v>
      </c>
      <c r="M128" s="109"/>
      <c r="N128" s="106"/>
      <c r="O128" s="108"/>
      <c r="P128" s="106"/>
      <c r="Q128" s="106"/>
    </row>
    <row r="129" spans="1:17" ht="24" x14ac:dyDescent="0.55000000000000004">
      <c r="A129" s="106">
        <f>SUBTOTAL(103,$B$4:B129)</f>
        <v>126</v>
      </c>
      <c r="B129" s="107" t="s">
        <v>5282</v>
      </c>
      <c r="C129" s="107" t="s">
        <v>5029</v>
      </c>
      <c r="D129" s="107" t="s">
        <v>5283</v>
      </c>
      <c r="E129" s="106" t="s">
        <v>5284</v>
      </c>
      <c r="F129" s="107" t="s">
        <v>5285</v>
      </c>
      <c r="G129" s="106" t="s">
        <v>9086</v>
      </c>
      <c r="H129" s="106" t="s">
        <v>9102</v>
      </c>
      <c r="I129" s="11">
        <v>22.725000000000001</v>
      </c>
      <c r="J129" s="11">
        <v>79.537000000000006</v>
      </c>
      <c r="K129" s="11"/>
      <c r="L129" s="106" t="s">
        <v>5238</v>
      </c>
      <c r="M129" s="109"/>
      <c r="N129" s="109"/>
      <c r="O129" s="108"/>
      <c r="P129" s="109"/>
      <c r="Q129" s="109"/>
    </row>
    <row r="130" spans="1:17" ht="24" x14ac:dyDescent="0.55000000000000004">
      <c r="A130" s="106">
        <f>SUBTOTAL(103,$B$4:B130)</f>
        <v>127</v>
      </c>
      <c r="B130" s="107" t="s">
        <v>5282</v>
      </c>
      <c r="C130" s="107" t="s">
        <v>5029</v>
      </c>
      <c r="D130" s="107" t="s">
        <v>5286</v>
      </c>
      <c r="E130" s="106" t="s">
        <v>5287</v>
      </c>
      <c r="F130" s="107" t="s">
        <v>5288</v>
      </c>
      <c r="G130" s="106" t="s">
        <v>9103</v>
      </c>
      <c r="H130" s="106" t="s">
        <v>9104</v>
      </c>
      <c r="I130" s="11">
        <v>19.895</v>
      </c>
      <c r="J130" s="11">
        <v>64.906000000000006</v>
      </c>
      <c r="K130" s="11"/>
      <c r="L130" s="106" t="s">
        <v>5238</v>
      </c>
      <c r="M130" s="108"/>
      <c r="N130" s="108"/>
      <c r="O130" s="108"/>
      <c r="P130" s="108"/>
      <c r="Q130" s="108"/>
    </row>
    <row r="131" spans="1:17" ht="24" x14ac:dyDescent="0.55000000000000004">
      <c r="A131" s="106">
        <f>SUBTOTAL(103,$B$4:B131)</f>
        <v>128</v>
      </c>
      <c r="B131" s="107" t="s">
        <v>5282</v>
      </c>
      <c r="C131" s="107" t="s">
        <v>5029</v>
      </c>
      <c r="D131" s="107" t="s">
        <v>5286</v>
      </c>
      <c r="E131" s="106" t="s">
        <v>5287</v>
      </c>
      <c r="F131" s="107" t="s">
        <v>5288</v>
      </c>
      <c r="G131" s="106" t="s">
        <v>9102</v>
      </c>
      <c r="H131" s="106" t="s">
        <v>9105</v>
      </c>
      <c r="I131" s="11">
        <v>4.9050000000000002</v>
      </c>
      <c r="J131" s="11">
        <v>24.524999999999899</v>
      </c>
      <c r="K131" s="11"/>
      <c r="L131" s="106" t="s">
        <v>5238</v>
      </c>
      <c r="M131" s="108"/>
      <c r="N131" s="108"/>
      <c r="O131" s="108"/>
      <c r="P131" s="108"/>
      <c r="Q131" s="108"/>
    </row>
    <row r="132" spans="1:17" ht="24" x14ac:dyDescent="0.55000000000000004">
      <c r="A132" s="106">
        <f>SUBTOTAL(103,$B$4:B132)</f>
        <v>129</v>
      </c>
      <c r="B132" s="107" t="s">
        <v>5282</v>
      </c>
      <c r="C132" s="107" t="s">
        <v>5029</v>
      </c>
      <c r="D132" s="107" t="s">
        <v>5289</v>
      </c>
      <c r="E132" s="106" t="s">
        <v>5290</v>
      </c>
      <c r="F132" s="107" t="s">
        <v>5291</v>
      </c>
      <c r="G132" s="106" t="s">
        <v>9104</v>
      </c>
      <c r="H132" s="106" t="s">
        <v>9027</v>
      </c>
      <c r="I132" s="11">
        <v>33.872999999999998</v>
      </c>
      <c r="J132" s="11">
        <v>97.536000000000001</v>
      </c>
      <c r="K132" s="11"/>
      <c r="L132" s="106" t="s">
        <v>5238</v>
      </c>
      <c r="M132" s="108"/>
      <c r="N132" s="108"/>
      <c r="O132" s="108"/>
      <c r="P132" s="108"/>
      <c r="Q132" s="108"/>
    </row>
    <row r="133" spans="1:17" ht="24" x14ac:dyDescent="0.55000000000000004">
      <c r="A133" s="106">
        <f>SUBTOTAL(103,$B$4:B133)</f>
        <v>130</v>
      </c>
      <c r="B133" s="107" t="s">
        <v>5282</v>
      </c>
      <c r="C133" s="107" t="s">
        <v>5029</v>
      </c>
      <c r="D133" s="107" t="s">
        <v>5289</v>
      </c>
      <c r="E133" s="106" t="s">
        <v>5292</v>
      </c>
      <c r="F133" s="107" t="s">
        <v>5293</v>
      </c>
      <c r="G133" s="106" t="s">
        <v>5213</v>
      </c>
      <c r="H133" s="106" t="s">
        <v>9032</v>
      </c>
      <c r="I133" s="11">
        <v>23.4819999999999</v>
      </c>
      <c r="J133" s="11">
        <v>46.963999999999899</v>
      </c>
      <c r="K133" s="11"/>
      <c r="L133" s="106" t="s">
        <v>5238</v>
      </c>
      <c r="M133" s="108"/>
      <c r="N133" s="108"/>
      <c r="O133" s="108"/>
      <c r="P133" s="108"/>
      <c r="Q133" s="108"/>
    </row>
    <row r="134" spans="1:17" ht="24" x14ac:dyDescent="0.55000000000000004">
      <c r="A134" s="106">
        <f>SUBTOTAL(103,$B$4:B134)</f>
        <v>131</v>
      </c>
      <c r="B134" s="107" t="s">
        <v>5282</v>
      </c>
      <c r="C134" s="107" t="s">
        <v>5029</v>
      </c>
      <c r="D134" s="107" t="s">
        <v>5286</v>
      </c>
      <c r="E134" s="106" t="s">
        <v>5294</v>
      </c>
      <c r="F134" s="107" t="s">
        <v>5295</v>
      </c>
      <c r="G134" s="106" t="s">
        <v>9106</v>
      </c>
      <c r="H134" s="106" t="s">
        <v>9107</v>
      </c>
      <c r="I134" s="11">
        <v>5.0750000000000002</v>
      </c>
      <c r="J134" s="11">
        <v>7.3799999999999901</v>
      </c>
      <c r="K134" s="11"/>
      <c r="L134" s="106" t="s">
        <v>5238</v>
      </c>
      <c r="M134" s="108"/>
      <c r="N134" s="108"/>
      <c r="O134" s="108"/>
      <c r="P134" s="108"/>
      <c r="Q134" s="108"/>
    </row>
    <row r="135" spans="1:17" ht="24" x14ac:dyDescent="0.55000000000000004">
      <c r="A135" s="106">
        <f>SUBTOTAL(103,$B$4:B135)</f>
        <v>132</v>
      </c>
      <c r="B135" s="107" t="s">
        <v>5282</v>
      </c>
      <c r="C135" s="107" t="s">
        <v>5029</v>
      </c>
      <c r="D135" s="107" t="s">
        <v>5283</v>
      </c>
      <c r="E135" s="106" t="s">
        <v>5296</v>
      </c>
      <c r="F135" s="107" t="s">
        <v>5297</v>
      </c>
      <c r="G135" s="106" t="s">
        <v>5213</v>
      </c>
      <c r="H135" s="106" t="s">
        <v>9108</v>
      </c>
      <c r="I135" s="11">
        <v>12.5999999999999</v>
      </c>
      <c r="J135" s="11">
        <v>13.207999999999901</v>
      </c>
      <c r="K135" s="11"/>
      <c r="L135" s="106" t="s">
        <v>5238</v>
      </c>
      <c r="M135" s="108"/>
      <c r="N135" s="108"/>
      <c r="O135" s="108"/>
      <c r="P135" s="108"/>
      <c r="Q135" s="108"/>
    </row>
    <row r="136" spans="1:17" ht="24" x14ac:dyDescent="0.55000000000000004">
      <c r="A136" s="106">
        <f>SUBTOTAL(103,$B$4:B136)</f>
        <v>133</v>
      </c>
      <c r="B136" s="107" t="s">
        <v>5282</v>
      </c>
      <c r="C136" s="107" t="s">
        <v>5029</v>
      </c>
      <c r="D136" s="107" t="s">
        <v>5286</v>
      </c>
      <c r="E136" s="106" t="s">
        <v>5298</v>
      </c>
      <c r="F136" s="107" t="s">
        <v>5299</v>
      </c>
      <c r="G136" s="106" t="s">
        <v>5213</v>
      </c>
      <c r="H136" s="106" t="s">
        <v>8422</v>
      </c>
      <c r="I136" s="11">
        <v>9</v>
      </c>
      <c r="J136" s="11">
        <v>13.5299999999999</v>
      </c>
      <c r="K136" s="11"/>
      <c r="L136" s="106" t="s">
        <v>5238</v>
      </c>
      <c r="M136" s="108"/>
      <c r="N136" s="108"/>
      <c r="O136" s="108"/>
      <c r="P136" s="108"/>
      <c r="Q136" s="108"/>
    </row>
    <row r="137" spans="1:17" ht="24" x14ac:dyDescent="0.55000000000000004">
      <c r="A137" s="106">
        <f>SUBTOTAL(103,$B$4:B137)</f>
        <v>134</v>
      </c>
      <c r="B137" s="107" t="s">
        <v>5282</v>
      </c>
      <c r="C137" s="107" t="s">
        <v>5029</v>
      </c>
      <c r="D137" s="107" t="s">
        <v>5283</v>
      </c>
      <c r="E137" s="106" t="s">
        <v>5300</v>
      </c>
      <c r="F137" s="107" t="s">
        <v>5301</v>
      </c>
      <c r="G137" s="106" t="s">
        <v>5213</v>
      </c>
      <c r="H137" s="106" t="s">
        <v>9109</v>
      </c>
      <c r="I137" s="11">
        <v>12.674999999999899</v>
      </c>
      <c r="J137" s="11">
        <v>13.674999999999899</v>
      </c>
      <c r="K137" s="11"/>
      <c r="L137" s="106" t="s">
        <v>5238</v>
      </c>
      <c r="M137" s="108"/>
      <c r="N137" s="108"/>
      <c r="O137" s="108"/>
      <c r="P137" s="108"/>
      <c r="Q137" s="108"/>
    </row>
    <row r="138" spans="1:17" ht="24" x14ac:dyDescent="0.55000000000000004">
      <c r="A138" s="106">
        <f>SUBTOTAL(103,$B$4:B138)</f>
        <v>135</v>
      </c>
      <c r="B138" s="107" t="s">
        <v>5282</v>
      </c>
      <c r="C138" s="107" t="s">
        <v>5029</v>
      </c>
      <c r="D138" s="107" t="s">
        <v>5286</v>
      </c>
      <c r="E138" s="106" t="s">
        <v>5302</v>
      </c>
      <c r="F138" s="107" t="s">
        <v>5303</v>
      </c>
      <c r="G138" s="106" t="s">
        <v>9110</v>
      </c>
      <c r="H138" s="106" t="s">
        <v>9111</v>
      </c>
      <c r="I138" s="11">
        <v>7.9820000000000002</v>
      </c>
      <c r="J138" s="11">
        <v>7.9820000000000002</v>
      </c>
      <c r="K138" s="11"/>
      <c r="L138" s="106" t="s">
        <v>5238</v>
      </c>
      <c r="M138" s="108"/>
      <c r="N138" s="108"/>
      <c r="O138" s="108"/>
      <c r="P138" s="108"/>
      <c r="Q138" s="108"/>
    </row>
    <row r="139" spans="1:17" ht="24" x14ac:dyDescent="0.55000000000000004">
      <c r="A139" s="106">
        <f>SUBTOTAL(103,$B$4:B139)</f>
        <v>136</v>
      </c>
      <c r="B139" s="107" t="s">
        <v>5282</v>
      </c>
      <c r="C139" s="107" t="s">
        <v>5029</v>
      </c>
      <c r="D139" s="107" t="s">
        <v>5286</v>
      </c>
      <c r="E139" s="106" t="s">
        <v>5304</v>
      </c>
      <c r="F139" s="107" t="s">
        <v>5305</v>
      </c>
      <c r="G139" s="106" t="s">
        <v>5213</v>
      </c>
      <c r="H139" s="106" t="s">
        <v>9112</v>
      </c>
      <c r="I139" s="11">
        <v>28.201000000000001</v>
      </c>
      <c r="J139" s="11">
        <v>29.667999999999999</v>
      </c>
      <c r="K139" s="11"/>
      <c r="L139" s="106" t="s">
        <v>5238</v>
      </c>
      <c r="M139" s="108"/>
      <c r="N139" s="108"/>
      <c r="O139" s="108"/>
      <c r="P139" s="108"/>
      <c r="Q139" s="108"/>
    </row>
    <row r="140" spans="1:17" ht="24" x14ac:dyDescent="0.55000000000000004">
      <c r="A140" s="106">
        <f>SUBTOTAL(103,$B$4:B140)</f>
        <v>137</v>
      </c>
      <c r="B140" s="107" t="s">
        <v>5282</v>
      </c>
      <c r="C140" s="107" t="s">
        <v>5029</v>
      </c>
      <c r="D140" s="107" t="s">
        <v>5289</v>
      </c>
      <c r="E140" s="106" t="s">
        <v>5306</v>
      </c>
      <c r="F140" s="107" t="s">
        <v>5307</v>
      </c>
      <c r="G140" s="106" t="s">
        <v>5213</v>
      </c>
      <c r="H140" s="106" t="s">
        <v>8121</v>
      </c>
      <c r="I140" s="11">
        <v>8</v>
      </c>
      <c r="J140" s="11">
        <v>8</v>
      </c>
      <c r="K140" s="11"/>
      <c r="L140" s="106" t="s">
        <v>5238</v>
      </c>
      <c r="M140" s="108"/>
      <c r="N140" s="108"/>
      <c r="O140" s="108"/>
      <c r="P140" s="108"/>
      <c r="Q140" s="108"/>
    </row>
    <row r="141" spans="1:17" ht="24" x14ac:dyDescent="0.55000000000000004">
      <c r="A141" s="106">
        <f>SUBTOTAL(103,$B$4:B141)</f>
        <v>138</v>
      </c>
      <c r="B141" s="107" t="s">
        <v>5282</v>
      </c>
      <c r="C141" s="107" t="s">
        <v>5029</v>
      </c>
      <c r="D141" s="107" t="s">
        <v>5283</v>
      </c>
      <c r="E141" s="106" t="s">
        <v>5308</v>
      </c>
      <c r="F141" s="107" t="s">
        <v>5309</v>
      </c>
      <c r="G141" s="106" t="s">
        <v>5213</v>
      </c>
      <c r="H141" s="106" t="s">
        <v>9113</v>
      </c>
      <c r="I141" s="11">
        <v>11.76</v>
      </c>
      <c r="J141" s="11">
        <v>11.76</v>
      </c>
      <c r="K141" s="11"/>
      <c r="L141" s="106" t="s">
        <v>5238</v>
      </c>
      <c r="M141" s="108"/>
      <c r="N141" s="108"/>
      <c r="O141" s="108"/>
      <c r="P141" s="108"/>
      <c r="Q141" s="108"/>
    </row>
    <row r="142" spans="1:17" ht="24" x14ac:dyDescent="0.55000000000000004">
      <c r="A142" s="106">
        <f>SUBTOTAL(103,$B$4:B142)</f>
        <v>139</v>
      </c>
      <c r="B142" s="107" t="s">
        <v>5282</v>
      </c>
      <c r="C142" s="107" t="s">
        <v>5029</v>
      </c>
      <c r="D142" s="107" t="s">
        <v>5310</v>
      </c>
      <c r="E142" s="106" t="s">
        <v>5311</v>
      </c>
      <c r="F142" s="107" t="s">
        <v>5312</v>
      </c>
      <c r="G142" s="106" t="s">
        <v>9037</v>
      </c>
      <c r="H142" s="106" t="s">
        <v>9114</v>
      </c>
      <c r="I142" s="11">
        <v>17.399999999999899</v>
      </c>
      <c r="J142" s="11">
        <v>17.399999999999899</v>
      </c>
      <c r="K142" s="11"/>
      <c r="L142" s="106" t="s">
        <v>5238</v>
      </c>
      <c r="M142" s="108"/>
      <c r="N142" s="108"/>
      <c r="O142" s="108"/>
      <c r="P142" s="108"/>
      <c r="Q142" s="108"/>
    </row>
    <row r="143" spans="1:17" ht="24" x14ac:dyDescent="0.55000000000000004">
      <c r="A143" s="106">
        <f>SUBTOTAL(103,$B$4:B143)</f>
        <v>140</v>
      </c>
      <c r="B143" s="107" t="s">
        <v>5282</v>
      </c>
      <c r="C143" s="107" t="s">
        <v>5029</v>
      </c>
      <c r="D143" s="107" t="s">
        <v>5310</v>
      </c>
      <c r="E143" s="106" t="s">
        <v>5313</v>
      </c>
      <c r="F143" s="107" t="s">
        <v>5314</v>
      </c>
      <c r="G143" s="106" t="s">
        <v>5213</v>
      </c>
      <c r="H143" s="106" t="s">
        <v>9115</v>
      </c>
      <c r="I143" s="11">
        <v>8.7419999999999902</v>
      </c>
      <c r="J143" s="11">
        <v>8.7419999999999902</v>
      </c>
      <c r="K143" s="11"/>
      <c r="L143" s="106" t="s">
        <v>5238</v>
      </c>
      <c r="M143" s="108"/>
      <c r="N143" s="108"/>
      <c r="O143" s="108"/>
      <c r="P143" s="108"/>
      <c r="Q143" s="108"/>
    </row>
    <row r="144" spans="1:17" ht="24" x14ac:dyDescent="0.55000000000000004">
      <c r="A144" s="106">
        <f>SUBTOTAL(103,$B$4:B144)</f>
        <v>141</v>
      </c>
      <c r="B144" s="107" t="s">
        <v>5282</v>
      </c>
      <c r="C144" s="107" t="s">
        <v>5029</v>
      </c>
      <c r="D144" s="107" t="s">
        <v>5283</v>
      </c>
      <c r="E144" s="106" t="s">
        <v>5315</v>
      </c>
      <c r="F144" s="107" t="s">
        <v>5316</v>
      </c>
      <c r="G144" s="106" t="s">
        <v>5213</v>
      </c>
      <c r="H144" s="106" t="s">
        <v>9116</v>
      </c>
      <c r="I144" s="11">
        <v>23.515999999999998</v>
      </c>
      <c r="J144" s="11">
        <v>26.087</v>
      </c>
      <c r="K144" s="11"/>
      <c r="L144" s="106" t="s">
        <v>5238</v>
      </c>
      <c r="M144" s="108"/>
      <c r="N144" s="108"/>
      <c r="O144" s="108"/>
      <c r="P144" s="108"/>
      <c r="Q144" s="108"/>
    </row>
    <row r="145" spans="1:17" ht="24" x14ac:dyDescent="0.55000000000000004">
      <c r="A145" s="106">
        <f>SUBTOTAL(103,$B$4:B145)</f>
        <v>142</v>
      </c>
      <c r="B145" s="107" t="s">
        <v>5282</v>
      </c>
      <c r="C145" s="107" t="s">
        <v>5029</v>
      </c>
      <c r="D145" s="107" t="s">
        <v>5310</v>
      </c>
      <c r="E145" s="106" t="s">
        <v>5317</v>
      </c>
      <c r="F145" s="107" t="s">
        <v>5318</v>
      </c>
      <c r="G145" s="106" t="s">
        <v>5213</v>
      </c>
      <c r="H145" s="106" t="s">
        <v>9117</v>
      </c>
      <c r="I145" s="11">
        <v>7.85299999999999</v>
      </c>
      <c r="J145" s="11">
        <v>7.85299999999999</v>
      </c>
      <c r="K145" s="11"/>
      <c r="L145" s="106" t="s">
        <v>5238</v>
      </c>
      <c r="M145" s="108"/>
      <c r="N145" s="108"/>
      <c r="O145" s="108"/>
      <c r="P145" s="108"/>
      <c r="Q145" s="108"/>
    </row>
    <row r="146" spans="1:17" ht="24" x14ac:dyDescent="0.55000000000000004">
      <c r="A146" s="106">
        <f>SUBTOTAL(103,$B$4:B146)</f>
        <v>143</v>
      </c>
      <c r="B146" s="107" t="s">
        <v>5282</v>
      </c>
      <c r="C146" s="107" t="s">
        <v>5029</v>
      </c>
      <c r="D146" s="107" t="s">
        <v>5310</v>
      </c>
      <c r="E146" s="106" t="s">
        <v>5319</v>
      </c>
      <c r="F146" s="107" t="s">
        <v>5320</v>
      </c>
      <c r="G146" s="106" t="s">
        <v>5213</v>
      </c>
      <c r="H146" s="106" t="s">
        <v>9118</v>
      </c>
      <c r="I146" s="11">
        <v>43.9819999999999</v>
      </c>
      <c r="J146" s="11">
        <v>44.781999999999996</v>
      </c>
      <c r="K146" s="11"/>
      <c r="L146" s="106" t="s">
        <v>5238</v>
      </c>
      <c r="M146" s="108"/>
      <c r="N146" s="108"/>
      <c r="O146" s="108"/>
      <c r="P146" s="108"/>
      <c r="Q146" s="108"/>
    </row>
    <row r="147" spans="1:17" ht="24" x14ac:dyDescent="0.55000000000000004">
      <c r="A147" s="106">
        <f>SUBTOTAL(103,$B$4:B147)</f>
        <v>144</v>
      </c>
      <c r="B147" s="107" t="s">
        <v>5282</v>
      </c>
      <c r="C147" s="107" t="s">
        <v>5029</v>
      </c>
      <c r="D147" s="107" t="s">
        <v>5310</v>
      </c>
      <c r="E147" s="106" t="s">
        <v>5321</v>
      </c>
      <c r="F147" s="107" t="s">
        <v>5322</v>
      </c>
      <c r="G147" s="106" t="s">
        <v>5213</v>
      </c>
      <c r="H147" s="106" t="s">
        <v>9119</v>
      </c>
      <c r="I147" s="11">
        <v>11.55</v>
      </c>
      <c r="J147" s="11">
        <v>11.55</v>
      </c>
      <c r="K147" s="11"/>
      <c r="L147" s="106" t="s">
        <v>5238</v>
      </c>
      <c r="M147" s="108"/>
      <c r="N147" s="108"/>
      <c r="O147" s="108"/>
      <c r="P147" s="108"/>
      <c r="Q147" s="108"/>
    </row>
    <row r="148" spans="1:17" ht="24" x14ac:dyDescent="0.55000000000000004">
      <c r="A148" s="106">
        <f>SUBTOTAL(103,$B$4:B148)</f>
        <v>145</v>
      </c>
      <c r="B148" s="107" t="s">
        <v>5282</v>
      </c>
      <c r="C148" s="107" t="s">
        <v>5029</v>
      </c>
      <c r="D148" s="107" t="s">
        <v>5310</v>
      </c>
      <c r="E148" s="106" t="s">
        <v>5323</v>
      </c>
      <c r="F148" s="107" t="s">
        <v>5324</v>
      </c>
      <c r="G148" s="106" t="s">
        <v>5213</v>
      </c>
      <c r="H148" s="106" t="s">
        <v>9120</v>
      </c>
      <c r="I148" s="11">
        <v>31.75</v>
      </c>
      <c r="J148" s="11">
        <v>31.75</v>
      </c>
      <c r="K148" s="11"/>
      <c r="L148" s="106" t="s">
        <v>5238</v>
      </c>
      <c r="M148" s="108"/>
      <c r="N148" s="108"/>
      <c r="O148" s="108"/>
      <c r="P148" s="108"/>
      <c r="Q148" s="108"/>
    </row>
    <row r="149" spans="1:17" ht="24" x14ac:dyDescent="0.55000000000000004">
      <c r="A149" s="106">
        <f>SUBTOTAL(103,$B$4:B149)</f>
        <v>146</v>
      </c>
      <c r="B149" s="107" t="s">
        <v>5282</v>
      </c>
      <c r="C149" s="107" t="s">
        <v>5029</v>
      </c>
      <c r="D149" s="107" t="s">
        <v>5310</v>
      </c>
      <c r="E149" s="106" t="s">
        <v>5325</v>
      </c>
      <c r="F149" s="107" t="s">
        <v>5326</v>
      </c>
      <c r="G149" s="106" t="s">
        <v>5213</v>
      </c>
      <c r="H149" s="106" t="s">
        <v>9121</v>
      </c>
      <c r="I149" s="11">
        <v>26.299999999999901</v>
      </c>
      <c r="J149" s="11">
        <v>28.6</v>
      </c>
      <c r="K149" s="11"/>
      <c r="L149" s="106" t="s">
        <v>5238</v>
      </c>
      <c r="M149" s="108"/>
      <c r="N149" s="108"/>
      <c r="O149" s="108"/>
      <c r="P149" s="108"/>
      <c r="Q149" s="108"/>
    </row>
    <row r="150" spans="1:17" ht="24" x14ac:dyDescent="0.55000000000000004">
      <c r="A150" s="106">
        <f>SUBTOTAL(103,$B$4:B150)</f>
        <v>147</v>
      </c>
      <c r="B150" s="107" t="s">
        <v>5282</v>
      </c>
      <c r="C150" s="107" t="s">
        <v>5029</v>
      </c>
      <c r="D150" s="107" t="s">
        <v>5283</v>
      </c>
      <c r="E150" s="106" t="s">
        <v>5327</v>
      </c>
      <c r="F150" s="107" t="s">
        <v>5328</v>
      </c>
      <c r="G150" s="106" t="s">
        <v>9100</v>
      </c>
      <c r="H150" s="106" t="s">
        <v>9122</v>
      </c>
      <c r="I150" s="11">
        <v>11.864000000000001</v>
      </c>
      <c r="J150" s="11">
        <v>11.864000000000001</v>
      </c>
      <c r="K150" s="11"/>
      <c r="L150" s="106" t="s">
        <v>5238</v>
      </c>
      <c r="M150" s="109"/>
      <c r="N150" s="109"/>
      <c r="O150" s="108"/>
      <c r="P150" s="109"/>
      <c r="Q150" s="109"/>
    </row>
    <row r="151" spans="1:17" ht="24" x14ac:dyDescent="0.55000000000000004">
      <c r="A151" s="106">
        <f>SUBTOTAL(103,$B$4:B151)</f>
        <v>148</v>
      </c>
      <c r="B151" s="107" t="s">
        <v>5282</v>
      </c>
      <c r="C151" s="107" t="s">
        <v>5029</v>
      </c>
      <c r="D151" s="107" t="s">
        <v>5310</v>
      </c>
      <c r="E151" s="106" t="s">
        <v>5329</v>
      </c>
      <c r="F151" s="107" t="s">
        <v>5330</v>
      </c>
      <c r="G151" s="106" t="s">
        <v>9122</v>
      </c>
      <c r="H151" s="106" t="s">
        <v>9123</v>
      </c>
      <c r="I151" s="11">
        <v>31.361000000000001</v>
      </c>
      <c r="J151" s="11">
        <v>31.361000000000001</v>
      </c>
      <c r="K151" s="11"/>
      <c r="L151" s="106" t="s">
        <v>5238</v>
      </c>
      <c r="M151" s="108"/>
      <c r="N151" s="108"/>
      <c r="O151" s="108"/>
      <c r="P151" s="108"/>
      <c r="Q151" s="108"/>
    </row>
    <row r="152" spans="1:17" ht="24" x14ac:dyDescent="0.55000000000000004">
      <c r="A152" s="106">
        <f>SUBTOTAL(103,$B$4:B152)</f>
        <v>149</v>
      </c>
      <c r="B152" s="107" t="s">
        <v>5282</v>
      </c>
      <c r="C152" s="107" t="s">
        <v>5029</v>
      </c>
      <c r="D152" s="107" t="s">
        <v>5310</v>
      </c>
      <c r="E152" s="106" t="s">
        <v>5331</v>
      </c>
      <c r="F152" s="107" t="s">
        <v>5332</v>
      </c>
      <c r="G152" s="106" t="s">
        <v>5213</v>
      </c>
      <c r="H152" s="106" t="s">
        <v>8736</v>
      </c>
      <c r="I152" s="11">
        <v>11.25</v>
      </c>
      <c r="J152" s="11">
        <v>11.25</v>
      </c>
      <c r="K152" s="11"/>
      <c r="L152" s="106" t="s">
        <v>5238</v>
      </c>
      <c r="M152" s="108"/>
      <c r="N152" s="108"/>
      <c r="O152" s="108"/>
      <c r="P152" s="108"/>
      <c r="Q152" s="108"/>
    </row>
    <row r="153" spans="1:17" ht="24" x14ac:dyDescent="0.55000000000000004">
      <c r="A153" s="106">
        <f>SUBTOTAL(103,$B$4:B153)</f>
        <v>150</v>
      </c>
      <c r="B153" s="107" t="s">
        <v>5282</v>
      </c>
      <c r="C153" s="107" t="s">
        <v>5029</v>
      </c>
      <c r="D153" s="107" t="s">
        <v>5283</v>
      </c>
      <c r="E153" s="106" t="s">
        <v>5333</v>
      </c>
      <c r="F153" s="107" t="s">
        <v>5334</v>
      </c>
      <c r="G153" s="106" t="s">
        <v>5213</v>
      </c>
      <c r="H153" s="106" t="s">
        <v>9124</v>
      </c>
      <c r="I153" s="11">
        <v>0.57999999999999896</v>
      </c>
      <c r="J153" s="11">
        <v>1.4019999999999999</v>
      </c>
      <c r="K153" s="11"/>
      <c r="L153" s="106" t="s">
        <v>5238</v>
      </c>
      <c r="M153" s="108"/>
      <c r="N153" s="108"/>
      <c r="O153" s="108"/>
      <c r="P153" s="108"/>
      <c r="Q153" s="108"/>
    </row>
    <row r="154" spans="1:17" ht="24" x14ac:dyDescent="0.55000000000000004">
      <c r="A154" s="106">
        <f>SUBTOTAL(103,$B$4:B154)</f>
        <v>151</v>
      </c>
      <c r="B154" s="107" t="s">
        <v>5282</v>
      </c>
      <c r="C154" s="107" t="s">
        <v>5029</v>
      </c>
      <c r="D154" s="107" t="s">
        <v>5310</v>
      </c>
      <c r="E154" s="106" t="s">
        <v>5335</v>
      </c>
      <c r="F154" s="107" t="s">
        <v>5336</v>
      </c>
      <c r="G154" s="106" t="s">
        <v>5213</v>
      </c>
      <c r="H154" s="106" t="s">
        <v>6967</v>
      </c>
      <c r="I154" s="11">
        <v>0.5</v>
      </c>
      <c r="J154" s="11">
        <v>0.5</v>
      </c>
      <c r="K154" s="11"/>
      <c r="L154" s="106" t="s">
        <v>5238</v>
      </c>
      <c r="M154" s="108"/>
      <c r="N154" s="108"/>
      <c r="O154" s="108"/>
      <c r="P154" s="108"/>
      <c r="Q154" s="108"/>
    </row>
    <row r="155" spans="1:17" ht="24" x14ac:dyDescent="0.55000000000000004">
      <c r="A155" s="106">
        <f>SUBTOTAL(103,$B$4:B155)</f>
        <v>152</v>
      </c>
      <c r="B155" s="107" t="s">
        <v>5282</v>
      </c>
      <c r="C155" s="107" t="s">
        <v>5029</v>
      </c>
      <c r="D155" s="107" t="s">
        <v>5286</v>
      </c>
      <c r="E155" s="106" t="s">
        <v>5337</v>
      </c>
      <c r="F155" s="107" t="s">
        <v>5338</v>
      </c>
      <c r="G155" s="106" t="s">
        <v>5213</v>
      </c>
      <c r="H155" s="106" t="s">
        <v>9125</v>
      </c>
      <c r="I155" s="11">
        <v>1.597</v>
      </c>
      <c r="J155" s="11">
        <v>3.194</v>
      </c>
      <c r="K155" s="11"/>
      <c r="L155" s="106" t="s">
        <v>5238</v>
      </c>
      <c r="M155" s="108"/>
      <c r="N155" s="108"/>
      <c r="O155" s="108"/>
      <c r="P155" s="108"/>
      <c r="Q155" s="108"/>
    </row>
    <row r="156" spans="1:17" ht="24" x14ac:dyDescent="0.55000000000000004">
      <c r="A156" s="106">
        <f>SUBTOTAL(103,$B$4:B156)</f>
        <v>153</v>
      </c>
      <c r="B156" s="107" t="s">
        <v>5282</v>
      </c>
      <c r="C156" s="107" t="s">
        <v>5029</v>
      </c>
      <c r="D156" s="107" t="s">
        <v>5289</v>
      </c>
      <c r="E156" s="106" t="s">
        <v>5339</v>
      </c>
      <c r="F156" s="107" t="s">
        <v>5340</v>
      </c>
      <c r="G156" s="106" t="s">
        <v>5213</v>
      </c>
      <c r="H156" s="106" t="s">
        <v>9126</v>
      </c>
      <c r="I156" s="11">
        <v>1.754</v>
      </c>
      <c r="J156" s="11">
        <v>1.754</v>
      </c>
      <c r="K156" s="11"/>
      <c r="L156" s="106" t="s">
        <v>5238</v>
      </c>
      <c r="M156" s="108"/>
      <c r="N156" s="108"/>
      <c r="O156" s="108"/>
      <c r="P156" s="108"/>
      <c r="Q156" s="108"/>
    </row>
    <row r="157" spans="1:17" ht="24" x14ac:dyDescent="0.55000000000000004">
      <c r="A157" s="106"/>
      <c r="B157" s="114" t="s">
        <v>6636</v>
      </c>
      <c r="C157" s="115"/>
      <c r="D157" s="115"/>
      <c r="E157" s="115"/>
      <c r="F157" s="115"/>
      <c r="G157" s="115"/>
      <c r="H157" s="115"/>
      <c r="I157" s="125">
        <f>SUBTOTAL(109,I4:I156)</f>
        <v>2219.0239999999967</v>
      </c>
      <c r="J157" s="125">
        <f>SUBTOTAL(109,J4:J156)</f>
        <v>3646.1279999999983</v>
      </c>
      <c r="K157" s="125"/>
      <c r="L157" s="106"/>
      <c r="M157" s="108"/>
      <c r="N157" s="108"/>
      <c r="O157" s="108"/>
      <c r="P157" s="108"/>
      <c r="Q157" s="108"/>
    </row>
    <row r="158" spans="1:17" s="133" customFormat="1" ht="24" x14ac:dyDescent="0.55000000000000004">
      <c r="A158" s="112"/>
      <c r="B158" s="157" t="s">
        <v>5913</v>
      </c>
      <c r="C158" s="157" t="s">
        <v>5747</v>
      </c>
      <c r="D158" s="157" t="s">
        <v>5915</v>
      </c>
      <c r="E158" s="112" t="s">
        <v>5916</v>
      </c>
      <c r="F158" s="157" t="s">
        <v>5917</v>
      </c>
      <c r="G158" s="112" t="s">
        <v>8999</v>
      </c>
      <c r="H158" s="112" t="s">
        <v>5918</v>
      </c>
      <c r="I158" s="149">
        <v>23.399999999999899</v>
      </c>
      <c r="J158" s="149">
        <v>34.700000000000003</v>
      </c>
      <c r="K158" s="149"/>
      <c r="L158" s="112" t="s">
        <v>5028</v>
      </c>
      <c r="M158" s="112" t="s">
        <v>5918</v>
      </c>
      <c r="N158" s="112" t="s">
        <v>6525</v>
      </c>
      <c r="O158" s="109"/>
      <c r="P158" s="112"/>
      <c r="Q158" s="112"/>
    </row>
    <row r="159" spans="1:17" s="133" customFormat="1" ht="24" x14ac:dyDescent="0.55000000000000004">
      <c r="A159" s="112"/>
      <c r="B159" s="157" t="s">
        <v>5913</v>
      </c>
      <c r="C159" s="157" t="s">
        <v>5747</v>
      </c>
      <c r="D159" s="157" t="s">
        <v>5927</v>
      </c>
      <c r="E159" s="112" t="s">
        <v>5928</v>
      </c>
      <c r="F159" s="157" t="s">
        <v>5929</v>
      </c>
      <c r="G159" s="112" t="s">
        <v>5930</v>
      </c>
      <c r="H159" s="112" t="s">
        <v>9019</v>
      </c>
      <c r="I159" s="149">
        <v>63.12</v>
      </c>
      <c r="J159" s="149">
        <v>70.507999999999896</v>
      </c>
      <c r="K159" s="149"/>
      <c r="L159" s="112" t="s">
        <v>5028</v>
      </c>
      <c r="M159" s="112" t="s">
        <v>5930</v>
      </c>
      <c r="N159" s="112" t="s">
        <v>6525</v>
      </c>
      <c r="O159" s="109"/>
      <c r="P159" s="112"/>
      <c r="Q159" s="112"/>
    </row>
    <row r="160" spans="1:17" s="133" customFormat="1" ht="24" x14ac:dyDescent="0.55000000000000004">
      <c r="A160" s="112"/>
      <c r="B160" s="157" t="s">
        <v>5913</v>
      </c>
      <c r="C160" s="157" t="s">
        <v>5747</v>
      </c>
      <c r="D160" s="157" t="s">
        <v>5915</v>
      </c>
      <c r="E160" s="112" t="s">
        <v>5931</v>
      </c>
      <c r="F160" s="157" t="s">
        <v>5932</v>
      </c>
      <c r="G160" s="112" t="s">
        <v>5933</v>
      </c>
      <c r="H160" s="112" t="s">
        <v>9127</v>
      </c>
      <c r="I160" s="149">
        <v>20</v>
      </c>
      <c r="J160" s="149">
        <v>20.149999999999999</v>
      </c>
      <c r="K160" s="149"/>
      <c r="L160" s="112" t="s">
        <v>5028</v>
      </c>
      <c r="M160" s="112" t="s">
        <v>5933</v>
      </c>
      <c r="N160" s="112" t="s">
        <v>6525</v>
      </c>
      <c r="O160" s="109"/>
      <c r="P160" s="112"/>
      <c r="Q160" s="112"/>
    </row>
    <row r="161" spans="1:17" s="133" customFormat="1" ht="24" x14ac:dyDescent="0.55000000000000004">
      <c r="A161" s="112"/>
      <c r="B161" s="157" t="s">
        <v>5913</v>
      </c>
      <c r="C161" s="157" t="s">
        <v>5747</v>
      </c>
      <c r="D161" s="157" t="s">
        <v>5927</v>
      </c>
      <c r="E161" s="112" t="s">
        <v>5934</v>
      </c>
      <c r="F161" s="157" t="s">
        <v>5935</v>
      </c>
      <c r="G161" s="112" t="s">
        <v>9127</v>
      </c>
      <c r="H161" s="112" t="s">
        <v>9021</v>
      </c>
      <c r="I161" s="149">
        <v>14.185</v>
      </c>
      <c r="J161" s="149">
        <v>17.881999999999898</v>
      </c>
      <c r="K161" s="149"/>
      <c r="L161" s="112" t="s">
        <v>5028</v>
      </c>
      <c r="M161" s="182"/>
      <c r="N161" s="112" t="s">
        <v>6525</v>
      </c>
      <c r="O161" s="121"/>
      <c r="P161" s="112"/>
      <c r="Q161" s="112"/>
    </row>
    <row r="162" spans="1:17" s="133" customFormat="1" ht="24" x14ac:dyDescent="0.55000000000000004">
      <c r="A162" s="112"/>
      <c r="B162" s="157" t="s">
        <v>5913</v>
      </c>
      <c r="C162" s="157" t="s">
        <v>5747</v>
      </c>
      <c r="D162" s="157" t="s">
        <v>5927</v>
      </c>
      <c r="E162" s="112" t="s">
        <v>5936</v>
      </c>
      <c r="F162" s="157" t="s">
        <v>5937</v>
      </c>
      <c r="G162" s="112" t="s">
        <v>5213</v>
      </c>
      <c r="H162" s="112" t="s">
        <v>9128</v>
      </c>
      <c r="I162" s="149">
        <v>7.6289999999999898</v>
      </c>
      <c r="J162" s="149">
        <v>7.7169999999999996</v>
      </c>
      <c r="K162" s="149"/>
      <c r="L162" s="112" t="s">
        <v>5028</v>
      </c>
      <c r="M162" s="182"/>
      <c r="N162" s="112" t="s">
        <v>6525</v>
      </c>
      <c r="O162" s="121"/>
      <c r="P162" s="112"/>
      <c r="Q162" s="112"/>
    </row>
    <row r="163" spans="1:17" s="133" customFormat="1" ht="24" x14ac:dyDescent="0.55000000000000004">
      <c r="A163" s="109"/>
      <c r="B163" s="110" t="s">
        <v>3885</v>
      </c>
      <c r="C163" s="110" t="s">
        <v>3796</v>
      </c>
      <c r="D163" s="110" t="s">
        <v>3927</v>
      </c>
      <c r="E163" s="109" t="s">
        <v>3928</v>
      </c>
      <c r="F163" s="110" t="s">
        <v>3929</v>
      </c>
      <c r="G163" s="109" t="s">
        <v>3930</v>
      </c>
      <c r="H163" s="109" t="s">
        <v>3932</v>
      </c>
      <c r="I163" s="111">
        <v>5.7</v>
      </c>
      <c r="J163" s="111">
        <v>5.7</v>
      </c>
      <c r="K163" s="111"/>
      <c r="L163" s="109" t="s">
        <v>3931</v>
      </c>
      <c r="M163" s="109" t="s">
        <v>3932</v>
      </c>
      <c r="N163" s="109" t="s">
        <v>6543</v>
      </c>
      <c r="O163" s="109"/>
      <c r="P163" s="109"/>
      <c r="Q163" s="109"/>
    </row>
    <row r="164" spans="1:17" s="133" customFormat="1" ht="24" x14ac:dyDescent="0.55000000000000004">
      <c r="A164" s="109"/>
      <c r="B164" s="110" t="s">
        <v>4579</v>
      </c>
      <c r="C164" s="110" t="s">
        <v>4239</v>
      </c>
      <c r="D164" s="110" t="s">
        <v>4608</v>
      </c>
      <c r="E164" s="109" t="s">
        <v>4619</v>
      </c>
      <c r="F164" s="110" t="s">
        <v>4620</v>
      </c>
      <c r="G164" s="109" t="s">
        <v>4622</v>
      </c>
      <c r="H164" s="109" t="s">
        <v>7045</v>
      </c>
      <c r="I164" s="111">
        <v>0.436</v>
      </c>
      <c r="J164" s="111">
        <v>0.872</v>
      </c>
      <c r="K164" s="111"/>
      <c r="L164" s="109" t="s">
        <v>3991</v>
      </c>
      <c r="M164" s="109" t="s">
        <v>4622</v>
      </c>
      <c r="N164" s="109" t="s">
        <v>6571</v>
      </c>
      <c r="O164" s="109"/>
      <c r="P164" s="109"/>
      <c r="Q164" s="109"/>
    </row>
    <row r="165" spans="1:17" s="183" customFormat="1" ht="24" x14ac:dyDescent="0.2">
      <c r="A165" s="134"/>
      <c r="B165" s="177" t="s">
        <v>4429</v>
      </c>
      <c r="C165" s="135" t="s">
        <v>4239</v>
      </c>
      <c r="D165" s="177" t="s">
        <v>4431</v>
      </c>
      <c r="E165" s="134" t="s">
        <v>4432</v>
      </c>
      <c r="F165" s="177" t="s">
        <v>4433</v>
      </c>
      <c r="G165" s="134" t="s">
        <v>8643</v>
      </c>
      <c r="H165" s="134" t="s">
        <v>8644</v>
      </c>
      <c r="I165" s="178">
        <v>14.647</v>
      </c>
      <c r="J165" s="178">
        <v>58.588000000000001</v>
      </c>
      <c r="K165" s="178"/>
      <c r="L165" s="134" t="s">
        <v>3991</v>
      </c>
      <c r="M165" s="134"/>
      <c r="N165" s="134" t="s">
        <v>6571</v>
      </c>
      <c r="O165" s="177"/>
      <c r="P165" s="134"/>
      <c r="Q165" s="134"/>
    </row>
    <row r="166" spans="1:17" s="183" customFormat="1" ht="48" x14ac:dyDescent="0.2">
      <c r="A166" s="134"/>
      <c r="B166" s="177" t="s">
        <v>4429</v>
      </c>
      <c r="C166" s="135" t="s">
        <v>4239</v>
      </c>
      <c r="D166" s="177" t="s">
        <v>4442</v>
      </c>
      <c r="E166" s="134" t="s">
        <v>4443</v>
      </c>
      <c r="F166" s="177" t="s">
        <v>4444</v>
      </c>
      <c r="G166" s="134" t="s">
        <v>8650</v>
      </c>
      <c r="H166" s="134" t="s">
        <v>8651</v>
      </c>
      <c r="I166" s="178">
        <v>16.308</v>
      </c>
      <c r="J166" s="178">
        <v>84.165000000000006</v>
      </c>
      <c r="K166" s="178"/>
      <c r="L166" s="134" t="s">
        <v>3991</v>
      </c>
      <c r="M166" s="134" t="s">
        <v>931</v>
      </c>
      <c r="N166" s="138" t="s">
        <v>6588</v>
      </c>
      <c r="O166" s="177"/>
      <c r="P166" s="138"/>
      <c r="Q166" s="138"/>
    </row>
    <row r="167" spans="1:17" s="183" customFormat="1" ht="48" x14ac:dyDescent="0.2">
      <c r="A167" s="134"/>
      <c r="B167" s="177" t="s">
        <v>4429</v>
      </c>
      <c r="C167" s="135" t="s">
        <v>4239</v>
      </c>
      <c r="D167" s="177" t="s">
        <v>4442</v>
      </c>
      <c r="E167" s="134" t="s">
        <v>4445</v>
      </c>
      <c r="F167" s="177" t="s">
        <v>4446</v>
      </c>
      <c r="G167" s="134" t="s">
        <v>5213</v>
      </c>
      <c r="H167" s="134" t="s">
        <v>8240</v>
      </c>
      <c r="I167" s="178">
        <v>2.1280000000000001</v>
      </c>
      <c r="J167" s="178">
        <v>2.2629999999999999</v>
      </c>
      <c r="K167" s="178"/>
      <c r="L167" s="134" t="s">
        <v>3991</v>
      </c>
      <c r="M167" s="134" t="s">
        <v>931</v>
      </c>
      <c r="N167" s="138" t="s">
        <v>6588</v>
      </c>
      <c r="O167" s="177"/>
      <c r="P167" s="138"/>
      <c r="Q167" s="138"/>
    </row>
    <row r="168" spans="1:17" s="183" customFormat="1" ht="24" x14ac:dyDescent="0.2">
      <c r="A168" s="134"/>
      <c r="B168" s="177" t="s">
        <v>4429</v>
      </c>
      <c r="C168" s="135" t="s">
        <v>4239</v>
      </c>
      <c r="D168" s="177" t="s">
        <v>4442</v>
      </c>
      <c r="E168" s="134" t="s">
        <v>4450</v>
      </c>
      <c r="F168" s="177" t="s">
        <v>4451</v>
      </c>
      <c r="G168" s="134" t="s">
        <v>5213</v>
      </c>
      <c r="H168" s="134" t="s">
        <v>8653</v>
      </c>
      <c r="I168" s="178">
        <v>6.2389999999999901</v>
      </c>
      <c r="J168" s="178">
        <v>6.2389999999999901</v>
      </c>
      <c r="K168" s="178"/>
      <c r="L168" s="134" t="s">
        <v>3991</v>
      </c>
      <c r="M168" s="134" t="s">
        <v>931</v>
      </c>
      <c r="N168" s="134" t="s">
        <v>6571</v>
      </c>
      <c r="O168" s="177"/>
      <c r="P168" s="134"/>
      <c r="Q168" s="134"/>
    </row>
    <row r="169" spans="1:17" s="183" customFormat="1" ht="48" x14ac:dyDescent="0.2">
      <c r="A169" s="134"/>
      <c r="B169" s="177" t="s">
        <v>4429</v>
      </c>
      <c r="C169" s="135" t="s">
        <v>4239</v>
      </c>
      <c r="D169" s="177" t="s">
        <v>4431</v>
      </c>
      <c r="E169" s="134" t="s">
        <v>4454</v>
      </c>
      <c r="F169" s="177" t="s">
        <v>4455</v>
      </c>
      <c r="G169" s="134" t="s">
        <v>8656</v>
      </c>
      <c r="H169" s="134" t="s">
        <v>8657</v>
      </c>
      <c r="I169" s="178">
        <v>9.1340000000000003</v>
      </c>
      <c r="J169" s="178">
        <v>50.899000000000001</v>
      </c>
      <c r="K169" s="178"/>
      <c r="L169" s="134" t="s">
        <v>3991</v>
      </c>
      <c r="M169" s="134" t="s">
        <v>931</v>
      </c>
      <c r="N169" s="138" t="s">
        <v>6588</v>
      </c>
      <c r="O169" s="177"/>
      <c r="P169" s="138"/>
      <c r="Q169" s="138"/>
    </row>
    <row r="170" spans="1:17" s="183" customFormat="1" ht="48" x14ac:dyDescent="0.2">
      <c r="A170" s="134"/>
      <c r="B170" s="177" t="s">
        <v>4429</v>
      </c>
      <c r="C170" s="135" t="s">
        <v>4239</v>
      </c>
      <c r="D170" s="177" t="s">
        <v>4442</v>
      </c>
      <c r="E170" s="134" t="s">
        <v>4456</v>
      </c>
      <c r="F170" s="177" t="s">
        <v>4457</v>
      </c>
      <c r="G170" s="134" t="s">
        <v>5213</v>
      </c>
      <c r="H170" s="134" t="s">
        <v>7246</v>
      </c>
      <c r="I170" s="178">
        <v>13.161</v>
      </c>
      <c r="J170" s="178">
        <v>13.661</v>
      </c>
      <c r="K170" s="178"/>
      <c r="L170" s="134" t="s">
        <v>3991</v>
      </c>
      <c r="M170" s="134" t="s">
        <v>931</v>
      </c>
      <c r="N170" s="138" t="s">
        <v>6588</v>
      </c>
      <c r="O170" s="177"/>
      <c r="P170" s="138"/>
      <c r="Q170" s="138"/>
    </row>
    <row r="171" spans="1:17" s="183" customFormat="1" ht="48" x14ac:dyDescent="0.2">
      <c r="A171" s="134"/>
      <c r="B171" s="177" t="s">
        <v>4429</v>
      </c>
      <c r="C171" s="135" t="s">
        <v>4239</v>
      </c>
      <c r="D171" s="177" t="s">
        <v>4431</v>
      </c>
      <c r="E171" s="134" t="s">
        <v>4458</v>
      </c>
      <c r="F171" s="177" t="s">
        <v>4459</v>
      </c>
      <c r="G171" s="134" t="s">
        <v>8658</v>
      </c>
      <c r="H171" s="134" t="s">
        <v>8659</v>
      </c>
      <c r="I171" s="178">
        <v>9.7669999999999906</v>
      </c>
      <c r="J171" s="178">
        <v>23.981000000000002</v>
      </c>
      <c r="K171" s="178"/>
      <c r="L171" s="134" t="s">
        <v>3991</v>
      </c>
      <c r="M171" s="134" t="s">
        <v>931</v>
      </c>
      <c r="N171" s="138" t="s">
        <v>6588</v>
      </c>
      <c r="O171" s="177"/>
      <c r="P171" s="138"/>
      <c r="Q171" s="138"/>
    </row>
    <row r="172" spans="1:17" s="183" customFormat="1" ht="24" x14ac:dyDescent="0.2">
      <c r="A172" s="134"/>
      <c r="B172" s="177" t="s">
        <v>4429</v>
      </c>
      <c r="C172" s="135" t="s">
        <v>4239</v>
      </c>
      <c r="D172" s="177" t="s">
        <v>4442</v>
      </c>
      <c r="E172" s="134" t="s">
        <v>4460</v>
      </c>
      <c r="F172" s="177" t="s">
        <v>4461</v>
      </c>
      <c r="G172" s="134" t="s">
        <v>5213</v>
      </c>
      <c r="H172" s="134" t="s">
        <v>7105</v>
      </c>
      <c r="I172" s="178">
        <v>5.1529999999999996</v>
      </c>
      <c r="J172" s="178">
        <v>6.5529999999999999</v>
      </c>
      <c r="K172" s="178"/>
      <c r="L172" s="134" t="s">
        <v>3991</v>
      </c>
      <c r="M172" s="134" t="s">
        <v>931</v>
      </c>
      <c r="N172" s="134" t="s">
        <v>6571</v>
      </c>
      <c r="O172" s="177"/>
      <c r="P172" s="134"/>
      <c r="Q172" s="134"/>
    </row>
    <row r="173" spans="1:17" s="133" customFormat="1" ht="24" x14ac:dyDescent="0.55000000000000004">
      <c r="A173" s="109"/>
      <c r="B173" s="110" t="s">
        <v>3987</v>
      </c>
      <c r="C173" s="110" t="s">
        <v>3796</v>
      </c>
      <c r="D173" s="110" t="s">
        <v>3988</v>
      </c>
      <c r="E173" s="109" t="s">
        <v>3989</v>
      </c>
      <c r="F173" s="110" t="s">
        <v>3990</v>
      </c>
      <c r="G173" s="109" t="s">
        <v>8402</v>
      </c>
      <c r="H173" s="109" t="s">
        <v>3992</v>
      </c>
      <c r="I173" s="111">
        <v>11.1199999999999</v>
      </c>
      <c r="J173" s="111">
        <v>27.44</v>
      </c>
      <c r="K173" s="111"/>
      <c r="L173" s="109" t="s">
        <v>3991</v>
      </c>
      <c r="M173" s="109" t="s">
        <v>3992</v>
      </c>
      <c r="N173" s="109" t="s">
        <v>6571</v>
      </c>
      <c r="O173" s="109"/>
      <c r="P173" s="109"/>
      <c r="Q173" s="109"/>
    </row>
    <row r="174" spans="1:17" s="133" customFormat="1" ht="24" x14ac:dyDescent="0.55000000000000004">
      <c r="A174" s="109"/>
      <c r="B174" s="110" t="s">
        <v>3987</v>
      </c>
      <c r="C174" s="110" t="s">
        <v>3796</v>
      </c>
      <c r="D174" s="110" t="s">
        <v>4007</v>
      </c>
      <c r="E174" s="109" t="s">
        <v>4049</v>
      </c>
      <c r="F174" s="110" t="s">
        <v>4050</v>
      </c>
      <c r="G174" s="109" t="s">
        <v>4051</v>
      </c>
      <c r="H174" s="109" t="s">
        <v>4052</v>
      </c>
      <c r="I174" s="111">
        <v>12.539</v>
      </c>
      <c r="J174" s="111">
        <v>25.0779999999999</v>
      </c>
      <c r="K174" s="111"/>
      <c r="L174" s="109" t="s">
        <v>3991</v>
      </c>
      <c r="M174" s="109" t="s">
        <v>4052</v>
      </c>
      <c r="N174" s="109" t="s">
        <v>6571</v>
      </c>
      <c r="O174" s="109"/>
      <c r="P174" s="109"/>
      <c r="Q174" s="109"/>
    </row>
    <row r="175" spans="1:17" ht="24" x14ac:dyDescent="0.55000000000000004">
      <c r="A175" s="106"/>
      <c r="B175" s="107"/>
      <c r="C175" s="107"/>
      <c r="D175" s="107"/>
      <c r="E175" s="106"/>
      <c r="F175" s="107"/>
      <c r="G175" s="106"/>
      <c r="H175" s="106"/>
      <c r="I175" s="11"/>
      <c r="J175" s="11"/>
      <c r="K175" s="11"/>
      <c r="L175" s="106"/>
      <c r="M175" s="108"/>
      <c r="N175" s="108"/>
      <c r="O175" s="108"/>
      <c r="P175" s="108"/>
      <c r="Q175" s="108"/>
    </row>
    <row r="176" spans="1:17" ht="24" x14ac:dyDescent="0.55000000000000004">
      <c r="A176" s="106"/>
      <c r="B176" s="114" t="s">
        <v>6637</v>
      </c>
      <c r="C176" s="115"/>
      <c r="D176" s="115"/>
      <c r="E176" s="115"/>
      <c r="F176" s="115"/>
      <c r="G176" s="115"/>
      <c r="H176" s="115"/>
      <c r="I176" s="125">
        <f>I157+I158+I159+I160+I161+I162+I163+I164+I165+I166+I167+I168+I169+I170+I171+I172+I173+I174-I100-I99-I93-I83-I68-I61-I121</f>
        <v>2418.8969999999968</v>
      </c>
      <c r="J176" s="125">
        <f>J157+J158+J159+J160+J161+J162+J163+J164+J165+J166+J167+J168+J169+J170+J171+J172+J173+J174-J100-J99-J93-J83-J68-J61-J121</f>
        <v>4048.9789999999975</v>
      </c>
      <c r="K176" s="125"/>
      <c r="L176" s="106"/>
      <c r="M176" s="108"/>
      <c r="N176" s="108"/>
      <c r="O176" s="108"/>
      <c r="P176" s="108"/>
      <c r="Q176" s="108"/>
    </row>
    <row r="179" spans="9:11" x14ac:dyDescent="0.2">
      <c r="I179" s="184"/>
      <c r="J179" s="184"/>
      <c r="K179" s="184"/>
    </row>
    <row r="180" spans="9:11" x14ac:dyDescent="0.2">
      <c r="I180" s="25"/>
      <c r="J180" s="25"/>
      <c r="K180" s="25"/>
    </row>
  </sheetData>
  <autoFilter ref="A3:S3" xr:uid="{929F8A94-15ED-4217-9EC8-F75F560CD81D}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216"/>
  <sheetViews>
    <sheetView topLeftCell="C1" zoomScale="80" zoomScaleNormal="80" workbookViewId="0">
      <pane ySplit="3" topLeftCell="A4" activePane="bottomLeft" state="frozen"/>
      <selection pane="bottomLeft" activeCell="Q1" sqref="Q1"/>
    </sheetView>
  </sheetViews>
  <sheetFormatPr defaultRowHeight="14.25" x14ac:dyDescent="0.2"/>
  <cols>
    <col min="1" max="1" width="7.375" style="105" bestFit="1" customWidth="1"/>
    <col min="2" max="2" width="25.375" style="105" bestFit="1" customWidth="1"/>
    <col min="3" max="3" width="31.375" style="105" bestFit="1" customWidth="1"/>
    <col min="4" max="4" width="23" style="105" bestFit="1" customWidth="1"/>
    <col min="5" max="5" width="13.125" style="105" bestFit="1" customWidth="1"/>
    <col min="6" max="6" width="27" style="105" bestFit="1" customWidth="1"/>
    <col min="7" max="8" width="12.75" style="105" bestFit="1" customWidth="1"/>
    <col min="9" max="9" width="10.125" style="105" bestFit="1" customWidth="1"/>
    <col min="10" max="10" width="20.25" style="105" customWidth="1"/>
    <col min="11" max="11" width="15.625" style="105" bestFit="1" customWidth="1"/>
    <col min="12" max="12" width="12.125" style="105" bestFit="1" customWidth="1"/>
    <col min="13" max="13" width="18.625" style="105" bestFit="1" customWidth="1"/>
    <col min="14" max="14" width="31.875" style="105" bestFit="1" customWidth="1"/>
    <col min="15" max="15" width="24.5" style="105" bestFit="1" customWidth="1"/>
    <col min="16" max="16" width="15.625" style="105" bestFit="1" customWidth="1"/>
    <col min="17" max="17" width="15.5" style="105" bestFit="1" customWidth="1"/>
    <col min="18" max="16384" width="9" style="105"/>
  </cols>
  <sheetData>
    <row r="1" spans="1:17" ht="30.75" x14ac:dyDescent="0.7">
      <c r="Q1" s="199" t="s">
        <v>8130</v>
      </c>
    </row>
    <row r="2" spans="1:17" customFormat="1" ht="24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 t="s">
        <v>6645</v>
      </c>
      <c r="P2" s="36"/>
      <c r="Q2" s="1" t="s">
        <v>6829</v>
      </c>
    </row>
    <row r="3" spans="1:17" customFormat="1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7" t="s">
        <v>6647</v>
      </c>
      <c r="P3" s="37" t="s">
        <v>6646</v>
      </c>
      <c r="Q3" s="33"/>
    </row>
    <row r="4" spans="1:17" ht="24" x14ac:dyDescent="0.55000000000000004">
      <c r="A4" s="106">
        <f>SUBTOTAL(103,$B$4:B4)</f>
        <v>1</v>
      </c>
      <c r="B4" s="107" t="s">
        <v>5341</v>
      </c>
      <c r="C4" s="107" t="s">
        <v>5342</v>
      </c>
      <c r="D4" s="107" t="s">
        <v>5343</v>
      </c>
      <c r="E4" s="106" t="s">
        <v>5344</v>
      </c>
      <c r="F4" s="107" t="s">
        <v>5345</v>
      </c>
      <c r="G4" s="106" t="s">
        <v>9000</v>
      </c>
      <c r="H4" s="106" t="s">
        <v>9129</v>
      </c>
      <c r="I4" s="11">
        <v>22.363</v>
      </c>
      <c r="J4" s="11">
        <v>47.448</v>
      </c>
      <c r="K4" s="11"/>
      <c r="L4" s="106" t="s">
        <v>5346</v>
      </c>
      <c r="M4" s="108"/>
      <c r="N4" s="108"/>
      <c r="O4" s="108"/>
      <c r="P4" s="108"/>
      <c r="Q4" s="108"/>
    </row>
    <row r="5" spans="1:17" ht="24" x14ac:dyDescent="0.55000000000000004">
      <c r="A5" s="106">
        <f>SUBTOTAL(103,$B$4:B5)</f>
        <v>2</v>
      </c>
      <c r="B5" s="107" t="s">
        <v>5341</v>
      </c>
      <c r="C5" s="107" t="s">
        <v>5342</v>
      </c>
      <c r="D5" s="107" t="s">
        <v>5347</v>
      </c>
      <c r="E5" s="106" t="s">
        <v>5348</v>
      </c>
      <c r="F5" s="107" t="s">
        <v>5349</v>
      </c>
      <c r="G5" s="106" t="s">
        <v>9129</v>
      </c>
      <c r="H5" s="106" t="s">
        <v>9130</v>
      </c>
      <c r="I5" s="11">
        <v>22.6</v>
      </c>
      <c r="J5" s="11">
        <v>51.874000000000002</v>
      </c>
      <c r="K5" s="11"/>
      <c r="L5" s="106" t="s">
        <v>5346</v>
      </c>
      <c r="M5" s="108"/>
      <c r="N5" s="108"/>
      <c r="O5" s="108"/>
      <c r="P5" s="108"/>
      <c r="Q5" s="108"/>
    </row>
    <row r="6" spans="1:17" ht="24" x14ac:dyDescent="0.55000000000000004">
      <c r="A6" s="106">
        <f>SUBTOTAL(103,$B$4:B6)</f>
        <v>3</v>
      </c>
      <c r="B6" s="107" t="s">
        <v>5341</v>
      </c>
      <c r="C6" s="107" t="s">
        <v>5342</v>
      </c>
      <c r="D6" s="107" t="s">
        <v>5350</v>
      </c>
      <c r="E6" s="106" t="s">
        <v>5351</v>
      </c>
      <c r="F6" s="107" t="s">
        <v>5352</v>
      </c>
      <c r="G6" s="106" t="s">
        <v>9130</v>
      </c>
      <c r="H6" s="106" t="s">
        <v>9131</v>
      </c>
      <c r="I6" s="11">
        <v>20.8</v>
      </c>
      <c r="J6" s="11">
        <v>41.6</v>
      </c>
      <c r="K6" s="11"/>
      <c r="L6" s="106" t="s">
        <v>5346</v>
      </c>
      <c r="M6" s="108"/>
      <c r="N6" s="108"/>
      <c r="O6" s="108"/>
      <c r="P6" s="108"/>
      <c r="Q6" s="108"/>
    </row>
    <row r="7" spans="1:17" ht="24" x14ac:dyDescent="0.55000000000000004">
      <c r="A7" s="106">
        <f>SUBTOTAL(103,$B$4:B7)</f>
        <v>4</v>
      </c>
      <c r="B7" s="107" t="s">
        <v>5341</v>
      </c>
      <c r="C7" s="107" t="s">
        <v>5342</v>
      </c>
      <c r="D7" s="107" t="s">
        <v>5353</v>
      </c>
      <c r="E7" s="106" t="s">
        <v>5354</v>
      </c>
      <c r="F7" s="107" t="s">
        <v>5355</v>
      </c>
      <c r="G7" s="106" t="s">
        <v>9131</v>
      </c>
      <c r="H7" s="106" t="s">
        <v>9132</v>
      </c>
      <c r="I7" s="11">
        <v>10.731</v>
      </c>
      <c r="J7" s="11">
        <v>22.1969999999999</v>
      </c>
      <c r="K7" s="11"/>
      <c r="L7" s="106" t="s">
        <v>5346</v>
      </c>
      <c r="M7" s="108"/>
      <c r="N7" s="108"/>
      <c r="O7" s="108"/>
      <c r="P7" s="108"/>
      <c r="Q7" s="108"/>
    </row>
    <row r="8" spans="1:17" ht="24" x14ac:dyDescent="0.55000000000000004">
      <c r="A8" s="106">
        <f>SUBTOTAL(103,$B$4:B8)</f>
        <v>5</v>
      </c>
      <c r="B8" s="107" t="s">
        <v>5341</v>
      </c>
      <c r="C8" s="107" t="s">
        <v>5342</v>
      </c>
      <c r="D8" s="107" t="s">
        <v>5353</v>
      </c>
      <c r="E8" s="106" t="s">
        <v>5356</v>
      </c>
      <c r="F8" s="107" t="s">
        <v>5357</v>
      </c>
      <c r="G8" s="106" t="s">
        <v>9133</v>
      </c>
      <c r="H8" s="106" t="s">
        <v>9134</v>
      </c>
      <c r="I8" s="11">
        <v>33.399999999999899</v>
      </c>
      <c r="J8" s="11">
        <v>67.1189999999999</v>
      </c>
      <c r="K8" s="11"/>
      <c r="L8" s="106" t="s">
        <v>5346</v>
      </c>
      <c r="M8" s="108"/>
      <c r="N8" s="108"/>
      <c r="O8" s="108"/>
      <c r="P8" s="108"/>
      <c r="Q8" s="108"/>
    </row>
    <row r="9" spans="1:17" ht="24" x14ac:dyDescent="0.55000000000000004">
      <c r="A9" s="106">
        <f>SUBTOTAL(103,$B$4:B9)</f>
        <v>6</v>
      </c>
      <c r="B9" s="107" t="s">
        <v>5341</v>
      </c>
      <c r="C9" s="107" t="s">
        <v>5342</v>
      </c>
      <c r="D9" s="107" t="s">
        <v>5358</v>
      </c>
      <c r="E9" s="106" t="s">
        <v>5359</v>
      </c>
      <c r="F9" s="107" t="s">
        <v>5360</v>
      </c>
      <c r="G9" s="106" t="s">
        <v>9135</v>
      </c>
      <c r="H9" s="106" t="s">
        <v>9136</v>
      </c>
      <c r="I9" s="11">
        <v>6.9370000000000003</v>
      </c>
      <c r="J9" s="11">
        <v>17.274999999999999</v>
      </c>
      <c r="K9" s="11"/>
      <c r="L9" s="106" t="s">
        <v>5346</v>
      </c>
      <c r="M9" s="108"/>
      <c r="N9" s="108"/>
      <c r="O9" s="108"/>
      <c r="P9" s="108"/>
      <c r="Q9" s="108"/>
    </row>
    <row r="10" spans="1:17" ht="24" x14ac:dyDescent="0.55000000000000004">
      <c r="A10" s="106">
        <f>SUBTOTAL(103,$B$4:B10)</f>
        <v>7</v>
      </c>
      <c r="B10" s="107" t="s">
        <v>5341</v>
      </c>
      <c r="C10" s="107" t="s">
        <v>5342</v>
      </c>
      <c r="D10" s="107" t="s">
        <v>5350</v>
      </c>
      <c r="E10" s="106" t="s">
        <v>5361</v>
      </c>
      <c r="F10" s="107" t="s">
        <v>5362</v>
      </c>
      <c r="G10" s="106" t="s">
        <v>5213</v>
      </c>
      <c r="H10" s="106" t="s">
        <v>9137</v>
      </c>
      <c r="I10" s="11">
        <v>11.2959999999999</v>
      </c>
      <c r="J10" s="11">
        <v>26.167000000000002</v>
      </c>
      <c r="K10" s="11"/>
      <c r="L10" s="106" t="s">
        <v>5346</v>
      </c>
      <c r="M10" s="108"/>
      <c r="N10" s="108"/>
      <c r="O10" s="108"/>
      <c r="P10" s="108"/>
      <c r="Q10" s="108"/>
    </row>
    <row r="11" spans="1:17" ht="24" x14ac:dyDescent="0.55000000000000004">
      <c r="A11" s="106">
        <f>SUBTOTAL(103,$B$4:B11)</f>
        <v>8</v>
      </c>
      <c r="B11" s="107" t="s">
        <v>5341</v>
      </c>
      <c r="C11" s="107" t="s">
        <v>5342</v>
      </c>
      <c r="D11" s="107" t="s">
        <v>5358</v>
      </c>
      <c r="E11" s="106" t="s">
        <v>5363</v>
      </c>
      <c r="F11" s="107" t="s">
        <v>5364</v>
      </c>
      <c r="G11" s="106" t="s">
        <v>5213</v>
      </c>
      <c r="H11" s="106" t="s">
        <v>9138</v>
      </c>
      <c r="I11" s="11">
        <v>35.399000000000001</v>
      </c>
      <c r="J11" s="11">
        <v>73.468000000000004</v>
      </c>
      <c r="K11" s="11"/>
      <c r="L11" s="106" t="s">
        <v>5346</v>
      </c>
      <c r="M11" s="108"/>
      <c r="N11" s="108"/>
      <c r="O11" s="108"/>
      <c r="P11" s="108"/>
      <c r="Q11" s="108"/>
    </row>
    <row r="12" spans="1:17" ht="24" x14ac:dyDescent="0.55000000000000004">
      <c r="A12" s="106">
        <f>SUBTOTAL(103,$B$4:B12)</f>
        <v>9</v>
      </c>
      <c r="B12" s="107" t="s">
        <v>5341</v>
      </c>
      <c r="C12" s="107" t="s">
        <v>5342</v>
      </c>
      <c r="D12" s="107" t="s">
        <v>5358</v>
      </c>
      <c r="E12" s="106" t="s">
        <v>5365</v>
      </c>
      <c r="F12" s="107" t="s">
        <v>5366</v>
      </c>
      <c r="G12" s="106" t="s">
        <v>5213</v>
      </c>
      <c r="H12" s="106" t="s">
        <v>9139</v>
      </c>
      <c r="I12" s="11">
        <v>2.0019999999999998</v>
      </c>
      <c r="J12" s="11">
        <v>6.0060000000000002</v>
      </c>
      <c r="K12" s="11"/>
      <c r="L12" s="106" t="s">
        <v>5346</v>
      </c>
      <c r="M12" s="108"/>
      <c r="N12" s="108"/>
      <c r="O12" s="108"/>
      <c r="P12" s="108"/>
      <c r="Q12" s="108"/>
    </row>
    <row r="13" spans="1:17" ht="24" x14ac:dyDescent="0.55000000000000004">
      <c r="A13" s="106">
        <f>SUBTOTAL(103,$B$4:B13)</f>
        <v>10</v>
      </c>
      <c r="B13" s="107" t="s">
        <v>5341</v>
      </c>
      <c r="C13" s="107" t="s">
        <v>5342</v>
      </c>
      <c r="D13" s="107" t="s">
        <v>5347</v>
      </c>
      <c r="E13" s="106" t="s">
        <v>5367</v>
      </c>
      <c r="F13" s="107" t="s">
        <v>5368</v>
      </c>
      <c r="G13" s="106" t="s">
        <v>5213</v>
      </c>
      <c r="H13" s="106" t="s">
        <v>8495</v>
      </c>
      <c r="I13" s="11">
        <v>2.1499999999999901</v>
      </c>
      <c r="J13" s="11">
        <v>3.0379999999999998</v>
      </c>
      <c r="K13" s="11"/>
      <c r="L13" s="106" t="s">
        <v>5346</v>
      </c>
      <c r="M13" s="108"/>
      <c r="N13" s="108"/>
      <c r="O13" s="108"/>
      <c r="P13" s="108"/>
      <c r="Q13" s="108"/>
    </row>
    <row r="14" spans="1:17" ht="24" x14ac:dyDescent="0.55000000000000004">
      <c r="A14" s="106">
        <f>SUBTOTAL(103,$B$4:B14)</f>
        <v>11</v>
      </c>
      <c r="B14" s="107" t="s">
        <v>5341</v>
      </c>
      <c r="C14" s="107" t="s">
        <v>5342</v>
      </c>
      <c r="D14" s="107" t="s">
        <v>5347</v>
      </c>
      <c r="E14" s="106" t="s">
        <v>5367</v>
      </c>
      <c r="F14" s="107" t="s">
        <v>5368</v>
      </c>
      <c r="G14" s="106" t="s">
        <v>9039</v>
      </c>
      <c r="H14" s="106" t="s">
        <v>9140</v>
      </c>
      <c r="I14" s="11">
        <v>6.8540000000000001</v>
      </c>
      <c r="J14" s="11">
        <v>6.8540000000000001</v>
      </c>
      <c r="K14" s="11"/>
      <c r="L14" s="106" t="s">
        <v>5346</v>
      </c>
      <c r="M14" s="108"/>
      <c r="N14" s="108"/>
      <c r="O14" s="108"/>
      <c r="P14" s="108"/>
      <c r="Q14" s="108"/>
    </row>
    <row r="15" spans="1:17" ht="24" x14ac:dyDescent="0.55000000000000004">
      <c r="A15" s="106">
        <f>SUBTOTAL(103,$B$4:B15)</f>
        <v>12</v>
      </c>
      <c r="B15" s="107" t="s">
        <v>5341</v>
      </c>
      <c r="C15" s="107" t="s">
        <v>5342</v>
      </c>
      <c r="D15" s="107" t="s">
        <v>5353</v>
      </c>
      <c r="E15" s="106" t="s">
        <v>5369</v>
      </c>
      <c r="F15" s="107" t="s">
        <v>5370</v>
      </c>
      <c r="G15" s="106" t="s">
        <v>5213</v>
      </c>
      <c r="H15" s="106" t="s">
        <v>9141</v>
      </c>
      <c r="I15" s="11">
        <v>10.669</v>
      </c>
      <c r="J15" s="11">
        <v>11.651</v>
      </c>
      <c r="K15" s="11"/>
      <c r="L15" s="106" t="s">
        <v>5346</v>
      </c>
      <c r="M15" s="108"/>
      <c r="N15" s="108"/>
      <c r="O15" s="108"/>
      <c r="P15" s="108"/>
      <c r="Q15" s="108"/>
    </row>
    <row r="16" spans="1:17" ht="24" x14ac:dyDescent="0.55000000000000004">
      <c r="A16" s="106">
        <f>SUBTOTAL(103,$B$4:B16)</f>
        <v>13</v>
      </c>
      <c r="B16" s="107" t="s">
        <v>5341</v>
      </c>
      <c r="C16" s="107" t="s">
        <v>5342</v>
      </c>
      <c r="D16" s="107" t="s">
        <v>5343</v>
      </c>
      <c r="E16" s="106" t="s">
        <v>5371</v>
      </c>
      <c r="F16" s="107" t="s">
        <v>5372</v>
      </c>
      <c r="G16" s="106" t="s">
        <v>9024</v>
      </c>
      <c r="H16" s="106" t="s">
        <v>9142</v>
      </c>
      <c r="I16" s="11">
        <v>15.945</v>
      </c>
      <c r="J16" s="11">
        <v>15.945</v>
      </c>
      <c r="K16" s="11"/>
      <c r="L16" s="106" t="s">
        <v>5346</v>
      </c>
      <c r="M16" s="108"/>
      <c r="N16" s="108"/>
      <c r="O16" s="108"/>
      <c r="P16" s="108"/>
      <c r="Q16" s="108"/>
    </row>
    <row r="17" spans="1:17" ht="24" x14ac:dyDescent="0.55000000000000004">
      <c r="A17" s="106">
        <f>SUBTOTAL(103,$B$4:B17)</f>
        <v>14</v>
      </c>
      <c r="B17" s="107" t="s">
        <v>5341</v>
      </c>
      <c r="C17" s="107" t="s">
        <v>5342</v>
      </c>
      <c r="D17" s="107" t="s">
        <v>5343</v>
      </c>
      <c r="E17" s="106" t="s">
        <v>5371</v>
      </c>
      <c r="F17" s="107" t="s">
        <v>5372</v>
      </c>
      <c r="G17" s="106" t="s">
        <v>9143</v>
      </c>
      <c r="H17" s="106" t="s">
        <v>9144</v>
      </c>
      <c r="I17" s="11">
        <v>22.399999999999899</v>
      </c>
      <c r="J17" s="11">
        <v>22.399999999999899</v>
      </c>
      <c r="K17" s="11"/>
      <c r="L17" s="106" t="s">
        <v>5346</v>
      </c>
      <c r="M17" s="108"/>
      <c r="N17" s="108"/>
      <c r="O17" s="108"/>
      <c r="P17" s="108"/>
      <c r="Q17" s="108"/>
    </row>
    <row r="18" spans="1:17" ht="24" x14ac:dyDescent="0.55000000000000004">
      <c r="A18" s="106">
        <f>SUBTOTAL(103,$B$4:B18)</f>
        <v>15</v>
      </c>
      <c r="B18" s="107" t="s">
        <v>5341</v>
      </c>
      <c r="C18" s="107" t="s">
        <v>5342</v>
      </c>
      <c r="D18" s="107" t="s">
        <v>5350</v>
      </c>
      <c r="E18" s="106" t="s">
        <v>5373</v>
      </c>
      <c r="F18" s="107" t="s">
        <v>5374</v>
      </c>
      <c r="G18" s="106" t="s">
        <v>9144</v>
      </c>
      <c r="H18" s="106" t="s">
        <v>9145</v>
      </c>
      <c r="I18" s="11">
        <v>36.424999999999997</v>
      </c>
      <c r="J18" s="11">
        <v>37.027999999999999</v>
      </c>
      <c r="K18" s="11"/>
      <c r="L18" s="106" t="s">
        <v>5346</v>
      </c>
      <c r="M18" s="108"/>
      <c r="N18" s="108"/>
      <c r="O18" s="108"/>
      <c r="P18" s="108"/>
      <c r="Q18" s="108"/>
    </row>
    <row r="19" spans="1:17" ht="24" x14ac:dyDescent="0.55000000000000004">
      <c r="A19" s="106">
        <f>SUBTOTAL(103,$B$4:B19)</f>
        <v>16</v>
      </c>
      <c r="B19" s="107" t="s">
        <v>5341</v>
      </c>
      <c r="C19" s="107" t="s">
        <v>5342</v>
      </c>
      <c r="D19" s="107" t="s">
        <v>5343</v>
      </c>
      <c r="E19" s="106" t="s">
        <v>5375</v>
      </c>
      <c r="F19" s="107" t="s">
        <v>5376</v>
      </c>
      <c r="G19" s="106" t="s">
        <v>5213</v>
      </c>
      <c r="H19" s="106" t="s">
        <v>9146</v>
      </c>
      <c r="I19" s="11">
        <v>10.503</v>
      </c>
      <c r="J19" s="11">
        <v>10.782999999999999</v>
      </c>
      <c r="K19" s="11"/>
      <c r="L19" s="106" t="s">
        <v>5346</v>
      </c>
      <c r="M19" s="108"/>
      <c r="N19" s="108"/>
      <c r="O19" s="108"/>
      <c r="P19" s="108"/>
      <c r="Q19" s="108"/>
    </row>
    <row r="20" spans="1:17" ht="24" x14ac:dyDescent="0.55000000000000004">
      <c r="A20" s="106">
        <f>SUBTOTAL(103,$B$4:B20)</f>
        <v>17</v>
      </c>
      <c r="B20" s="107" t="s">
        <v>5341</v>
      </c>
      <c r="C20" s="107" t="s">
        <v>5342</v>
      </c>
      <c r="D20" s="107" t="s">
        <v>5358</v>
      </c>
      <c r="E20" s="106" t="s">
        <v>5377</v>
      </c>
      <c r="F20" s="107" t="s">
        <v>5378</v>
      </c>
      <c r="G20" s="106" t="s">
        <v>5213</v>
      </c>
      <c r="H20" s="106" t="s">
        <v>9147</v>
      </c>
      <c r="I20" s="11">
        <v>1.4019999999999999</v>
      </c>
      <c r="J20" s="11">
        <v>1.4019999999999999</v>
      </c>
      <c r="K20" s="11"/>
      <c r="L20" s="106" t="s">
        <v>5346</v>
      </c>
      <c r="M20" s="108"/>
      <c r="N20" s="108"/>
      <c r="O20" s="108"/>
      <c r="P20" s="108"/>
      <c r="Q20" s="108"/>
    </row>
    <row r="21" spans="1:17" ht="24" x14ac:dyDescent="0.55000000000000004">
      <c r="A21" s="106">
        <f>SUBTOTAL(103,$B$4:B21)</f>
        <v>18</v>
      </c>
      <c r="B21" s="107" t="s">
        <v>5341</v>
      </c>
      <c r="C21" s="107" t="s">
        <v>5342</v>
      </c>
      <c r="D21" s="107" t="s">
        <v>5358</v>
      </c>
      <c r="E21" s="106" t="s">
        <v>5379</v>
      </c>
      <c r="F21" s="107" t="s">
        <v>5380</v>
      </c>
      <c r="G21" s="106" t="s">
        <v>5213</v>
      </c>
      <c r="H21" s="106" t="s">
        <v>9148</v>
      </c>
      <c r="I21" s="11">
        <v>8.3539999999999903</v>
      </c>
      <c r="J21" s="11">
        <v>24.736999999999998</v>
      </c>
      <c r="K21" s="11"/>
      <c r="L21" s="106" t="s">
        <v>5346</v>
      </c>
      <c r="M21" s="108"/>
      <c r="N21" s="108"/>
      <c r="O21" s="108"/>
      <c r="P21" s="108"/>
      <c r="Q21" s="108"/>
    </row>
    <row r="22" spans="1:17" ht="24" x14ac:dyDescent="0.55000000000000004">
      <c r="A22" s="106">
        <f>SUBTOTAL(103,$B$4:B22)</f>
        <v>19</v>
      </c>
      <c r="B22" s="107" t="s">
        <v>5341</v>
      </c>
      <c r="C22" s="107" t="s">
        <v>5342</v>
      </c>
      <c r="D22" s="107" t="s">
        <v>5343</v>
      </c>
      <c r="E22" s="106" t="s">
        <v>5381</v>
      </c>
      <c r="F22" s="107" t="s">
        <v>5382</v>
      </c>
      <c r="G22" s="106" t="s">
        <v>5213</v>
      </c>
      <c r="H22" s="106" t="s">
        <v>9149</v>
      </c>
      <c r="I22" s="11">
        <v>4.0739999999999901</v>
      </c>
      <c r="J22" s="11">
        <v>4.0739999999999901</v>
      </c>
      <c r="K22" s="11"/>
      <c r="L22" s="106" t="s">
        <v>5346</v>
      </c>
      <c r="M22" s="108"/>
      <c r="N22" s="108"/>
      <c r="O22" s="108"/>
      <c r="P22" s="108"/>
      <c r="Q22" s="108"/>
    </row>
    <row r="23" spans="1:17" ht="24" x14ac:dyDescent="0.55000000000000004">
      <c r="A23" s="106">
        <f>SUBTOTAL(103,$B$4:B23)</f>
        <v>20</v>
      </c>
      <c r="B23" s="107" t="s">
        <v>5341</v>
      </c>
      <c r="C23" s="107" t="s">
        <v>5342</v>
      </c>
      <c r="D23" s="107" t="s">
        <v>5350</v>
      </c>
      <c r="E23" s="106" t="s">
        <v>5383</v>
      </c>
      <c r="F23" s="107" t="s">
        <v>5384</v>
      </c>
      <c r="G23" s="106" t="s">
        <v>5213</v>
      </c>
      <c r="H23" s="106" t="s">
        <v>9150</v>
      </c>
      <c r="I23" s="11">
        <v>4.7999999999999901</v>
      </c>
      <c r="J23" s="11">
        <v>4.7999999999999901</v>
      </c>
      <c r="K23" s="11"/>
      <c r="L23" s="106" t="s">
        <v>5346</v>
      </c>
      <c r="M23" s="108"/>
      <c r="N23" s="108"/>
      <c r="O23" s="108"/>
      <c r="P23" s="108"/>
      <c r="Q23" s="108"/>
    </row>
    <row r="24" spans="1:17" ht="24" x14ac:dyDescent="0.55000000000000004">
      <c r="A24" s="106">
        <f>SUBTOTAL(103,$B$4:B24)</f>
        <v>21</v>
      </c>
      <c r="B24" s="107" t="s">
        <v>5341</v>
      </c>
      <c r="C24" s="107" t="s">
        <v>5342</v>
      </c>
      <c r="D24" s="107" t="s">
        <v>5347</v>
      </c>
      <c r="E24" s="106" t="s">
        <v>5385</v>
      </c>
      <c r="F24" s="107" t="s">
        <v>5386</v>
      </c>
      <c r="G24" s="106" t="s">
        <v>9151</v>
      </c>
      <c r="H24" s="106" t="s">
        <v>9152</v>
      </c>
      <c r="I24" s="11">
        <v>45.4239999999999</v>
      </c>
      <c r="J24" s="11">
        <v>45.4239999999999</v>
      </c>
      <c r="K24" s="11"/>
      <c r="L24" s="106" t="s">
        <v>5346</v>
      </c>
      <c r="M24" s="108"/>
      <c r="N24" s="108"/>
      <c r="O24" s="108"/>
      <c r="P24" s="108"/>
      <c r="Q24" s="108"/>
    </row>
    <row r="25" spans="1:17" ht="24" x14ac:dyDescent="0.55000000000000004">
      <c r="A25" s="106">
        <f>SUBTOTAL(103,$B$4:B25)</f>
        <v>22</v>
      </c>
      <c r="B25" s="107" t="s">
        <v>5341</v>
      </c>
      <c r="C25" s="107" t="s">
        <v>5342</v>
      </c>
      <c r="D25" s="107" t="s">
        <v>5347</v>
      </c>
      <c r="E25" s="106" t="s">
        <v>5387</v>
      </c>
      <c r="F25" s="107" t="s">
        <v>5388</v>
      </c>
      <c r="G25" s="106" t="s">
        <v>9153</v>
      </c>
      <c r="H25" s="106" t="s">
        <v>9154</v>
      </c>
      <c r="I25" s="11">
        <v>15.82</v>
      </c>
      <c r="J25" s="11">
        <v>15.82</v>
      </c>
      <c r="K25" s="11"/>
      <c r="L25" s="106" t="s">
        <v>5346</v>
      </c>
      <c r="M25" s="108"/>
      <c r="N25" s="108"/>
      <c r="O25" s="108"/>
      <c r="P25" s="108"/>
      <c r="Q25" s="108"/>
    </row>
    <row r="26" spans="1:17" ht="24" x14ac:dyDescent="0.55000000000000004">
      <c r="A26" s="106">
        <f>SUBTOTAL(103,$B$4:B26)</f>
        <v>23</v>
      </c>
      <c r="B26" s="107" t="s">
        <v>5341</v>
      </c>
      <c r="C26" s="107" t="s">
        <v>5342</v>
      </c>
      <c r="D26" s="107" t="s">
        <v>5358</v>
      </c>
      <c r="E26" s="106" t="s">
        <v>5389</v>
      </c>
      <c r="F26" s="107" t="s">
        <v>5390</v>
      </c>
      <c r="G26" s="106" t="s">
        <v>5213</v>
      </c>
      <c r="H26" s="106" t="s">
        <v>9155</v>
      </c>
      <c r="I26" s="11">
        <v>1.9450000000000001</v>
      </c>
      <c r="J26" s="11">
        <v>3.1949999999999998</v>
      </c>
      <c r="K26" s="11"/>
      <c r="L26" s="106" t="s">
        <v>5346</v>
      </c>
      <c r="M26" s="108"/>
      <c r="N26" s="108"/>
      <c r="O26" s="108"/>
      <c r="P26" s="108"/>
      <c r="Q26" s="108"/>
    </row>
    <row r="27" spans="1:17" ht="24" x14ac:dyDescent="0.55000000000000004">
      <c r="A27" s="106">
        <f>SUBTOTAL(103,$B$4:B27)</f>
        <v>24</v>
      </c>
      <c r="B27" s="107" t="s">
        <v>5341</v>
      </c>
      <c r="C27" s="107" t="s">
        <v>5342</v>
      </c>
      <c r="D27" s="107" t="s">
        <v>5343</v>
      </c>
      <c r="E27" s="106" t="s">
        <v>5391</v>
      </c>
      <c r="F27" s="107" t="s">
        <v>5392</v>
      </c>
      <c r="G27" s="106" t="s">
        <v>5213</v>
      </c>
      <c r="H27" s="106" t="s">
        <v>9156</v>
      </c>
      <c r="I27" s="11">
        <v>18.172999999999899</v>
      </c>
      <c r="J27" s="11">
        <v>18.172999999999899</v>
      </c>
      <c r="K27" s="11"/>
      <c r="L27" s="106" t="s">
        <v>5346</v>
      </c>
      <c r="M27" s="108"/>
      <c r="N27" s="108"/>
      <c r="O27" s="108"/>
      <c r="P27" s="108"/>
      <c r="Q27" s="108"/>
    </row>
    <row r="28" spans="1:17" ht="24" x14ac:dyDescent="0.55000000000000004">
      <c r="A28" s="106">
        <f>SUBTOTAL(103,$B$4:B28)</f>
        <v>25</v>
      </c>
      <c r="B28" s="107" t="s">
        <v>5341</v>
      </c>
      <c r="C28" s="107" t="s">
        <v>5342</v>
      </c>
      <c r="D28" s="107" t="s">
        <v>5353</v>
      </c>
      <c r="E28" s="106" t="s">
        <v>5393</v>
      </c>
      <c r="F28" s="107" t="s">
        <v>5394</v>
      </c>
      <c r="G28" s="106" t="s">
        <v>5213</v>
      </c>
      <c r="H28" s="106" t="s">
        <v>9157</v>
      </c>
      <c r="I28" s="11">
        <v>40.799999999999997</v>
      </c>
      <c r="J28" s="11">
        <v>40.799999999999997</v>
      </c>
      <c r="K28" s="11"/>
      <c r="L28" s="106" t="s">
        <v>5346</v>
      </c>
      <c r="M28" s="108"/>
      <c r="N28" s="108"/>
      <c r="O28" s="108"/>
      <c r="P28" s="108"/>
      <c r="Q28" s="108"/>
    </row>
    <row r="29" spans="1:17" ht="24" x14ac:dyDescent="0.55000000000000004">
      <c r="A29" s="106">
        <f>SUBTOTAL(103,$B$4:B29)</f>
        <v>26</v>
      </c>
      <c r="B29" s="107" t="s">
        <v>5341</v>
      </c>
      <c r="C29" s="107" t="s">
        <v>5342</v>
      </c>
      <c r="D29" s="107" t="s">
        <v>5347</v>
      </c>
      <c r="E29" s="106" t="s">
        <v>5395</v>
      </c>
      <c r="F29" s="107" t="s">
        <v>5396</v>
      </c>
      <c r="G29" s="106" t="s">
        <v>5213</v>
      </c>
      <c r="H29" s="106" t="s">
        <v>9158</v>
      </c>
      <c r="I29" s="11">
        <v>10.159999999999901</v>
      </c>
      <c r="J29" s="11">
        <v>10.159999999999901</v>
      </c>
      <c r="K29" s="11"/>
      <c r="L29" s="106" t="s">
        <v>5346</v>
      </c>
      <c r="M29" s="108"/>
      <c r="N29" s="108"/>
      <c r="O29" s="108"/>
      <c r="P29" s="108"/>
      <c r="Q29" s="108"/>
    </row>
    <row r="30" spans="1:17" ht="24" x14ac:dyDescent="0.55000000000000004">
      <c r="A30" s="106">
        <f>SUBTOTAL(103,$B$4:B30)</f>
        <v>27</v>
      </c>
      <c r="B30" s="107" t="s">
        <v>5341</v>
      </c>
      <c r="C30" s="107" t="s">
        <v>5342</v>
      </c>
      <c r="D30" s="107" t="s">
        <v>5353</v>
      </c>
      <c r="E30" s="106" t="s">
        <v>5397</v>
      </c>
      <c r="F30" s="107" t="s">
        <v>5398</v>
      </c>
      <c r="G30" s="106" t="s">
        <v>5213</v>
      </c>
      <c r="H30" s="106" t="s">
        <v>9159</v>
      </c>
      <c r="I30" s="11">
        <v>4.0449999999999902</v>
      </c>
      <c r="J30" s="11">
        <v>4.0449999999999902</v>
      </c>
      <c r="K30" s="11"/>
      <c r="L30" s="106" t="s">
        <v>5346</v>
      </c>
      <c r="M30" s="108"/>
      <c r="N30" s="108"/>
      <c r="O30" s="108"/>
      <c r="P30" s="108"/>
      <c r="Q30" s="108"/>
    </row>
    <row r="31" spans="1:17" ht="24" x14ac:dyDescent="0.55000000000000004">
      <c r="A31" s="106">
        <f>SUBTOTAL(103,$B$4:B31)</f>
        <v>28</v>
      </c>
      <c r="B31" s="107" t="s">
        <v>5341</v>
      </c>
      <c r="C31" s="107" t="s">
        <v>5342</v>
      </c>
      <c r="D31" s="107" t="s">
        <v>5350</v>
      </c>
      <c r="E31" s="106" t="s">
        <v>5399</v>
      </c>
      <c r="F31" s="107" t="s">
        <v>5400</v>
      </c>
      <c r="G31" s="106" t="s">
        <v>5213</v>
      </c>
      <c r="H31" s="106" t="s">
        <v>9160</v>
      </c>
      <c r="I31" s="11">
        <v>24.158999999999899</v>
      </c>
      <c r="J31" s="11">
        <v>24.158999999999899</v>
      </c>
      <c r="K31" s="11"/>
      <c r="L31" s="106" t="s">
        <v>5346</v>
      </c>
      <c r="M31" s="108"/>
      <c r="N31" s="108"/>
      <c r="O31" s="108"/>
      <c r="P31" s="108"/>
      <c r="Q31" s="108"/>
    </row>
    <row r="32" spans="1:17" ht="24" x14ac:dyDescent="0.55000000000000004">
      <c r="A32" s="106">
        <f>SUBTOTAL(103,$B$4:B32)</f>
        <v>29</v>
      </c>
      <c r="B32" s="107" t="s">
        <v>5341</v>
      </c>
      <c r="C32" s="107" t="s">
        <v>5342</v>
      </c>
      <c r="D32" s="107" t="s">
        <v>5343</v>
      </c>
      <c r="E32" s="106" t="s">
        <v>5401</v>
      </c>
      <c r="F32" s="107" t="s">
        <v>5402</v>
      </c>
      <c r="G32" s="106" t="s">
        <v>5213</v>
      </c>
      <c r="H32" s="106" t="s">
        <v>6811</v>
      </c>
      <c r="I32" s="11">
        <v>30</v>
      </c>
      <c r="J32" s="11">
        <v>30</v>
      </c>
      <c r="K32" s="11"/>
      <c r="L32" s="106" t="s">
        <v>5346</v>
      </c>
      <c r="M32" s="108"/>
      <c r="N32" s="108"/>
      <c r="O32" s="108"/>
      <c r="P32" s="108"/>
      <c r="Q32" s="108"/>
    </row>
    <row r="33" spans="1:17" ht="24" x14ac:dyDescent="0.55000000000000004">
      <c r="A33" s="106">
        <f>SUBTOTAL(103,$B$4:B33)</f>
        <v>30</v>
      </c>
      <c r="B33" s="107" t="s">
        <v>5341</v>
      </c>
      <c r="C33" s="107" t="s">
        <v>5342</v>
      </c>
      <c r="D33" s="107" t="s">
        <v>5347</v>
      </c>
      <c r="E33" s="106" t="s">
        <v>5403</v>
      </c>
      <c r="F33" s="107" t="s">
        <v>5404</v>
      </c>
      <c r="G33" s="106" t="s">
        <v>6811</v>
      </c>
      <c r="H33" s="106" t="s">
        <v>9161</v>
      </c>
      <c r="I33" s="11">
        <v>30.97</v>
      </c>
      <c r="J33" s="11">
        <v>30.97</v>
      </c>
      <c r="K33" s="11"/>
      <c r="L33" s="106" t="s">
        <v>5346</v>
      </c>
      <c r="M33" s="108"/>
      <c r="N33" s="108"/>
      <c r="O33" s="108"/>
      <c r="P33" s="108"/>
      <c r="Q33" s="108"/>
    </row>
    <row r="34" spans="1:17" ht="24" x14ac:dyDescent="0.55000000000000004">
      <c r="A34" s="106">
        <f>SUBTOTAL(103,$B$4:B34)</f>
        <v>31</v>
      </c>
      <c r="B34" s="107" t="s">
        <v>5341</v>
      </c>
      <c r="C34" s="107" t="s">
        <v>5342</v>
      </c>
      <c r="D34" s="107" t="s">
        <v>5358</v>
      </c>
      <c r="E34" s="106" t="s">
        <v>5405</v>
      </c>
      <c r="F34" s="107" t="s">
        <v>5406</v>
      </c>
      <c r="G34" s="106" t="s">
        <v>5213</v>
      </c>
      <c r="H34" s="106" t="s">
        <v>9162</v>
      </c>
      <c r="I34" s="11">
        <v>17.506999999999898</v>
      </c>
      <c r="J34" s="11">
        <v>17.506999999999898</v>
      </c>
      <c r="K34" s="11"/>
      <c r="L34" s="106" t="s">
        <v>5346</v>
      </c>
      <c r="M34" s="108"/>
      <c r="N34" s="108"/>
      <c r="O34" s="108"/>
      <c r="P34" s="108"/>
      <c r="Q34" s="108"/>
    </row>
    <row r="35" spans="1:17" ht="24" x14ac:dyDescent="0.55000000000000004">
      <c r="A35" s="106">
        <f>SUBTOTAL(103,$B$4:B35)</f>
        <v>32</v>
      </c>
      <c r="B35" s="107" t="s">
        <v>5341</v>
      </c>
      <c r="C35" s="107" t="s">
        <v>5342</v>
      </c>
      <c r="D35" s="107" t="s">
        <v>5350</v>
      </c>
      <c r="E35" s="106" t="s">
        <v>5407</v>
      </c>
      <c r="F35" s="107" t="s">
        <v>5408</v>
      </c>
      <c r="G35" s="106" t="s">
        <v>5213</v>
      </c>
      <c r="H35" s="106" t="s">
        <v>9163</v>
      </c>
      <c r="I35" s="11">
        <v>36.3539999999999</v>
      </c>
      <c r="J35" s="11">
        <v>36.3539999999999</v>
      </c>
      <c r="K35" s="11"/>
      <c r="L35" s="106" t="s">
        <v>5346</v>
      </c>
      <c r="M35" s="108"/>
      <c r="N35" s="108"/>
      <c r="O35" s="108"/>
      <c r="P35" s="108"/>
      <c r="Q35" s="108"/>
    </row>
    <row r="36" spans="1:17" ht="24" x14ac:dyDescent="0.55000000000000004">
      <c r="A36" s="106">
        <f>SUBTOTAL(103,$B$4:B36)</f>
        <v>33</v>
      </c>
      <c r="B36" s="107" t="s">
        <v>5341</v>
      </c>
      <c r="C36" s="107" t="s">
        <v>5342</v>
      </c>
      <c r="D36" s="107" t="s">
        <v>5343</v>
      </c>
      <c r="E36" s="106" t="s">
        <v>5409</v>
      </c>
      <c r="F36" s="107" t="s">
        <v>5410</v>
      </c>
      <c r="G36" s="106" t="s">
        <v>5213</v>
      </c>
      <c r="H36" s="106" t="s">
        <v>9164</v>
      </c>
      <c r="I36" s="11">
        <v>27.481999999999999</v>
      </c>
      <c r="J36" s="11">
        <v>28.670999999999999</v>
      </c>
      <c r="K36" s="11"/>
      <c r="L36" s="106" t="s">
        <v>5346</v>
      </c>
      <c r="M36" s="108"/>
      <c r="N36" s="108"/>
      <c r="O36" s="108"/>
      <c r="P36" s="108"/>
      <c r="Q36" s="108"/>
    </row>
    <row r="37" spans="1:17" ht="24" x14ac:dyDescent="0.55000000000000004">
      <c r="A37" s="106">
        <f>SUBTOTAL(103,$B$4:B37)</f>
        <v>34</v>
      </c>
      <c r="B37" s="107" t="s">
        <v>5341</v>
      </c>
      <c r="C37" s="107" t="s">
        <v>5342</v>
      </c>
      <c r="D37" s="107" t="s">
        <v>5353</v>
      </c>
      <c r="E37" s="106" t="s">
        <v>5411</v>
      </c>
      <c r="F37" s="107" t="s">
        <v>5412</v>
      </c>
      <c r="G37" s="106" t="s">
        <v>5213</v>
      </c>
      <c r="H37" s="106" t="s">
        <v>9165</v>
      </c>
      <c r="I37" s="11">
        <v>9.4E-2</v>
      </c>
      <c r="J37" s="11">
        <v>9.4E-2</v>
      </c>
      <c r="K37" s="11"/>
      <c r="L37" s="106" t="s">
        <v>5346</v>
      </c>
      <c r="M37" s="108"/>
      <c r="N37" s="108"/>
      <c r="O37" s="108"/>
      <c r="P37" s="108"/>
      <c r="Q37" s="108"/>
    </row>
    <row r="38" spans="1:17" ht="24" x14ac:dyDescent="0.55000000000000004">
      <c r="A38" s="106">
        <f>SUBTOTAL(103,$B$4:B38)</f>
        <v>35</v>
      </c>
      <c r="B38" s="107" t="s">
        <v>5341</v>
      </c>
      <c r="C38" s="107" t="s">
        <v>5342</v>
      </c>
      <c r="D38" s="107" t="s">
        <v>5353</v>
      </c>
      <c r="E38" s="106" t="s">
        <v>5411</v>
      </c>
      <c r="F38" s="107" t="s">
        <v>5412</v>
      </c>
      <c r="G38" s="106" t="s">
        <v>5213</v>
      </c>
      <c r="H38" s="106" t="s">
        <v>9166</v>
      </c>
      <c r="I38" s="11">
        <v>0.83999999999999897</v>
      </c>
      <c r="J38" s="11">
        <v>1.6799999999999899</v>
      </c>
      <c r="K38" s="11"/>
      <c r="L38" s="106" t="s">
        <v>5346</v>
      </c>
      <c r="M38" s="108"/>
      <c r="N38" s="108"/>
      <c r="O38" s="108"/>
      <c r="P38" s="108"/>
      <c r="Q38" s="108"/>
    </row>
    <row r="39" spans="1:17" ht="24" x14ac:dyDescent="0.55000000000000004">
      <c r="A39" s="106">
        <f>SUBTOTAL(103,$B$4:B39)</f>
        <v>36</v>
      </c>
      <c r="B39" s="107" t="s">
        <v>5341</v>
      </c>
      <c r="C39" s="107" t="s">
        <v>5342</v>
      </c>
      <c r="D39" s="107" t="s">
        <v>5353</v>
      </c>
      <c r="E39" s="106" t="s">
        <v>5411</v>
      </c>
      <c r="F39" s="107" t="s">
        <v>5412</v>
      </c>
      <c r="G39" s="106" t="s">
        <v>5213</v>
      </c>
      <c r="H39" s="106" t="s">
        <v>9167</v>
      </c>
      <c r="I39" s="11">
        <v>0.155</v>
      </c>
      <c r="J39" s="11">
        <v>0.155</v>
      </c>
      <c r="K39" s="11"/>
      <c r="L39" s="106" t="s">
        <v>5346</v>
      </c>
      <c r="M39" s="108"/>
      <c r="N39" s="108"/>
      <c r="O39" s="108"/>
      <c r="P39" s="108"/>
      <c r="Q39" s="108"/>
    </row>
    <row r="40" spans="1:17" ht="24" x14ac:dyDescent="0.55000000000000004">
      <c r="A40" s="106">
        <f>SUBTOTAL(103,$B$4:B40)</f>
        <v>37</v>
      </c>
      <c r="B40" s="107" t="s">
        <v>5341</v>
      </c>
      <c r="C40" s="107" t="s">
        <v>5342</v>
      </c>
      <c r="D40" s="107" t="s">
        <v>5353</v>
      </c>
      <c r="E40" s="106" t="s">
        <v>5411</v>
      </c>
      <c r="F40" s="107" t="s">
        <v>5412</v>
      </c>
      <c r="G40" s="106" t="s">
        <v>5213</v>
      </c>
      <c r="H40" s="106" t="s">
        <v>9168</v>
      </c>
      <c r="I40" s="11">
        <v>0.13100000000000001</v>
      </c>
      <c r="J40" s="11">
        <v>0.13100000000000001</v>
      </c>
      <c r="K40" s="11"/>
      <c r="L40" s="106" t="s">
        <v>5346</v>
      </c>
      <c r="M40" s="108"/>
      <c r="N40" s="108"/>
      <c r="O40" s="108"/>
      <c r="P40" s="108"/>
      <c r="Q40" s="108"/>
    </row>
    <row r="41" spans="1:17" ht="24" x14ac:dyDescent="0.55000000000000004">
      <c r="A41" s="106">
        <f>SUBTOTAL(103,$B$4:B41)</f>
        <v>38</v>
      </c>
      <c r="B41" s="107" t="s">
        <v>5341</v>
      </c>
      <c r="C41" s="107" t="s">
        <v>5342</v>
      </c>
      <c r="D41" s="107" t="s">
        <v>5353</v>
      </c>
      <c r="E41" s="106" t="s">
        <v>5411</v>
      </c>
      <c r="F41" s="107" t="s">
        <v>5412</v>
      </c>
      <c r="G41" s="106" t="s">
        <v>5213</v>
      </c>
      <c r="H41" s="106" t="s">
        <v>9169</v>
      </c>
      <c r="I41" s="11">
        <v>0.122</v>
      </c>
      <c r="J41" s="11">
        <v>0.122</v>
      </c>
      <c r="K41" s="11"/>
      <c r="L41" s="106" t="s">
        <v>5346</v>
      </c>
      <c r="M41" s="108"/>
      <c r="N41" s="108"/>
      <c r="O41" s="108"/>
      <c r="P41" s="108"/>
      <c r="Q41" s="108"/>
    </row>
    <row r="42" spans="1:17" ht="24" x14ac:dyDescent="0.55000000000000004">
      <c r="A42" s="106">
        <f>SUBTOTAL(103,$B$4:B42)</f>
        <v>39</v>
      </c>
      <c r="B42" s="107" t="s">
        <v>5341</v>
      </c>
      <c r="C42" s="107" t="s">
        <v>5342</v>
      </c>
      <c r="D42" s="107" t="s">
        <v>5353</v>
      </c>
      <c r="E42" s="106" t="s">
        <v>5411</v>
      </c>
      <c r="F42" s="107" t="s">
        <v>5412</v>
      </c>
      <c r="G42" s="106" t="s">
        <v>5213</v>
      </c>
      <c r="H42" s="106" t="s">
        <v>6707</v>
      </c>
      <c r="I42" s="11">
        <v>9.09999999999999E-2</v>
      </c>
      <c r="J42" s="11">
        <v>9.09999999999999E-2</v>
      </c>
      <c r="K42" s="11"/>
      <c r="L42" s="106" t="s">
        <v>5346</v>
      </c>
      <c r="M42" s="108"/>
      <c r="N42" s="108"/>
      <c r="O42" s="108"/>
      <c r="P42" s="108"/>
      <c r="Q42" s="108"/>
    </row>
    <row r="43" spans="1:17" ht="24" x14ac:dyDescent="0.55000000000000004">
      <c r="A43" s="106">
        <f>SUBTOTAL(103,$B$4:B43)</f>
        <v>40</v>
      </c>
      <c r="B43" s="107" t="s">
        <v>5341</v>
      </c>
      <c r="C43" s="107" t="s">
        <v>5342</v>
      </c>
      <c r="D43" s="107" t="s">
        <v>5353</v>
      </c>
      <c r="E43" s="106" t="s">
        <v>5411</v>
      </c>
      <c r="F43" s="107" t="s">
        <v>5412</v>
      </c>
      <c r="G43" s="106" t="s">
        <v>5213</v>
      </c>
      <c r="H43" s="106" t="s">
        <v>9170</v>
      </c>
      <c r="I43" s="11">
        <v>9.7000000000000003E-2</v>
      </c>
      <c r="J43" s="11">
        <v>9.7000000000000003E-2</v>
      </c>
      <c r="K43" s="11"/>
      <c r="L43" s="106" t="s">
        <v>5346</v>
      </c>
      <c r="M43" s="108"/>
      <c r="N43" s="108"/>
      <c r="O43" s="108"/>
      <c r="P43" s="108"/>
      <c r="Q43" s="108"/>
    </row>
    <row r="44" spans="1:17" ht="24" x14ac:dyDescent="0.55000000000000004">
      <c r="A44" s="106">
        <f>SUBTOTAL(103,$B$4:B44)</f>
        <v>41</v>
      </c>
      <c r="B44" s="107" t="s">
        <v>5341</v>
      </c>
      <c r="C44" s="107" t="s">
        <v>5342</v>
      </c>
      <c r="D44" s="107" t="s">
        <v>5353</v>
      </c>
      <c r="E44" s="106" t="s">
        <v>5411</v>
      </c>
      <c r="F44" s="107" t="s">
        <v>5412</v>
      </c>
      <c r="G44" s="106" t="s">
        <v>5213</v>
      </c>
      <c r="H44" s="106" t="s">
        <v>9171</v>
      </c>
      <c r="I44" s="11">
        <v>8.99999999999999E-2</v>
      </c>
      <c r="J44" s="11">
        <v>8.99999999999999E-2</v>
      </c>
      <c r="K44" s="11"/>
      <c r="L44" s="106" t="s">
        <v>5346</v>
      </c>
      <c r="M44" s="108"/>
      <c r="N44" s="108"/>
      <c r="O44" s="108"/>
      <c r="P44" s="108"/>
      <c r="Q44" s="108"/>
    </row>
    <row r="45" spans="1:17" ht="24" x14ac:dyDescent="0.55000000000000004">
      <c r="A45" s="106">
        <f>SUBTOTAL(103,$B$4:B45)</f>
        <v>42</v>
      </c>
      <c r="B45" s="107" t="s">
        <v>5341</v>
      </c>
      <c r="C45" s="107" t="s">
        <v>5342</v>
      </c>
      <c r="D45" s="107" t="s">
        <v>5353</v>
      </c>
      <c r="E45" s="106" t="s">
        <v>5411</v>
      </c>
      <c r="F45" s="107" t="s">
        <v>5412</v>
      </c>
      <c r="G45" s="106" t="s">
        <v>5213</v>
      </c>
      <c r="H45" s="106" t="s">
        <v>9169</v>
      </c>
      <c r="I45" s="11">
        <v>0.122</v>
      </c>
      <c r="J45" s="11">
        <v>0.122</v>
      </c>
      <c r="K45" s="11"/>
      <c r="L45" s="106" t="s">
        <v>5346</v>
      </c>
      <c r="M45" s="108"/>
      <c r="N45" s="108"/>
      <c r="O45" s="108"/>
      <c r="P45" s="108"/>
      <c r="Q45" s="108"/>
    </row>
    <row r="46" spans="1:17" ht="24" x14ac:dyDescent="0.55000000000000004">
      <c r="A46" s="106">
        <f>SUBTOTAL(103,$B$4:B46)</f>
        <v>43</v>
      </c>
      <c r="B46" s="107" t="s">
        <v>5341</v>
      </c>
      <c r="C46" s="107" t="s">
        <v>5342</v>
      </c>
      <c r="D46" s="107" t="s">
        <v>5358</v>
      </c>
      <c r="E46" s="106" t="s">
        <v>5413</v>
      </c>
      <c r="F46" s="107" t="s">
        <v>5414</v>
      </c>
      <c r="G46" s="106" t="s">
        <v>5213</v>
      </c>
      <c r="H46" s="106" t="s">
        <v>9172</v>
      </c>
      <c r="I46" s="11">
        <v>1.1759999999999899</v>
      </c>
      <c r="J46" s="11">
        <v>2.3519999999999901</v>
      </c>
      <c r="K46" s="11"/>
      <c r="L46" s="106" t="s">
        <v>5346</v>
      </c>
      <c r="M46" s="108"/>
      <c r="N46" s="108"/>
      <c r="O46" s="108"/>
      <c r="P46" s="108"/>
      <c r="Q46" s="108"/>
    </row>
    <row r="47" spans="1:17" ht="24" x14ac:dyDescent="0.55000000000000004">
      <c r="A47" s="106">
        <f>SUBTOTAL(103,$B$4:B47)</f>
        <v>44</v>
      </c>
      <c r="B47" s="107" t="s">
        <v>5341</v>
      </c>
      <c r="C47" s="107" t="s">
        <v>5342</v>
      </c>
      <c r="D47" s="107" t="s">
        <v>5350</v>
      </c>
      <c r="E47" s="106" t="s">
        <v>5415</v>
      </c>
      <c r="F47" s="107" t="s">
        <v>5416</v>
      </c>
      <c r="G47" s="106" t="s">
        <v>5213</v>
      </c>
      <c r="H47" s="106" t="s">
        <v>9173</v>
      </c>
      <c r="I47" s="11">
        <v>0.96499999999999897</v>
      </c>
      <c r="J47" s="11">
        <v>0.96499999999999897</v>
      </c>
      <c r="K47" s="11"/>
      <c r="L47" s="106" t="s">
        <v>5346</v>
      </c>
      <c r="M47" s="108"/>
      <c r="N47" s="108"/>
      <c r="O47" s="108"/>
      <c r="P47" s="108"/>
      <c r="Q47" s="108"/>
    </row>
    <row r="48" spans="1:17" ht="24" x14ac:dyDescent="0.55000000000000004">
      <c r="A48" s="106">
        <f>SUBTOTAL(103,$B$4:B48)</f>
        <v>45</v>
      </c>
      <c r="B48" s="107" t="s">
        <v>5341</v>
      </c>
      <c r="C48" s="107" t="s">
        <v>5342</v>
      </c>
      <c r="D48" s="107" t="s">
        <v>5350</v>
      </c>
      <c r="E48" s="106" t="s">
        <v>5417</v>
      </c>
      <c r="F48" s="107" t="s">
        <v>5418</v>
      </c>
      <c r="G48" s="106" t="s">
        <v>5213</v>
      </c>
      <c r="H48" s="106" t="s">
        <v>9174</v>
      </c>
      <c r="I48" s="11">
        <v>7.226</v>
      </c>
      <c r="J48" s="11">
        <v>7.226</v>
      </c>
      <c r="K48" s="11"/>
      <c r="L48" s="106" t="s">
        <v>5346</v>
      </c>
      <c r="M48" s="108"/>
      <c r="N48" s="108"/>
      <c r="O48" s="108"/>
      <c r="P48" s="108"/>
      <c r="Q48" s="108"/>
    </row>
    <row r="49" spans="1:17" ht="24" x14ac:dyDescent="0.55000000000000004">
      <c r="A49" s="106">
        <f>SUBTOTAL(103,$B$4:B49)</f>
        <v>46</v>
      </c>
      <c r="B49" s="107" t="s">
        <v>5341</v>
      </c>
      <c r="C49" s="107" t="s">
        <v>5342</v>
      </c>
      <c r="D49" s="107" t="s">
        <v>5350</v>
      </c>
      <c r="E49" s="106" t="s">
        <v>5419</v>
      </c>
      <c r="F49" s="107" t="s">
        <v>5420</v>
      </c>
      <c r="G49" s="106" t="s">
        <v>5213</v>
      </c>
      <c r="H49" s="106" t="s">
        <v>9175</v>
      </c>
      <c r="I49" s="11">
        <v>1.835</v>
      </c>
      <c r="J49" s="11">
        <v>1.835</v>
      </c>
      <c r="K49" s="11"/>
      <c r="L49" s="106" t="s">
        <v>5346</v>
      </c>
      <c r="M49" s="108"/>
      <c r="N49" s="108"/>
      <c r="O49" s="108"/>
      <c r="P49" s="108"/>
      <c r="Q49" s="108"/>
    </row>
    <row r="50" spans="1:17" ht="24" x14ac:dyDescent="0.55000000000000004">
      <c r="A50" s="106">
        <f>SUBTOTAL(103,$B$4:B50)</f>
        <v>47</v>
      </c>
      <c r="B50" s="107" t="s">
        <v>5341</v>
      </c>
      <c r="C50" s="107" t="s">
        <v>5342</v>
      </c>
      <c r="D50" s="107" t="s">
        <v>5358</v>
      </c>
      <c r="E50" s="106" t="s">
        <v>5421</v>
      </c>
      <c r="F50" s="107" t="s">
        <v>5422</v>
      </c>
      <c r="G50" s="106" t="s">
        <v>5213</v>
      </c>
      <c r="H50" s="106" t="s">
        <v>6899</v>
      </c>
      <c r="I50" s="11">
        <v>0.75</v>
      </c>
      <c r="J50" s="11">
        <v>0.75</v>
      </c>
      <c r="K50" s="11"/>
      <c r="L50" s="106" t="s">
        <v>5346</v>
      </c>
      <c r="M50" s="108"/>
      <c r="N50" s="108"/>
      <c r="O50" s="108"/>
      <c r="P50" s="108"/>
      <c r="Q50" s="108"/>
    </row>
    <row r="51" spans="1:17" ht="24" x14ac:dyDescent="0.55000000000000004">
      <c r="A51" s="106">
        <f>SUBTOTAL(103,$B$4:B51)</f>
        <v>48</v>
      </c>
      <c r="B51" s="107" t="s">
        <v>5341</v>
      </c>
      <c r="C51" s="107" t="s">
        <v>5342</v>
      </c>
      <c r="D51" s="107" t="s">
        <v>5358</v>
      </c>
      <c r="E51" s="106" t="s">
        <v>5423</v>
      </c>
      <c r="F51" s="107" t="s">
        <v>5424</v>
      </c>
      <c r="G51" s="106" t="s">
        <v>5213</v>
      </c>
      <c r="H51" s="106" t="s">
        <v>9176</v>
      </c>
      <c r="I51" s="11">
        <v>10.032</v>
      </c>
      <c r="J51" s="11">
        <v>10.032</v>
      </c>
      <c r="K51" s="11"/>
      <c r="L51" s="106" t="s">
        <v>5346</v>
      </c>
      <c r="M51" s="108"/>
      <c r="N51" s="108"/>
      <c r="O51" s="108"/>
      <c r="P51" s="108"/>
      <c r="Q51" s="108"/>
    </row>
    <row r="52" spans="1:17" ht="24" x14ac:dyDescent="0.55000000000000004">
      <c r="A52" s="106">
        <f>SUBTOTAL(103,$B$4:B52)</f>
        <v>49</v>
      </c>
      <c r="B52" s="107" t="s">
        <v>5341</v>
      </c>
      <c r="C52" s="107" t="s">
        <v>5342</v>
      </c>
      <c r="D52" s="107" t="s">
        <v>5350</v>
      </c>
      <c r="E52" s="106" t="s">
        <v>5425</v>
      </c>
      <c r="F52" s="107" t="s">
        <v>5426</v>
      </c>
      <c r="G52" s="106" t="s">
        <v>5213</v>
      </c>
      <c r="H52" s="106" t="s">
        <v>7728</v>
      </c>
      <c r="I52" s="11">
        <v>1</v>
      </c>
      <c r="J52" s="11">
        <v>1</v>
      </c>
      <c r="K52" s="11"/>
      <c r="L52" s="106" t="s">
        <v>5346</v>
      </c>
      <c r="M52" s="108"/>
      <c r="N52" s="108"/>
      <c r="O52" s="108"/>
      <c r="P52" s="108"/>
      <c r="Q52" s="108"/>
    </row>
    <row r="53" spans="1:17" ht="24" x14ac:dyDescent="0.55000000000000004">
      <c r="A53" s="106">
        <f>SUBTOTAL(103,$B$4:B53)</f>
        <v>50</v>
      </c>
      <c r="B53" s="107" t="s">
        <v>5341</v>
      </c>
      <c r="C53" s="107" t="s">
        <v>5342</v>
      </c>
      <c r="D53" s="107" t="s">
        <v>5350</v>
      </c>
      <c r="E53" s="106" t="s">
        <v>5427</v>
      </c>
      <c r="F53" s="107" t="s">
        <v>5428</v>
      </c>
      <c r="G53" s="106" t="s">
        <v>5213</v>
      </c>
      <c r="H53" s="106" t="s">
        <v>9177</v>
      </c>
      <c r="I53" s="11">
        <v>1.962</v>
      </c>
      <c r="J53" s="11">
        <v>1.962</v>
      </c>
      <c r="K53" s="11"/>
      <c r="L53" s="106" t="s">
        <v>5346</v>
      </c>
      <c r="M53" s="108"/>
      <c r="N53" s="108"/>
      <c r="O53" s="108"/>
      <c r="P53" s="108"/>
      <c r="Q53" s="108"/>
    </row>
    <row r="54" spans="1:17" ht="24" x14ac:dyDescent="0.55000000000000004">
      <c r="A54" s="106">
        <f>SUBTOTAL(103,$B$4:B54)</f>
        <v>51</v>
      </c>
      <c r="B54" s="107" t="s">
        <v>5341</v>
      </c>
      <c r="C54" s="107" t="s">
        <v>5342</v>
      </c>
      <c r="D54" s="107" t="s">
        <v>5343</v>
      </c>
      <c r="E54" s="106" t="s">
        <v>5429</v>
      </c>
      <c r="F54" s="107" t="s">
        <v>5430</v>
      </c>
      <c r="G54" s="106" t="s">
        <v>5213</v>
      </c>
      <c r="H54" s="106" t="s">
        <v>9178</v>
      </c>
      <c r="I54" s="11">
        <v>1.331</v>
      </c>
      <c r="J54" s="11">
        <v>1.331</v>
      </c>
      <c r="K54" s="11"/>
      <c r="L54" s="106" t="s">
        <v>5346</v>
      </c>
      <c r="M54" s="108"/>
      <c r="N54" s="108"/>
      <c r="O54" s="108"/>
      <c r="P54" s="108"/>
      <c r="Q54" s="108"/>
    </row>
    <row r="55" spans="1:17" ht="24" x14ac:dyDescent="0.55000000000000004">
      <c r="A55" s="122">
        <f>SUBTOTAL(103,$B$4:B55)</f>
        <v>52</v>
      </c>
      <c r="B55" s="123" t="s">
        <v>5431</v>
      </c>
      <c r="C55" s="123" t="s">
        <v>5342</v>
      </c>
      <c r="D55" s="123" t="s">
        <v>5432</v>
      </c>
      <c r="E55" s="122" t="s">
        <v>5433</v>
      </c>
      <c r="F55" s="123" t="s">
        <v>5434</v>
      </c>
      <c r="G55" s="122" t="s">
        <v>9179</v>
      </c>
      <c r="H55" s="122" t="s">
        <v>9180</v>
      </c>
      <c r="I55" s="13">
        <v>45.753999999999998</v>
      </c>
      <c r="J55" s="13">
        <v>93.860999999999905</v>
      </c>
      <c r="K55" s="13"/>
      <c r="L55" s="122" t="s">
        <v>5435</v>
      </c>
      <c r="M55" s="122"/>
      <c r="N55" s="122"/>
      <c r="O55" s="185"/>
      <c r="P55" s="122"/>
      <c r="Q55" s="122"/>
    </row>
    <row r="56" spans="1:17" ht="24" x14ac:dyDescent="0.55000000000000004">
      <c r="A56" s="106">
        <f>SUBTOTAL(103,$B$4:B56)</f>
        <v>53</v>
      </c>
      <c r="B56" s="107" t="s">
        <v>5431</v>
      </c>
      <c r="C56" s="123" t="s">
        <v>5342</v>
      </c>
      <c r="D56" s="107" t="s">
        <v>5436</v>
      </c>
      <c r="E56" s="106" t="s">
        <v>5437</v>
      </c>
      <c r="F56" s="107" t="s">
        <v>5438</v>
      </c>
      <c r="G56" s="106" t="s">
        <v>9180</v>
      </c>
      <c r="H56" s="106" t="s">
        <v>9181</v>
      </c>
      <c r="I56" s="11">
        <v>19.756999999999898</v>
      </c>
      <c r="J56" s="11">
        <v>42.960999999999899</v>
      </c>
      <c r="K56" s="11"/>
      <c r="L56" s="106" t="s">
        <v>5435</v>
      </c>
      <c r="M56" s="108"/>
      <c r="N56" s="108"/>
      <c r="O56" s="108"/>
      <c r="P56" s="108"/>
      <c r="Q56" s="108"/>
    </row>
    <row r="57" spans="1:17" ht="24" x14ac:dyDescent="0.55000000000000004">
      <c r="A57" s="106">
        <f>SUBTOTAL(103,$B$4:B57)</f>
        <v>54</v>
      </c>
      <c r="B57" s="107" t="s">
        <v>5431</v>
      </c>
      <c r="C57" s="123" t="s">
        <v>5342</v>
      </c>
      <c r="D57" s="107" t="s">
        <v>5439</v>
      </c>
      <c r="E57" s="106" t="s">
        <v>5440</v>
      </c>
      <c r="F57" s="107" t="s">
        <v>5441</v>
      </c>
      <c r="G57" s="106" t="s">
        <v>9181</v>
      </c>
      <c r="H57" s="106" t="s">
        <v>9182</v>
      </c>
      <c r="I57" s="11">
        <v>34.289000000000001</v>
      </c>
      <c r="J57" s="11">
        <v>68.578000000000003</v>
      </c>
      <c r="K57" s="11"/>
      <c r="L57" s="106" t="s">
        <v>5435</v>
      </c>
      <c r="M57" s="108"/>
      <c r="N57" s="108"/>
      <c r="O57" s="108"/>
      <c r="P57" s="108"/>
      <c r="Q57" s="108"/>
    </row>
    <row r="58" spans="1:17" ht="24" x14ac:dyDescent="0.55000000000000004">
      <c r="A58" s="106">
        <f>SUBTOTAL(103,$B$4:B58)</f>
        <v>55</v>
      </c>
      <c r="B58" s="107" t="s">
        <v>5431</v>
      </c>
      <c r="C58" s="123" t="s">
        <v>5342</v>
      </c>
      <c r="D58" s="107" t="s">
        <v>5436</v>
      </c>
      <c r="E58" s="106" t="s">
        <v>5442</v>
      </c>
      <c r="F58" s="107" t="s">
        <v>5443</v>
      </c>
      <c r="G58" s="106" t="s">
        <v>9183</v>
      </c>
      <c r="H58" s="106" t="s">
        <v>9184</v>
      </c>
      <c r="I58" s="11">
        <v>18.076000000000001</v>
      </c>
      <c r="J58" s="11">
        <v>41.462000000000003</v>
      </c>
      <c r="K58" s="11"/>
      <c r="L58" s="106" t="s">
        <v>5435</v>
      </c>
      <c r="M58" s="108"/>
      <c r="N58" s="108"/>
      <c r="O58" s="108"/>
      <c r="P58" s="108"/>
      <c r="Q58" s="108"/>
    </row>
    <row r="59" spans="1:17" ht="24" x14ac:dyDescent="0.55000000000000004">
      <c r="A59" s="106">
        <f>SUBTOTAL(103,$B$4:B59)</f>
        <v>56</v>
      </c>
      <c r="B59" s="107" t="s">
        <v>5431</v>
      </c>
      <c r="C59" s="123" t="s">
        <v>5342</v>
      </c>
      <c r="D59" s="107" t="s">
        <v>5444</v>
      </c>
      <c r="E59" s="106" t="s">
        <v>5445</v>
      </c>
      <c r="F59" s="107" t="s">
        <v>5446</v>
      </c>
      <c r="G59" s="106" t="s">
        <v>9185</v>
      </c>
      <c r="H59" s="106" t="s">
        <v>9186</v>
      </c>
      <c r="I59" s="11">
        <v>17.1649999999999</v>
      </c>
      <c r="J59" s="11">
        <v>34.329999999999899</v>
      </c>
      <c r="K59" s="11"/>
      <c r="L59" s="106" t="s">
        <v>5435</v>
      </c>
      <c r="M59" s="108"/>
      <c r="N59" s="108"/>
      <c r="O59" s="108"/>
      <c r="P59" s="108"/>
      <c r="Q59" s="108"/>
    </row>
    <row r="60" spans="1:17" ht="24" x14ac:dyDescent="0.55000000000000004">
      <c r="A60" s="106">
        <f>SUBTOTAL(103,$B$4:B60)</f>
        <v>57</v>
      </c>
      <c r="B60" s="107" t="s">
        <v>5431</v>
      </c>
      <c r="C60" s="123" t="s">
        <v>5342</v>
      </c>
      <c r="D60" s="107" t="s">
        <v>5447</v>
      </c>
      <c r="E60" s="106" t="s">
        <v>5448</v>
      </c>
      <c r="F60" s="107" t="s">
        <v>5449</v>
      </c>
      <c r="G60" s="106" t="s">
        <v>9187</v>
      </c>
      <c r="H60" s="106" t="s">
        <v>9188</v>
      </c>
      <c r="I60" s="11">
        <v>36.229999999999897</v>
      </c>
      <c r="J60" s="11">
        <v>40.898000000000003</v>
      </c>
      <c r="K60" s="11"/>
      <c r="L60" s="106" t="s">
        <v>5435</v>
      </c>
      <c r="M60" s="108"/>
      <c r="N60" s="108"/>
      <c r="O60" s="108"/>
      <c r="P60" s="108"/>
      <c r="Q60" s="108"/>
    </row>
    <row r="61" spans="1:17" ht="24" x14ac:dyDescent="0.55000000000000004">
      <c r="A61" s="122">
        <f>SUBTOTAL(103,$B$4:B61)</f>
        <v>58</v>
      </c>
      <c r="B61" s="123" t="s">
        <v>5431</v>
      </c>
      <c r="C61" s="123" t="s">
        <v>5342</v>
      </c>
      <c r="D61" s="123" t="s">
        <v>5447</v>
      </c>
      <c r="E61" s="122" t="s">
        <v>5450</v>
      </c>
      <c r="F61" s="123" t="s">
        <v>5451</v>
      </c>
      <c r="G61" s="122" t="s">
        <v>9189</v>
      </c>
      <c r="H61" s="122" t="s">
        <v>9190</v>
      </c>
      <c r="I61" s="13">
        <v>20.151</v>
      </c>
      <c r="J61" s="13">
        <v>21.201000000000001</v>
      </c>
      <c r="K61" s="13"/>
      <c r="L61" s="122" t="s">
        <v>5435</v>
      </c>
      <c r="M61" s="122"/>
      <c r="N61" s="122"/>
      <c r="O61" s="122"/>
      <c r="P61" s="122"/>
      <c r="Q61" s="122"/>
    </row>
    <row r="62" spans="1:17" ht="24" x14ac:dyDescent="0.55000000000000004">
      <c r="A62" s="106">
        <f>SUBTOTAL(103,$B$4:B62)</f>
        <v>59</v>
      </c>
      <c r="B62" s="107" t="s">
        <v>5431</v>
      </c>
      <c r="C62" s="123" t="s">
        <v>5342</v>
      </c>
      <c r="D62" s="107" t="s">
        <v>5439</v>
      </c>
      <c r="E62" s="106" t="s">
        <v>5452</v>
      </c>
      <c r="F62" s="107" t="s">
        <v>5453</v>
      </c>
      <c r="G62" s="106" t="s">
        <v>5213</v>
      </c>
      <c r="H62" s="106" t="s">
        <v>7295</v>
      </c>
      <c r="I62" s="11">
        <v>11.347</v>
      </c>
      <c r="J62" s="11">
        <v>12.567</v>
      </c>
      <c r="K62" s="11"/>
      <c r="L62" s="106" t="s">
        <v>5435</v>
      </c>
      <c r="M62" s="108"/>
      <c r="N62" s="108"/>
      <c r="O62" s="108"/>
      <c r="P62" s="108"/>
      <c r="Q62" s="108"/>
    </row>
    <row r="63" spans="1:17" ht="24" x14ac:dyDescent="0.55000000000000004">
      <c r="A63" s="106">
        <f>SUBTOTAL(103,$B$4:B63)</f>
        <v>60</v>
      </c>
      <c r="B63" s="107" t="s">
        <v>5431</v>
      </c>
      <c r="C63" s="123" t="s">
        <v>5342</v>
      </c>
      <c r="D63" s="107" t="s">
        <v>5439</v>
      </c>
      <c r="E63" s="106" t="s">
        <v>5452</v>
      </c>
      <c r="F63" s="107" t="s">
        <v>5453</v>
      </c>
      <c r="G63" s="106" t="s">
        <v>9191</v>
      </c>
      <c r="H63" s="106" t="s">
        <v>8608</v>
      </c>
      <c r="I63" s="11">
        <v>10.85</v>
      </c>
      <c r="J63" s="11">
        <v>12.55</v>
      </c>
      <c r="K63" s="11"/>
      <c r="L63" s="106" t="s">
        <v>5435</v>
      </c>
      <c r="M63" s="108"/>
      <c r="N63" s="108"/>
      <c r="O63" s="108"/>
      <c r="P63" s="108"/>
      <c r="Q63" s="108"/>
    </row>
    <row r="64" spans="1:17" ht="24" x14ac:dyDescent="0.55000000000000004">
      <c r="A64" s="106">
        <f>SUBTOTAL(103,$B$4:B64)</f>
        <v>61</v>
      </c>
      <c r="B64" s="107" t="s">
        <v>5431</v>
      </c>
      <c r="C64" s="123" t="s">
        <v>5342</v>
      </c>
      <c r="D64" s="107" t="s">
        <v>5439</v>
      </c>
      <c r="E64" s="106" t="s">
        <v>5452</v>
      </c>
      <c r="F64" s="107" t="s">
        <v>5453</v>
      </c>
      <c r="G64" s="106" t="s">
        <v>8608</v>
      </c>
      <c r="H64" s="106" t="s">
        <v>9192</v>
      </c>
      <c r="I64" s="11">
        <v>2.25</v>
      </c>
      <c r="J64" s="11">
        <v>2.25</v>
      </c>
      <c r="K64" s="11"/>
      <c r="L64" s="106" t="s">
        <v>5435</v>
      </c>
      <c r="M64" s="108"/>
      <c r="N64" s="108"/>
      <c r="O64" s="108"/>
      <c r="P64" s="108"/>
      <c r="Q64" s="108"/>
    </row>
    <row r="65" spans="1:17" ht="24" x14ac:dyDescent="0.55000000000000004">
      <c r="A65" s="106">
        <f>SUBTOTAL(103,$B$4:B65)</f>
        <v>62</v>
      </c>
      <c r="B65" s="107" t="s">
        <v>5431</v>
      </c>
      <c r="C65" s="123" t="s">
        <v>5342</v>
      </c>
      <c r="D65" s="107" t="s">
        <v>5454</v>
      </c>
      <c r="E65" s="106" t="s">
        <v>5455</v>
      </c>
      <c r="F65" s="107" t="s">
        <v>5456</v>
      </c>
      <c r="G65" s="106" t="s">
        <v>7728</v>
      </c>
      <c r="H65" s="106" t="s">
        <v>9193</v>
      </c>
      <c r="I65" s="11">
        <v>27.1709999999999</v>
      </c>
      <c r="J65" s="11">
        <v>27.7959999999999</v>
      </c>
      <c r="K65" s="11"/>
      <c r="L65" s="106" t="s">
        <v>5435</v>
      </c>
      <c r="M65" s="108"/>
      <c r="N65" s="108"/>
      <c r="O65" s="108"/>
      <c r="P65" s="108"/>
      <c r="Q65" s="108"/>
    </row>
    <row r="66" spans="1:17" ht="24" x14ac:dyDescent="0.55000000000000004">
      <c r="A66" s="106">
        <f>SUBTOTAL(103,$B$4:B66)</f>
        <v>63</v>
      </c>
      <c r="B66" s="107" t="s">
        <v>5431</v>
      </c>
      <c r="C66" s="123" t="s">
        <v>5342</v>
      </c>
      <c r="D66" s="107" t="s">
        <v>5454</v>
      </c>
      <c r="E66" s="106" t="s">
        <v>5457</v>
      </c>
      <c r="F66" s="107" t="s">
        <v>5458</v>
      </c>
      <c r="G66" s="106" t="s">
        <v>9194</v>
      </c>
      <c r="H66" s="106" t="s">
        <v>9195</v>
      </c>
      <c r="I66" s="11">
        <v>10.068</v>
      </c>
      <c r="J66" s="11">
        <v>10.068</v>
      </c>
      <c r="K66" s="11"/>
      <c r="L66" s="106" t="s">
        <v>5435</v>
      </c>
      <c r="M66" s="108"/>
      <c r="N66" s="108"/>
      <c r="O66" s="108"/>
      <c r="P66" s="108"/>
      <c r="Q66" s="108"/>
    </row>
    <row r="67" spans="1:17" ht="24" x14ac:dyDescent="0.55000000000000004">
      <c r="A67" s="106">
        <f>SUBTOTAL(103,$B$4:B67)</f>
        <v>64</v>
      </c>
      <c r="B67" s="107" t="s">
        <v>5431</v>
      </c>
      <c r="C67" s="123" t="s">
        <v>5342</v>
      </c>
      <c r="D67" s="107" t="s">
        <v>5454</v>
      </c>
      <c r="E67" s="106" t="s">
        <v>5459</v>
      </c>
      <c r="F67" s="107" t="s">
        <v>5460</v>
      </c>
      <c r="G67" s="106" t="s">
        <v>5213</v>
      </c>
      <c r="H67" s="106" t="s">
        <v>9196</v>
      </c>
      <c r="I67" s="11">
        <v>47.735999999999898</v>
      </c>
      <c r="J67" s="11">
        <v>54.491</v>
      </c>
      <c r="K67" s="11"/>
      <c r="L67" s="106" t="s">
        <v>5435</v>
      </c>
      <c r="M67" s="108"/>
      <c r="N67" s="108"/>
      <c r="O67" s="108"/>
      <c r="P67" s="108"/>
      <c r="Q67" s="108"/>
    </row>
    <row r="68" spans="1:17" ht="24" x14ac:dyDescent="0.55000000000000004">
      <c r="A68" s="106">
        <f>SUBTOTAL(103,$B$4:B68)</f>
        <v>65</v>
      </c>
      <c r="B68" s="107" t="s">
        <v>5431</v>
      </c>
      <c r="C68" s="123" t="s">
        <v>5342</v>
      </c>
      <c r="D68" s="107" t="s">
        <v>5454</v>
      </c>
      <c r="E68" s="106" t="s">
        <v>5459</v>
      </c>
      <c r="F68" s="107" t="s">
        <v>5460</v>
      </c>
      <c r="G68" s="106" t="s">
        <v>9197</v>
      </c>
      <c r="H68" s="106" t="s">
        <v>9198</v>
      </c>
      <c r="I68" s="11">
        <v>3.4000000000000002E-2</v>
      </c>
      <c r="J68" s="11">
        <v>6.8000000000000005E-2</v>
      </c>
      <c r="K68" s="11"/>
      <c r="L68" s="106" t="s">
        <v>5435</v>
      </c>
      <c r="M68" s="108"/>
      <c r="N68" s="108"/>
      <c r="O68" s="108"/>
      <c r="P68" s="108"/>
      <c r="Q68" s="108"/>
    </row>
    <row r="69" spans="1:17" ht="24" x14ac:dyDescent="0.55000000000000004">
      <c r="A69" s="109">
        <f>SUBTOTAL(103,$B$4:B69)</f>
        <v>66</v>
      </c>
      <c r="B69" s="110" t="s">
        <v>5431</v>
      </c>
      <c r="C69" s="110" t="s">
        <v>5342</v>
      </c>
      <c r="D69" s="110" t="s">
        <v>5454</v>
      </c>
      <c r="E69" s="109" t="s">
        <v>5461</v>
      </c>
      <c r="F69" s="110" t="s">
        <v>5462</v>
      </c>
      <c r="G69" s="109" t="s">
        <v>9199</v>
      </c>
      <c r="H69" s="109" t="s">
        <v>5463</v>
      </c>
      <c r="I69" s="111">
        <f>71.21976-50.933</f>
        <v>20.286759999999994</v>
      </c>
      <c r="J69" s="111">
        <f>20.596-J70</f>
        <v>20.527519999999978</v>
      </c>
      <c r="K69" s="111"/>
      <c r="L69" s="109" t="s">
        <v>5435</v>
      </c>
      <c r="M69" s="109" t="s">
        <v>5463</v>
      </c>
      <c r="N69" s="109" t="s">
        <v>6529</v>
      </c>
      <c r="O69" s="109"/>
      <c r="P69" s="109"/>
      <c r="Q69" s="109"/>
    </row>
    <row r="70" spans="1:17" ht="24" x14ac:dyDescent="0.55000000000000004">
      <c r="A70" s="109">
        <f>SUBTOTAL(103,$B$4:B70)</f>
        <v>67</v>
      </c>
      <c r="B70" s="110" t="s">
        <v>5431</v>
      </c>
      <c r="C70" s="110" t="s">
        <v>5342</v>
      </c>
      <c r="D70" s="110" t="s">
        <v>5454</v>
      </c>
      <c r="E70" s="109" t="s">
        <v>5461</v>
      </c>
      <c r="F70" s="110" t="s">
        <v>5462</v>
      </c>
      <c r="G70" s="109" t="s">
        <v>5463</v>
      </c>
      <c r="H70" s="109" t="s">
        <v>9200</v>
      </c>
      <c r="I70" s="111">
        <f>71.254-71.21976</f>
        <v>3.424000000001115E-2</v>
      </c>
      <c r="J70" s="111">
        <f>I70*2</f>
        <v>6.8480000000022301E-2</v>
      </c>
      <c r="K70" s="111"/>
      <c r="L70" s="109" t="s">
        <v>5346</v>
      </c>
      <c r="M70" s="109" t="s">
        <v>5463</v>
      </c>
      <c r="N70" s="109" t="s">
        <v>6528</v>
      </c>
      <c r="O70" s="109"/>
      <c r="P70" s="109"/>
      <c r="Q70" s="109"/>
    </row>
    <row r="71" spans="1:17" ht="24" x14ac:dyDescent="0.55000000000000004">
      <c r="A71" s="106">
        <f>SUBTOTAL(103,$B$4:B71)</f>
        <v>68</v>
      </c>
      <c r="B71" s="107" t="s">
        <v>5431</v>
      </c>
      <c r="C71" s="110" t="s">
        <v>5342</v>
      </c>
      <c r="D71" s="107" t="s">
        <v>5444</v>
      </c>
      <c r="E71" s="106" t="s">
        <v>5464</v>
      </c>
      <c r="F71" s="107" t="s">
        <v>5465</v>
      </c>
      <c r="G71" s="106" t="s">
        <v>5213</v>
      </c>
      <c r="H71" s="106" t="s">
        <v>9201</v>
      </c>
      <c r="I71" s="11">
        <v>18.2929999999999</v>
      </c>
      <c r="J71" s="11">
        <v>21.393000000000001</v>
      </c>
      <c r="K71" s="11"/>
      <c r="L71" s="106" t="s">
        <v>5435</v>
      </c>
      <c r="M71" s="108"/>
      <c r="N71" s="108"/>
      <c r="O71" s="108"/>
      <c r="P71" s="108"/>
      <c r="Q71" s="108"/>
    </row>
    <row r="72" spans="1:17" ht="24" x14ac:dyDescent="0.55000000000000004">
      <c r="A72" s="106">
        <f>SUBTOTAL(103,$B$4:B72)</f>
        <v>69</v>
      </c>
      <c r="B72" s="107" t="s">
        <v>5431</v>
      </c>
      <c r="C72" s="110" t="s">
        <v>5342</v>
      </c>
      <c r="D72" s="107" t="s">
        <v>5439</v>
      </c>
      <c r="E72" s="106" t="s">
        <v>5466</v>
      </c>
      <c r="F72" s="107" t="s">
        <v>5467</v>
      </c>
      <c r="G72" s="106" t="s">
        <v>9202</v>
      </c>
      <c r="H72" s="106" t="s">
        <v>9203</v>
      </c>
      <c r="I72" s="11">
        <v>18.292000000000002</v>
      </c>
      <c r="J72" s="11">
        <v>18.292000000000002</v>
      </c>
      <c r="K72" s="11"/>
      <c r="L72" s="106" t="s">
        <v>5435</v>
      </c>
      <c r="M72" s="108"/>
      <c r="N72" s="108"/>
      <c r="O72" s="108"/>
      <c r="P72" s="108"/>
      <c r="Q72" s="108"/>
    </row>
    <row r="73" spans="1:17" ht="24" x14ac:dyDescent="0.55000000000000004">
      <c r="A73" s="109">
        <f>SUBTOTAL(103,$B$4:B73)</f>
        <v>70</v>
      </c>
      <c r="B73" s="110" t="s">
        <v>5431</v>
      </c>
      <c r="C73" s="110" t="s">
        <v>5342</v>
      </c>
      <c r="D73" s="110" t="s">
        <v>5439</v>
      </c>
      <c r="E73" s="109" t="s">
        <v>5468</v>
      </c>
      <c r="F73" s="110" t="s">
        <v>5469</v>
      </c>
      <c r="G73" s="109" t="s">
        <v>9203</v>
      </c>
      <c r="H73" s="109" t="s">
        <v>5470</v>
      </c>
      <c r="I73" s="111">
        <f>48.52-28.172</f>
        <v>20.348000000000003</v>
      </c>
      <c r="J73" s="111">
        <f>I73</f>
        <v>20.348000000000003</v>
      </c>
      <c r="K73" s="111"/>
      <c r="L73" s="109" t="s">
        <v>5435</v>
      </c>
      <c r="M73" s="109" t="s">
        <v>5470</v>
      </c>
      <c r="N73" s="109" t="s">
        <v>6530</v>
      </c>
      <c r="O73" s="109"/>
      <c r="P73" s="109"/>
      <c r="Q73" s="109"/>
    </row>
    <row r="74" spans="1:17" ht="24" x14ac:dyDescent="0.55000000000000004">
      <c r="A74" s="109">
        <f>SUBTOTAL(103,$B$4:B74)</f>
        <v>71</v>
      </c>
      <c r="B74" s="110" t="s">
        <v>5431</v>
      </c>
      <c r="C74" s="110" t="s">
        <v>5342</v>
      </c>
      <c r="D74" s="110" t="s">
        <v>5439</v>
      </c>
      <c r="E74" s="109" t="s">
        <v>5468</v>
      </c>
      <c r="F74" s="110" t="s">
        <v>5469</v>
      </c>
      <c r="G74" s="109" t="s">
        <v>5470</v>
      </c>
      <c r="H74" s="109" t="s">
        <v>9204</v>
      </c>
      <c r="I74" s="111">
        <f>49.493-48.52</f>
        <v>0.97299999999999898</v>
      </c>
      <c r="J74" s="111">
        <f>I74</f>
        <v>0.97299999999999898</v>
      </c>
      <c r="K74" s="111"/>
      <c r="L74" s="109" t="s">
        <v>5471</v>
      </c>
      <c r="M74" s="109" t="s">
        <v>5470</v>
      </c>
      <c r="N74" s="109" t="s">
        <v>6505</v>
      </c>
      <c r="O74" s="109"/>
      <c r="P74" s="109"/>
      <c r="Q74" s="109"/>
    </row>
    <row r="75" spans="1:17" ht="24" x14ac:dyDescent="0.55000000000000004">
      <c r="A75" s="122">
        <f>SUBTOTAL(103,$B$4:B75)</f>
        <v>72</v>
      </c>
      <c r="B75" s="123" t="s">
        <v>5431</v>
      </c>
      <c r="C75" s="123" t="s">
        <v>5342</v>
      </c>
      <c r="D75" s="123" t="s">
        <v>5444</v>
      </c>
      <c r="E75" s="122" t="s">
        <v>5472</v>
      </c>
      <c r="F75" s="123" t="s">
        <v>5473</v>
      </c>
      <c r="G75" s="122" t="s">
        <v>9205</v>
      </c>
      <c r="H75" s="122" t="s">
        <v>9206</v>
      </c>
      <c r="I75" s="13">
        <v>13.25</v>
      </c>
      <c r="J75" s="13">
        <v>13.25</v>
      </c>
      <c r="K75" s="13"/>
      <c r="L75" s="122" t="s">
        <v>5435</v>
      </c>
      <c r="M75" s="122"/>
      <c r="N75" s="122"/>
      <c r="O75" s="122"/>
      <c r="P75" s="122"/>
      <c r="Q75" s="122"/>
    </row>
    <row r="76" spans="1:17" ht="24" x14ac:dyDescent="0.55000000000000004">
      <c r="A76" s="106">
        <f>SUBTOTAL(103,$B$4:B76)</f>
        <v>73</v>
      </c>
      <c r="B76" s="107" t="s">
        <v>5431</v>
      </c>
      <c r="C76" s="110" t="s">
        <v>5342</v>
      </c>
      <c r="D76" s="107" t="s">
        <v>5439</v>
      </c>
      <c r="E76" s="106" t="s">
        <v>5474</v>
      </c>
      <c r="F76" s="107" t="s">
        <v>5475</v>
      </c>
      <c r="G76" s="106" t="s">
        <v>7575</v>
      </c>
      <c r="H76" s="106" t="s">
        <v>9207</v>
      </c>
      <c r="I76" s="11">
        <v>9.202</v>
      </c>
      <c r="J76" s="11">
        <v>9.202</v>
      </c>
      <c r="K76" s="11"/>
      <c r="L76" s="106" t="s">
        <v>5435</v>
      </c>
      <c r="M76" s="108"/>
      <c r="N76" s="108"/>
      <c r="O76" s="108"/>
      <c r="P76" s="108"/>
      <c r="Q76" s="108"/>
    </row>
    <row r="77" spans="1:17" ht="24" x14ac:dyDescent="0.55000000000000004">
      <c r="A77" s="106">
        <f>SUBTOTAL(103,$B$4:B77)</f>
        <v>74</v>
      </c>
      <c r="B77" s="107" t="s">
        <v>5431</v>
      </c>
      <c r="C77" s="110" t="s">
        <v>5342</v>
      </c>
      <c r="D77" s="107" t="s">
        <v>5447</v>
      </c>
      <c r="E77" s="106" t="s">
        <v>5476</v>
      </c>
      <c r="F77" s="107" t="s">
        <v>5477</v>
      </c>
      <c r="G77" s="106" t="s">
        <v>5213</v>
      </c>
      <c r="H77" s="106" t="s">
        <v>9208</v>
      </c>
      <c r="I77" s="11">
        <v>29.820999999999898</v>
      </c>
      <c r="J77" s="11">
        <v>31.198999999999899</v>
      </c>
      <c r="K77" s="11"/>
      <c r="L77" s="106" t="s">
        <v>5435</v>
      </c>
      <c r="M77" s="108"/>
      <c r="N77" s="108"/>
      <c r="O77" s="108"/>
      <c r="P77" s="108"/>
      <c r="Q77" s="108"/>
    </row>
    <row r="78" spans="1:17" ht="24" x14ac:dyDescent="0.55000000000000004">
      <c r="A78" s="106">
        <f>SUBTOTAL(103,$B$4:B78)</f>
        <v>75</v>
      </c>
      <c r="B78" s="107" t="s">
        <v>5431</v>
      </c>
      <c r="C78" s="110" t="s">
        <v>5342</v>
      </c>
      <c r="D78" s="107" t="s">
        <v>5432</v>
      </c>
      <c r="E78" s="106" t="s">
        <v>5478</v>
      </c>
      <c r="F78" s="107" t="s">
        <v>5479</v>
      </c>
      <c r="G78" s="106" t="s">
        <v>5213</v>
      </c>
      <c r="H78" s="106" t="s">
        <v>9209</v>
      </c>
      <c r="I78" s="11">
        <v>14.235999999999899</v>
      </c>
      <c r="J78" s="11">
        <v>14.5</v>
      </c>
      <c r="K78" s="11"/>
      <c r="L78" s="106" t="s">
        <v>5435</v>
      </c>
      <c r="M78" s="108"/>
      <c r="N78" s="108"/>
      <c r="O78" s="108"/>
      <c r="P78" s="108"/>
      <c r="Q78" s="108"/>
    </row>
    <row r="79" spans="1:17" ht="24" x14ac:dyDescent="0.55000000000000004">
      <c r="A79" s="106">
        <f>SUBTOTAL(103,$B$4:B79)</f>
        <v>76</v>
      </c>
      <c r="B79" s="107" t="s">
        <v>5431</v>
      </c>
      <c r="C79" s="110" t="s">
        <v>5342</v>
      </c>
      <c r="D79" s="107" t="s">
        <v>5432</v>
      </c>
      <c r="E79" s="106" t="s">
        <v>5480</v>
      </c>
      <c r="F79" s="107" t="s">
        <v>5481</v>
      </c>
      <c r="G79" s="106" t="s">
        <v>5213</v>
      </c>
      <c r="H79" s="106" t="s">
        <v>9210</v>
      </c>
      <c r="I79" s="11">
        <v>5.9969999999999901</v>
      </c>
      <c r="J79" s="11">
        <v>5.9969999999999901</v>
      </c>
      <c r="K79" s="11"/>
      <c r="L79" s="106" t="s">
        <v>5435</v>
      </c>
      <c r="M79" s="108"/>
      <c r="N79" s="108"/>
      <c r="O79" s="108"/>
      <c r="P79" s="108"/>
      <c r="Q79" s="108"/>
    </row>
    <row r="80" spans="1:17" ht="24" x14ac:dyDescent="0.55000000000000004">
      <c r="A80" s="106">
        <f>SUBTOTAL(103,$B$4:B80)</f>
        <v>77</v>
      </c>
      <c r="B80" s="107" t="s">
        <v>5431</v>
      </c>
      <c r="C80" s="110" t="s">
        <v>5342</v>
      </c>
      <c r="D80" s="107" t="s">
        <v>5454</v>
      </c>
      <c r="E80" s="106" t="s">
        <v>5482</v>
      </c>
      <c r="F80" s="107" t="s">
        <v>5483</v>
      </c>
      <c r="G80" s="106" t="s">
        <v>5213</v>
      </c>
      <c r="H80" s="106" t="s">
        <v>9211</v>
      </c>
      <c r="I80" s="11">
        <v>22.805</v>
      </c>
      <c r="J80" s="11">
        <v>22.805</v>
      </c>
      <c r="K80" s="11"/>
      <c r="L80" s="106" t="s">
        <v>5435</v>
      </c>
      <c r="M80" s="108"/>
      <c r="N80" s="108"/>
      <c r="O80" s="108"/>
      <c r="P80" s="108"/>
      <c r="Q80" s="108"/>
    </row>
    <row r="81" spans="1:17" ht="24" x14ac:dyDescent="0.55000000000000004">
      <c r="A81" s="122">
        <f>SUBTOTAL(103,$B$4:B81)</f>
        <v>78</v>
      </c>
      <c r="B81" s="123" t="s">
        <v>5431</v>
      </c>
      <c r="C81" s="123" t="s">
        <v>5342</v>
      </c>
      <c r="D81" s="123" t="s">
        <v>5447</v>
      </c>
      <c r="E81" s="122" t="s">
        <v>5484</v>
      </c>
      <c r="F81" s="123" t="s">
        <v>5485</v>
      </c>
      <c r="G81" s="122" t="s">
        <v>5213</v>
      </c>
      <c r="H81" s="122" t="s">
        <v>8010</v>
      </c>
      <c r="I81" s="13">
        <v>0.149999999999999</v>
      </c>
      <c r="J81" s="13">
        <v>0.149999999999999</v>
      </c>
      <c r="K81" s="13"/>
      <c r="L81" s="122" t="s">
        <v>5435</v>
      </c>
      <c r="M81" s="122"/>
      <c r="N81" s="122"/>
      <c r="O81" s="122"/>
      <c r="P81" s="122"/>
      <c r="Q81" s="122"/>
    </row>
    <row r="82" spans="1:17" ht="24" x14ac:dyDescent="0.55000000000000004">
      <c r="A82" s="106">
        <f>SUBTOTAL(103,$B$4:B82)</f>
        <v>79</v>
      </c>
      <c r="B82" s="107" t="s">
        <v>5431</v>
      </c>
      <c r="C82" s="110" t="s">
        <v>5342</v>
      </c>
      <c r="D82" s="107" t="s">
        <v>5436</v>
      </c>
      <c r="E82" s="106" t="s">
        <v>5486</v>
      </c>
      <c r="F82" s="107" t="s">
        <v>5487</v>
      </c>
      <c r="G82" s="106" t="s">
        <v>5213</v>
      </c>
      <c r="H82" s="106" t="s">
        <v>9212</v>
      </c>
      <c r="I82" s="11">
        <v>13.84</v>
      </c>
      <c r="J82" s="11">
        <v>13.84</v>
      </c>
      <c r="K82" s="11"/>
      <c r="L82" s="106" t="s">
        <v>5435</v>
      </c>
      <c r="M82" s="108"/>
      <c r="N82" s="108"/>
      <c r="O82" s="108"/>
      <c r="P82" s="108"/>
      <c r="Q82" s="108"/>
    </row>
    <row r="83" spans="1:17" ht="24" x14ac:dyDescent="0.55000000000000004">
      <c r="A83" s="106">
        <f>SUBTOTAL(103,$B$4:B83)</f>
        <v>80</v>
      </c>
      <c r="B83" s="107" t="s">
        <v>5431</v>
      </c>
      <c r="C83" s="110" t="s">
        <v>5342</v>
      </c>
      <c r="D83" s="107" t="s">
        <v>5432</v>
      </c>
      <c r="E83" s="106" t="s">
        <v>5488</v>
      </c>
      <c r="F83" s="107" t="s">
        <v>5489</v>
      </c>
      <c r="G83" s="106" t="s">
        <v>5213</v>
      </c>
      <c r="H83" s="106" t="s">
        <v>9213</v>
      </c>
      <c r="I83" s="11">
        <v>17.635000000000002</v>
      </c>
      <c r="J83" s="11">
        <v>17.635000000000002</v>
      </c>
      <c r="K83" s="11"/>
      <c r="L83" s="106" t="s">
        <v>5435</v>
      </c>
      <c r="M83" s="108"/>
      <c r="N83" s="108"/>
      <c r="O83" s="108"/>
      <c r="P83" s="108"/>
      <c r="Q83" s="108"/>
    </row>
    <row r="84" spans="1:17" ht="24" x14ac:dyDescent="0.55000000000000004">
      <c r="A84" s="106">
        <f>SUBTOTAL(103,$B$4:B84)</f>
        <v>81</v>
      </c>
      <c r="B84" s="107" t="s">
        <v>5431</v>
      </c>
      <c r="C84" s="110" t="s">
        <v>5342</v>
      </c>
      <c r="D84" s="107" t="s">
        <v>5447</v>
      </c>
      <c r="E84" s="106" t="s">
        <v>5490</v>
      </c>
      <c r="F84" s="107" t="s">
        <v>5491</v>
      </c>
      <c r="G84" s="106" t="s">
        <v>5213</v>
      </c>
      <c r="H84" s="106" t="s">
        <v>9214</v>
      </c>
      <c r="I84" s="11">
        <v>15.193</v>
      </c>
      <c r="J84" s="11">
        <v>15.906000000000001</v>
      </c>
      <c r="K84" s="11"/>
      <c r="L84" s="106" t="s">
        <v>5435</v>
      </c>
      <c r="M84" s="108"/>
      <c r="N84" s="108"/>
      <c r="O84" s="108"/>
      <c r="P84" s="108"/>
      <c r="Q84" s="108"/>
    </row>
    <row r="85" spans="1:17" ht="24" x14ac:dyDescent="0.55000000000000004">
      <c r="A85" s="106">
        <f>SUBTOTAL(103,$B$4:B85)</f>
        <v>82</v>
      </c>
      <c r="B85" s="107" t="s">
        <v>5431</v>
      </c>
      <c r="C85" s="110" t="s">
        <v>5342</v>
      </c>
      <c r="D85" s="107" t="s">
        <v>5439</v>
      </c>
      <c r="E85" s="106" t="s">
        <v>5492</v>
      </c>
      <c r="F85" s="107" t="s">
        <v>5493</v>
      </c>
      <c r="G85" s="106" t="s">
        <v>9215</v>
      </c>
      <c r="H85" s="106" t="s">
        <v>9216</v>
      </c>
      <c r="I85" s="11">
        <v>5.0640000000000001</v>
      </c>
      <c r="J85" s="11">
        <v>9.2409999999999908</v>
      </c>
      <c r="K85" s="11"/>
      <c r="L85" s="106" t="s">
        <v>5435</v>
      </c>
      <c r="M85" s="108"/>
      <c r="N85" s="108"/>
      <c r="O85" s="108"/>
      <c r="P85" s="108"/>
      <c r="Q85" s="108"/>
    </row>
    <row r="86" spans="1:17" ht="24" x14ac:dyDescent="0.55000000000000004">
      <c r="A86" s="106">
        <f>SUBTOTAL(103,$B$4:B86)</f>
        <v>83</v>
      </c>
      <c r="B86" s="107" t="s">
        <v>5431</v>
      </c>
      <c r="C86" s="110" t="s">
        <v>5342</v>
      </c>
      <c r="D86" s="107" t="s">
        <v>5436</v>
      </c>
      <c r="E86" s="106" t="s">
        <v>5494</v>
      </c>
      <c r="F86" s="107" t="s">
        <v>5495</v>
      </c>
      <c r="G86" s="106" t="s">
        <v>9217</v>
      </c>
      <c r="H86" s="106" t="s">
        <v>9218</v>
      </c>
      <c r="I86" s="11">
        <v>7.3079999999999901</v>
      </c>
      <c r="J86" s="11">
        <v>10.558</v>
      </c>
      <c r="K86" s="11"/>
      <c r="L86" s="106" t="s">
        <v>5435</v>
      </c>
      <c r="M86" s="108"/>
      <c r="N86" s="108"/>
      <c r="O86" s="108"/>
      <c r="P86" s="108"/>
      <c r="Q86" s="108"/>
    </row>
    <row r="87" spans="1:17" ht="24" x14ac:dyDescent="0.55000000000000004">
      <c r="A87" s="106">
        <f>SUBTOTAL(103,$B$4:B87)</f>
        <v>84</v>
      </c>
      <c r="B87" s="107" t="s">
        <v>5431</v>
      </c>
      <c r="C87" s="110" t="s">
        <v>5342</v>
      </c>
      <c r="D87" s="107" t="s">
        <v>5447</v>
      </c>
      <c r="E87" s="106" t="s">
        <v>5496</v>
      </c>
      <c r="F87" s="107" t="s">
        <v>5497</v>
      </c>
      <c r="G87" s="106" t="s">
        <v>5213</v>
      </c>
      <c r="H87" s="106" t="s">
        <v>8256</v>
      </c>
      <c r="I87" s="11">
        <v>0.17999999999999899</v>
      </c>
      <c r="J87" s="11">
        <v>0.35999999999999899</v>
      </c>
      <c r="K87" s="11"/>
      <c r="L87" s="106" t="s">
        <v>5435</v>
      </c>
      <c r="M87" s="108"/>
      <c r="N87" s="108"/>
      <c r="O87" s="108"/>
      <c r="P87" s="108"/>
      <c r="Q87" s="108"/>
    </row>
    <row r="88" spans="1:17" ht="24" x14ac:dyDescent="0.55000000000000004">
      <c r="A88" s="106">
        <f>SUBTOTAL(103,$B$4:B88)</f>
        <v>85</v>
      </c>
      <c r="B88" s="107" t="s">
        <v>5431</v>
      </c>
      <c r="C88" s="110" t="s">
        <v>5342</v>
      </c>
      <c r="D88" s="107" t="s">
        <v>5436</v>
      </c>
      <c r="E88" s="106" t="s">
        <v>5498</v>
      </c>
      <c r="F88" s="107" t="s">
        <v>5499</v>
      </c>
      <c r="G88" s="106" t="s">
        <v>5213</v>
      </c>
      <c r="H88" s="106" t="s">
        <v>9219</v>
      </c>
      <c r="I88" s="11">
        <v>10.859</v>
      </c>
      <c r="J88" s="11">
        <v>12.484</v>
      </c>
      <c r="K88" s="11"/>
      <c r="L88" s="106" t="s">
        <v>5435</v>
      </c>
      <c r="M88" s="108"/>
      <c r="N88" s="108"/>
      <c r="O88" s="108"/>
      <c r="P88" s="108"/>
      <c r="Q88" s="108"/>
    </row>
    <row r="89" spans="1:17" ht="24" x14ac:dyDescent="0.55000000000000004">
      <c r="A89" s="106">
        <f>SUBTOTAL(103,$B$4:B89)</f>
        <v>86</v>
      </c>
      <c r="B89" s="107" t="s">
        <v>5431</v>
      </c>
      <c r="C89" s="110" t="s">
        <v>5342</v>
      </c>
      <c r="D89" s="107" t="s">
        <v>5454</v>
      </c>
      <c r="E89" s="106" t="s">
        <v>5500</v>
      </c>
      <c r="F89" s="107" t="s">
        <v>5501</v>
      </c>
      <c r="G89" s="106" t="s">
        <v>5213</v>
      </c>
      <c r="H89" s="106" t="s">
        <v>9220</v>
      </c>
      <c r="I89" s="11">
        <v>8.9369999999999905</v>
      </c>
      <c r="J89" s="11">
        <v>8.9369999999999905</v>
      </c>
      <c r="K89" s="11"/>
      <c r="L89" s="106" t="s">
        <v>5435</v>
      </c>
      <c r="M89" s="108"/>
      <c r="N89" s="108"/>
      <c r="O89" s="108"/>
      <c r="P89" s="108"/>
      <c r="Q89" s="108"/>
    </row>
    <row r="90" spans="1:17" ht="24" x14ac:dyDescent="0.55000000000000004">
      <c r="A90" s="106">
        <f>SUBTOTAL(103,$B$4:B90)</f>
        <v>87</v>
      </c>
      <c r="B90" s="107" t="s">
        <v>5431</v>
      </c>
      <c r="C90" s="110" t="s">
        <v>5342</v>
      </c>
      <c r="D90" s="107" t="s">
        <v>5432</v>
      </c>
      <c r="E90" s="106" t="s">
        <v>5502</v>
      </c>
      <c r="F90" s="107" t="s">
        <v>5503</v>
      </c>
      <c r="G90" s="106" t="s">
        <v>5213</v>
      </c>
      <c r="H90" s="106" t="s">
        <v>7285</v>
      </c>
      <c r="I90" s="11">
        <v>0.30199999999999899</v>
      </c>
      <c r="J90" s="11">
        <v>0.30199999999999899</v>
      </c>
      <c r="K90" s="11"/>
      <c r="L90" s="106" t="s">
        <v>5435</v>
      </c>
      <c r="M90" s="108"/>
      <c r="N90" s="108"/>
      <c r="O90" s="108"/>
      <c r="P90" s="108"/>
      <c r="Q90" s="108"/>
    </row>
    <row r="91" spans="1:17" ht="24" x14ac:dyDescent="0.55000000000000004">
      <c r="A91" s="106">
        <f>SUBTOTAL(103,$B$4:B91)</f>
        <v>88</v>
      </c>
      <c r="B91" s="107" t="s">
        <v>5504</v>
      </c>
      <c r="C91" s="107" t="s">
        <v>5342</v>
      </c>
      <c r="D91" s="107" t="s">
        <v>5505</v>
      </c>
      <c r="E91" s="106" t="s">
        <v>5506</v>
      </c>
      <c r="F91" s="107" t="s">
        <v>5507</v>
      </c>
      <c r="G91" s="106" t="s">
        <v>9132</v>
      </c>
      <c r="H91" s="106" t="s">
        <v>9221</v>
      </c>
      <c r="I91" s="11">
        <v>38.323999999999899</v>
      </c>
      <c r="J91" s="11">
        <v>76.647999999999897</v>
      </c>
      <c r="K91" s="11"/>
      <c r="L91" s="106" t="s">
        <v>5346</v>
      </c>
      <c r="M91" s="108"/>
      <c r="N91" s="108"/>
      <c r="O91" s="108"/>
      <c r="P91" s="108"/>
      <c r="Q91" s="108"/>
    </row>
    <row r="92" spans="1:17" ht="24" x14ac:dyDescent="0.55000000000000004">
      <c r="A92" s="106">
        <f>SUBTOTAL(103,$B$4:B92)</f>
        <v>89</v>
      </c>
      <c r="B92" s="107" t="s">
        <v>5504</v>
      </c>
      <c r="C92" s="107" t="s">
        <v>5342</v>
      </c>
      <c r="D92" s="107" t="s">
        <v>5505</v>
      </c>
      <c r="E92" s="106" t="s">
        <v>5508</v>
      </c>
      <c r="F92" s="107" t="s">
        <v>5509</v>
      </c>
      <c r="G92" s="106" t="s">
        <v>9222</v>
      </c>
      <c r="H92" s="106" t="s">
        <v>9223</v>
      </c>
      <c r="I92" s="11">
        <v>4.843</v>
      </c>
      <c r="J92" s="11">
        <v>9.6859999999999893</v>
      </c>
      <c r="K92" s="11"/>
      <c r="L92" s="106" t="s">
        <v>5346</v>
      </c>
      <c r="M92" s="108"/>
      <c r="N92" s="108"/>
      <c r="O92" s="108"/>
      <c r="P92" s="108"/>
      <c r="Q92" s="108"/>
    </row>
    <row r="93" spans="1:17" ht="24" x14ac:dyDescent="0.55000000000000004">
      <c r="A93" s="106">
        <f>SUBTOTAL(103,$B$4:B93)</f>
        <v>90</v>
      </c>
      <c r="B93" s="107" t="s">
        <v>5504</v>
      </c>
      <c r="C93" s="107" t="s">
        <v>5342</v>
      </c>
      <c r="D93" s="107" t="s">
        <v>5510</v>
      </c>
      <c r="E93" s="106" t="s">
        <v>5511</v>
      </c>
      <c r="F93" s="107" t="s">
        <v>5512</v>
      </c>
      <c r="G93" s="106" t="s">
        <v>9223</v>
      </c>
      <c r="H93" s="106" t="s">
        <v>9224</v>
      </c>
      <c r="I93" s="11">
        <v>33.2289999999999</v>
      </c>
      <c r="J93" s="11">
        <v>66.457999999999899</v>
      </c>
      <c r="K93" s="11"/>
      <c r="L93" s="106" t="s">
        <v>5346</v>
      </c>
      <c r="M93" s="108"/>
      <c r="N93" s="108"/>
      <c r="O93" s="108"/>
      <c r="P93" s="108"/>
      <c r="Q93" s="108"/>
    </row>
    <row r="94" spans="1:17" ht="24" x14ac:dyDescent="0.55000000000000004">
      <c r="A94" s="106">
        <f>SUBTOTAL(103,$B$4:B94)</f>
        <v>91</v>
      </c>
      <c r="B94" s="107" t="s">
        <v>5504</v>
      </c>
      <c r="C94" s="107" t="s">
        <v>5342</v>
      </c>
      <c r="D94" s="107" t="s">
        <v>5505</v>
      </c>
      <c r="E94" s="106" t="s">
        <v>5513</v>
      </c>
      <c r="F94" s="107" t="s">
        <v>5514</v>
      </c>
      <c r="G94" s="106" t="s">
        <v>9134</v>
      </c>
      <c r="H94" s="106" t="s">
        <v>9135</v>
      </c>
      <c r="I94" s="11">
        <v>17.5</v>
      </c>
      <c r="J94" s="111">
        <v>19.919</v>
      </c>
      <c r="K94" s="111"/>
      <c r="L94" s="106" t="s">
        <v>5346</v>
      </c>
      <c r="M94" s="108"/>
      <c r="N94" s="108"/>
      <c r="O94" s="108"/>
      <c r="P94" s="108"/>
      <c r="Q94" s="108"/>
    </row>
    <row r="95" spans="1:17" ht="24" x14ac:dyDescent="0.55000000000000004">
      <c r="A95" s="106">
        <f>SUBTOTAL(103,$B$4:B95)</f>
        <v>92</v>
      </c>
      <c r="B95" s="107" t="s">
        <v>5504</v>
      </c>
      <c r="C95" s="107" t="s">
        <v>5342</v>
      </c>
      <c r="D95" s="107" t="s">
        <v>5515</v>
      </c>
      <c r="E95" s="106" t="s">
        <v>5516</v>
      </c>
      <c r="F95" s="107" t="s">
        <v>5517</v>
      </c>
      <c r="G95" s="106" t="s">
        <v>9225</v>
      </c>
      <c r="H95" s="106" t="s">
        <v>5518</v>
      </c>
      <c r="I95" s="11">
        <v>47.325000000000003</v>
      </c>
      <c r="J95" s="11">
        <v>98.399000000000001</v>
      </c>
      <c r="K95" s="11"/>
      <c r="L95" s="106" t="s">
        <v>5346</v>
      </c>
      <c r="M95" s="109" t="s">
        <v>5518</v>
      </c>
      <c r="N95" s="109" t="s">
        <v>233</v>
      </c>
      <c r="O95" s="108"/>
      <c r="P95" s="109"/>
      <c r="Q95" s="109"/>
    </row>
    <row r="96" spans="1:17" ht="24" x14ac:dyDescent="0.55000000000000004">
      <c r="A96" s="106">
        <f>SUBTOTAL(103,$B$4:B96)</f>
        <v>93</v>
      </c>
      <c r="B96" s="107" t="s">
        <v>5504</v>
      </c>
      <c r="C96" s="107" t="s">
        <v>5342</v>
      </c>
      <c r="D96" s="107" t="s">
        <v>5510</v>
      </c>
      <c r="E96" s="106" t="s">
        <v>5519</v>
      </c>
      <c r="F96" s="107" t="s">
        <v>5520</v>
      </c>
      <c r="G96" s="106" t="s">
        <v>9226</v>
      </c>
      <c r="H96" s="106" t="s">
        <v>6914</v>
      </c>
      <c r="I96" s="11">
        <v>14.55</v>
      </c>
      <c r="J96" s="11">
        <v>30.75</v>
      </c>
      <c r="K96" s="11"/>
      <c r="L96" s="106" t="s">
        <v>5346</v>
      </c>
      <c r="M96" s="108"/>
      <c r="N96" s="108"/>
      <c r="O96" s="108"/>
      <c r="P96" s="108"/>
      <c r="Q96" s="108"/>
    </row>
    <row r="97" spans="1:17" ht="24" x14ac:dyDescent="0.55000000000000004">
      <c r="A97" s="106">
        <f>SUBTOTAL(103,$B$4:B97)</f>
        <v>94</v>
      </c>
      <c r="B97" s="107" t="s">
        <v>5504</v>
      </c>
      <c r="C97" s="107" t="s">
        <v>5342</v>
      </c>
      <c r="D97" s="107" t="s">
        <v>5505</v>
      </c>
      <c r="E97" s="106" t="s">
        <v>5521</v>
      </c>
      <c r="F97" s="107" t="s">
        <v>5522</v>
      </c>
      <c r="G97" s="106" t="s">
        <v>6914</v>
      </c>
      <c r="H97" s="106" t="s">
        <v>7537</v>
      </c>
      <c r="I97" s="11">
        <v>23</v>
      </c>
      <c r="J97" s="11">
        <v>24.574000000000002</v>
      </c>
      <c r="K97" s="11"/>
      <c r="L97" s="106" t="s">
        <v>5346</v>
      </c>
      <c r="M97" s="108"/>
      <c r="N97" s="108"/>
      <c r="O97" s="108"/>
      <c r="P97" s="108"/>
      <c r="Q97" s="108"/>
    </row>
    <row r="98" spans="1:17" ht="24" x14ac:dyDescent="0.55000000000000004">
      <c r="A98" s="106">
        <f>SUBTOTAL(103,$B$4:B98)</f>
        <v>95</v>
      </c>
      <c r="B98" s="107" t="s">
        <v>5504</v>
      </c>
      <c r="C98" s="107" t="s">
        <v>5342</v>
      </c>
      <c r="D98" s="107" t="s">
        <v>5510</v>
      </c>
      <c r="E98" s="106" t="s">
        <v>5523</v>
      </c>
      <c r="F98" s="107" t="s">
        <v>5524</v>
      </c>
      <c r="G98" s="106" t="s">
        <v>5213</v>
      </c>
      <c r="H98" s="106" t="s">
        <v>9227</v>
      </c>
      <c r="I98" s="11">
        <v>3.47399999999999</v>
      </c>
      <c r="J98" s="11">
        <v>6.7969999999999899</v>
      </c>
      <c r="K98" s="11"/>
      <c r="L98" s="106" t="s">
        <v>5346</v>
      </c>
      <c r="M98" s="108"/>
      <c r="N98" s="108"/>
      <c r="O98" s="108"/>
      <c r="P98" s="108"/>
      <c r="Q98" s="108"/>
    </row>
    <row r="99" spans="1:17" ht="24" x14ac:dyDescent="0.55000000000000004">
      <c r="A99" s="106">
        <f>SUBTOTAL(103,$B$4:B99)</f>
        <v>96</v>
      </c>
      <c r="B99" s="107" t="s">
        <v>5504</v>
      </c>
      <c r="C99" s="107" t="s">
        <v>5342</v>
      </c>
      <c r="D99" s="107" t="s">
        <v>5510</v>
      </c>
      <c r="E99" s="106" t="s">
        <v>5523</v>
      </c>
      <c r="F99" s="107" t="s">
        <v>5524</v>
      </c>
      <c r="G99" s="106" t="s">
        <v>9228</v>
      </c>
      <c r="H99" s="106" t="s">
        <v>9229</v>
      </c>
      <c r="I99" s="11">
        <v>24.076000000000001</v>
      </c>
      <c r="J99" s="11">
        <v>24.9849999999999</v>
      </c>
      <c r="K99" s="11"/>
      <c r="L99" s="106" t="s">
        <v>5346</v>
      </c>
      <c r="M99" s="108"/>
      <c r="N99" s="108"/>
      <c r="O99" s="108"/>
      <c r="P99" s="108"/>
      <c r="Q99" s="108"/>
    </row>
    <row r="100" spans="1:17" ht="24" x14ac:dyDescent="0.55000000000000004">
      <c r="A100" s="106">
        <f>SUBTOTAL(103,$B$4:B100)</f>
        <v>97</v>
      </c>
      <c r="B100" s="107" t="s">
        <v>5504</v>
      </c>
      <c r="C100" s="107" t="s">
        <v>5342</v>
      </c>
      <c r="D100" s="107" t="s">
        <v>5515</v>
      </c>
      <c r="E100" s="106" t="s">
        <v>5525</v>
      </c>
      <c r="F100" s="107" t="s">
        <v>5526</v>
      </c>
      <c r="G100" s="106" t="s">
        <v>5213</v>
      </c>
      <c r="H100" s="106" t="s">
        <v>9230</v>
      </c>
      <c r="I100" s="11">
        <v>34.825000000000003</v>
      </c>
      <c r="J100" s="11">
        <v>63.024999999999999</v>
      </c>
      <c r="K100" s="11"/>
      <c r="L100" s="106" t="s">
        <v>5346</v>
      </c>
      <c r="M100" s="108"/>
      <c r="N100" s="108"/>
      <c r="O100" s="108"/>
      <c r="P100" s="108"/>
      <c r="Q100" s="108"/>
    </row>
    <row r="101" spans="1:17" ht="24" x14ac:dyDescent="0.55000000000000004">
      <c r="A101" s="106">
        <f>SUBTOTAL(103,$B$4:B101)</f>
        <v>98</v>
      </c>
      <c r="B101" s="107" t="s">
        <v>5504</v>
      </c>
      <c r="C101" s="107" t="s">
        <v>5342</v>
      </c>
      <c r="D101" s="107" t="s">
        <v>5510</v>
      </c>
      <c r="E101" s="106" t="s">
        <v>5527</v>
      </c>
      <c r="F101" s="107" t="s">
        <v>5528</v>
      </c>
      <c r="G101" s="106" t="s">
        <v>5213</v>
      </c>
      <c r="H101" s="106" t="s">
        <v>9231</v>
      </c>
      <c r="I101" s="11">
        <v>29.895</v>
      </c>
      <c r="J101" s="111">
        <v>30.855</v>
      </c>
      <c r="K101" s="111"/>
      <c r="L101" s="106" t="s">
        <v>5346</v>
      </c>
      <c r="M101" s="108"/>
      <c r="N101" s="108"/>
      <c r="O101" s="108"/>
      <c r="P101" s="108"/>
      <c r="Q101" s="108"/>
    </row>
    <row r="102" spans="1:17" ht="24" x14ac:dyDescent="0.55000000000000004">
      <c r="A102" s="106">
        <f>SUBTOTAL(103,$B$4:B102)</f>
        <v>99</v>
      </c>
      <c r="B102" s="107" t="s">
        <v>5504</v>
      </c>
      <c r="C102" s="107" t="s">
        <v>5342</v>
      </c>
      <c r="D102" s="107" t="s">
        <v>5529</v>
      </c>
      <c r="E102" s="106" t="s">
        <v>5530</v>
      </c>
      <c r="F102" s="107" t="s">
        <v>5531</v>
      </c>
      <c r="G102" s="106" t="s">
        <v>1325</v>
      </c>
      <c r="H102" s="106" t="s">
        <v>9232</v>
      </c>
      <c r="I102" s="11">
        <v>45.92</v>
      </c>
      <c r="J102" s="11">
        <v>57.645999999999901</v>
      </c>
      <c r="K102" s="11"/>
      <c r="L102" s="106" t="s">
        <v>5346</v>
      </c>
      <c r="M102" s="108"/>
      <c r="N102" s="108"/>
      <c r="O102" s="108"/>
      <c r="P102" s="108"/>
      <c r="Q102" s="108"/>
    </row>
    <row r="103" spans="1:17" ht="24" x14ac:dyDescent="0.55000000000000004">
      <c r="A103" s="106">
        <f>SUBTOTAL(103,$B$4:B103)</f>
        <v>100</v>
      </c>
      <c r="B103" s="107" t="s">
        <v>5504</v>
      </c>
      <c r="C103" s="107" t="s">
        <v>5342</v>
      </c>
      <c r="D103" s="107" t="s">
        <v>5529</v>
      </c>
      <c r="E103" s="106" t="s">
        <v>5532</v>
      </c>
      <c r="F103" s="107" t="s">
        <v>5533</v>
      </c>
      <c r="G103" s="106" t="s">
        <v>5213</v>
      </c>
      <c r="H103" s="106" t="s">
        <v>9233</v>
      </c>
      <c r="I103" s="11">
        <v>16.346</v>
      </c>
      <c r="J103" s="11">
        <v>16.346</v>
      </c>
      <c r="K103" s="11"/>
      <c r="L103" s="106" t="s">
        <v>5346</v>
      </c>
      <c r="M103" s="108"/>
      <c r="N103" s="108"/>
      <c r="O103" s="108"/>
      <c r="P103" s="108"/>
      <c r="Q103" s="108"/>
    </row>
    <row r="104" spans="1:17" ht="24" x14ac:dyDescent="0.55000000000000004">
      <c r="A104" s="106">
        <f>SUBTOTAL(103,$B$4:B104)</f>
        <v>101</v>
      </c>
      <c r="B104" s="107" t="s">
        <v>5504</v>
      </c>
      <c r="C104" s="107" t="s">
        <v>5342</v>
      </c>
      <c r="D104" s="107" t="s">
        <v>5529</v>
      </c>
      <c r="E104" s="106" t="s">
        <v>5534</v>
      </c>
      <c r="F104" s="107" t="s">
        <v>5535</v>
      </c>
      <c r="G104" s="106" t="s">
        <v>5213</v>
      </c>
      <c r="H104" s="106" t="s">
        <v>9234</v>
      </c>
      <c r="I104" s="11">
        <v>3.407</v>
      </c>
      <c r="J104" s="11">
        <v>3.407</v>
      </c>
      <c r="K104" s="11"/>
      <c r="L104" s="106" t="s">
        <v>5346</v>
      </c>
      <c r="M104" s="108"/>
      <c r="N104" s="108"/>
      <c r="O104" s="108"/>
      <c r="P104" s="108"/>
      <c r="Q104" s="108"/>
    </row>
    <row r="105" spans="1:17" ht="24" x14ac:dyDescent="0.55000000000000004">
      <c r="A105" s="106">
        <f>SUBTOTAL(103,$B$4:B105)</f>
        <v>102</v>
      </c>
      <c r="B105" s="107" t="s">
        <v>5504</v>
      </c>
      <c r="C105" s="107" t="s">
        <v>5342</v>
      </c>
      <c r="D105" s="107" t="s">
        <v>5515</v>
      </c>
      <c r="E105" s="106" t="s">
        <v>5536</v>
      </c>
      <c r="F105" s="107" t="s">
        <v>5537</v>
      </c>
      <c r="G105" s="106" t="s">
        <v>5213</v>
      </c>
      <c r="H105" s="106" t="s">
        <v>9235</v>
      </c>
      <c r="I105" s="11">
        <v>27.1</v>
      </c>
      <c r="J105" s="11">
        <v>27.1</v>
      </c>
      <c r="K105" s="11"/>
      <c r="L105" s="106" t="s">
        <v>5346</v>
      </c>
      <c r="M105" s="108"/>
      <c r="N105" s="108"/>
      <c r="O105" s="108"/>
      <c r="P105" s="108"/>
      <c r="Q105" s="108"/>
    </row>
    <row r="106" spans="1:17" ht="24" x14ac:dyDescent="0.55000000000000004">
      <c r="A106" s="106">
        <f>SUBTOTAL(103,$B$4:B106)</f>
        <v>103</v>
      </c>
      <c r="B106" s="107" t="s">
        <v>5504</v>
      </c>
      <c r="C106" s="107" t="s">
        <v>5342</v>
      </c>
      <c r="D106" s="107" t="s">
        <v>5505</v>
      </c>
      <c r="E106" s="106" t="s">
        <v>5538</v>
      </c>
      <c r="F106" s="107" t="s">
        <v>5539</v>
      </c>
      <c r="G106" s="106" t="s">
        <v>5213</v>
      </c>
      <c r="H106" s="106" t="s">
        <v>6725</v>
      </c>
      <c r="I106" s="11">
        <v>0.4</v>
      </c>
      <c r="J106" s="11">
        <v>0.4</v>
      </c>
      <c r="K106" s="11"/>
      <c r="L106" s="106" t="s">
        <v>5346</v>
      </c>
      <c r="M106" s="108"/>
      <c r="N106" s="108"/>
      <c r="O106" s="108"/>
      <c r="P106" s="108"/>
      <c r="Q106" s="108"/>
    </row>
    <row r="107" spans="1:17" ht="24" x14ac:dyDescent="0.55000000000000004">
      <c r="A107" s="106">
        <f>SUBTOTAL(103,$B$4:B107)</f>
        <v>104</v>
      </c>
      <c r="B107" s="107" t="s">
        <v>5504</v>
      </c>
      <c r="C107" s="107" t="s">
        <v>5342</v>
      </c>
      <c r="D107" s="107" t="s">
        <v>5505</v>
      </c>
      <c r="E107" s="106" t="s">
        <v>5538</v>
      </c>
      <c r="F107" s="107" t="s">
        <v>5539</v>
      </c>
      <c r="G107" s="106" t="s">
        <v>6984</v>
      </c>
      <c r="H107" s="106" t="s">
        <v>9236</v>
      </c>
      <c r="I107" s="11">
        <v>6.4189999999999898</v>
      </c>
      <c r="J107" s="11">
        <v>6.4189999999999898</v>
      </c>
      <c r="K107" s="11"/>
      <c r="L107" s="106" t="s">
        <v>5346</v>
      </c>
      <c r="M107" s="108"/>
      <c r="N107" s="108"/>
      <c r="O107" s="108"/>
      <c r="P107" s="108"/>
      <c r="Q107" s="108"/>
    </row>
    <row r="108" spans="1:17" ht="24" x14ac:dyDescent="0.55000000000000004">
      <c r="A108" s="106">
        <f>SUBTOTAL(103,$B$4:B108)</f>
        <v>105</v>
      </c>
      <c r="B108" s="107" t="s">
        <v>5504</v>
      </c>
      <c r="C108" s="107" t="s">
        <v>5342</v>
      </c>
      <c r="D108" s="107" t="s">
        <v>5505</v>
      </c>
      <c r="E108" s="106" t="s">
        <v>5540</v>
      </c>
      <c r="F108" s="107" t="s">
        <v>5541</v>
      </c>
      <c r="G108" s="106" t="s">
        <v>5213</v>
      </c>
      <c r="H108" s="106" t="s">
        <v>9201</v>
      </c>
      <c r="I108" s="11">
        <v>18.2929999999999</v>
      </c>
      <c r="J108" s="11">
        <v>18.2929999999999</v>
      </c>
      <c r="K108" s="11"/>
      <c r="L108" s="106" t="s">
        <v>5346</v>
      </c>
      <c r="M108" s="108"/>
      <c r="N108" s="108"/>
      <c r="O108" s="108"/>
      <c r="P108" s="108"/>
      <c r="Q108" s="108"/>
    </row>
    <row r="109" spans="1:17" ht="24" x14ac:dyDescent="0.55000000000000004">
      <c r="A109" s="106">
        <f>SUBTOTAL(103,$B$4:B109)</f>
        <v>106</v>
      </c>
      <c r="B109" s="107" t="s">
        <v>5504</v>
      </c>
      <c r="C109" s="107" t="s">
        <v>5342</v>
      </c>
      <c r="D109" s="107" t="s">
        <v>5505</v>
      </c>
      <c r="E109" s="106" t="s">
        <v>5542</v>
      </c>
      <c r="F109" s="107" t="s">
        <v>5543</v>
      </c>
      <c r="G109" s="106" t="s">
        <v>5213</v>
      </c>
      <c r="H109" s="106" t="s">
        <v>9237</v>
      </c>
      <c r="I109" s="11">
        <v>6.4870000000000001</v>
      </c>
      <c r="J109" s="11">
        <v>6.4870000000000001</v>
      </c>
      <c r="K109" s="11"/>
      <c r="L109" s="106" t="s">
        <v>5346</v>
      </c>
      <c r="M109" s="108"/>
      <c r="N109" s="108"/>
      <c r="O109" s="108"/>
      <c r="P109" s="108"/>
      <c r="Q109" s="108"/>
    </row>
    <row r="110" spans="1:17" ht="24" x14ac:dyDescent="0.55000000000000004">
      <c r="A110" s="106">
        <f>SUBTOTAL(103,$B$4:B110)</f>
        <v>107</v>
      </c>
      <c r="B110" s="107" t="s">
        <v>5504</v>
      </c>
      <c r="C110" s="107" t="s">
        <v>5342</v>
      </c>
      <c r="D110" s="107" t="s">
        <v>5505</v>
      </c>
      <c r="E110" s="106" t="s">
        <v>5544</v>
      </c>
      <c r="F110" s="107" t="s">
        <v>5545</v>
      </c>
      <c r="G110" s="106" t="s">
        <v>5213</v>
      </c>
      <c r="H110" s="106" t="s">
        <v>9238</v>
      </c>
      <c r="I110" s="11">
        <v>8.0999999999999908</v>
      </c>
      <c r="J110" s="11">
        <v>8.0999999999999908</v>
      </c>
      <c r="K110" s="11"/>
      <c r="L110" s="106" t="s">
        <v>5346</v>
      </c>
      <c r="M110" s="108"/>
      <c r="N110" s="108"/>
      <c r="O110" s="108"/>
      <c r="P110" s="108"/>
      <c r="Q110" s="108"/>
    </row>
    <row r="111" spans="1:17" ht="24" x14ac:dyDescent="0.55000000000000004">
      <c r="A111" s="106">
        <f>SUBTOTAL(103,$B$4:B111)</f>
        <v>108</v>
      </c>
      <c r="B111" s="107" t="s">
        <v>5504</v>
      </c>
      <c r="C111" s="107" t="s">
        <v>5342</v>
      </c>
      <c r="D111" s="107" t="s">
        <v>5505</v>
      </c>
      <c r="E111" s="106" t="s">
        <v>5546</v>
      </c>
      <c r="F111" s="107" t="s">
        <v>5547</v>
      </c>
      <c r="G111" s="106" t="s">
        <v>5213</v>
      </c>
      <c r="H111" s="106" t="s">
        <v>8256</v>
      </c>
      <c r="I111" s="11">
        <v>0.17999999999999899</v>
      </c>
      <c r="J111" s="11">
        <v>0.35999999999999899</v>
      </c>
      <c r="K111" s="11"/>
      <c r="L111" s="106" t="s">
        <v>5346</v>
      </c>
      <c r="M111" s="108"/>
      <c r="N111" s="108"/>
      <c r="O111" s="108"/>
      <c r="P111" s="108"/>
      <c r="Q111" s="108"/>
    </row>
    <row r="112" spans="1:17" ht="24" x14ac:dyDescent="0.55000000000000004">
      <c r="A112" s="106">
        <f>SUBTOTAL(103,$B$4:B112)</f>
        <v>109</v>
      </c>
      <c r="B112" s="107" t="s">
        <v>5504</v>
      </c>
      <c r="C112" s="107" t="s">
        <v>5342</v>
      </c>
      <c r="D112" s="107" t="s">
        <v>5505</v>
      </c>
      <c r="E112" s="106" t="s">
        <v>5548</v>
      </c>
      <c r="F112" s="107" t="s">
        <v>5549</v>
      </c>
      <c r="G112" s="106" t="s">
        <v>5213</v>
      </c>
      <c r="H112" s="106" t="s">
        <v>9239</v>
      </c>
      <c r="I112" s="11">
        <v>0.125</v>
      </c>
      <c r="J112" s="11">
        <v>0.125</v>
      </c>
      <c r="K112" s="11"/>
      <c r="L112" s="106" t="s">
        <v>5346</v>
      </c>
      <c r="M112" s="108"/>
      <c r="N112" s="108"/>
      <c r="O112" s="108"/>
      <c r="P112" s="108"/>
      <c r="Q112" s="108"/>
    </row>
    <row r="113" spans="1:17" ht="24" x14ac:dyDescent="0.55000000000000004">
      <c r="A113" s="106">
        <f>SUBTOTAL(103,$B$4:B113)</f>
        <v>110</v>
      </c>
      <c r="B113" s="107" t="s">
        <v>5504</v>
      </c>
      <c r="C113" s="107" t="s">
        <v>5342</v>
      </c>
      <c r="D113" s="107" t="s">
        <v>5505</v>
      </c>
      <c r="E113" s="106" t="s">
        <v>5550</v>
      </c>
      <c r="F113" s="107" t="s">
        <v>5551</v>
      </c>
      <c r="G113" s="106" t="s">
        <v>5213</v>
      </c>
      <c r="H113" s="106" t="s">
        <v>6801</v>
      </c>
      <c r="I113" s="11">
        <v>0.19500000000000001</v>
      </c>
      <c r="J113" s="11">
        <v>0.39</v>
      </c>
      <c r="K113" s="11"/>
      <c r="L113" s="106" t="s">
        <v>5346</v>
      </c>
      <c r="M113" s="108"/>
      <c r="N113" s="108"/>
      <c r="O113" s="108"/>
      <c r="P113" s="108"/>
      <c r="Q113" s="108"/>
    </row>
    <row r="114" spans="1:17" ht="24" x14ac:dyDescent="0.55000000000000004">
      <c r="A114" s="106">
        <f>SUBTOTAL(103,$B$4:B114)</f>
        <v>111</v>
      </c>
      <c r="B114" s="107" t="s">
        <v>5504</v>
      </c>
      <c r="C114" s="107" t="s">
        <v>5342</v>
      </c>
      <c r="D114" s="107" t="s">
        <v>5505</v>
      </c>
      <c r="E114" s="106" t="s">
        <v>5552</v>
      </c>
      <c r="F114" s="107" t="s">
        <v>5553</v>
      </c>
      <c r="G114" s="106" t="s">
        <v>5213</v>
      </c>
      <c r="H114" s="106" t="s">
        <v>9171</v>
      </c>
      <c r="I114" s="11">
        <v>8.99999999999999E-2</v>
      </c>
      <c r="J114" s="11">
        <v>8.99999999999999E-2</v>
      </c>
      <c r="K114" s="11"/>
      <c r="L114" s="106" t="s">
        <v>5346</v>
      </c>
      <c r="M114" s="108"/>
      <c r="N114" s="108"/>
      <c r="O114" s="108"/>
      <c r="P114" s="108"/>
      <c r="Q114" s="108"/>
    </row>
    <row r="115" spans="1:17" ht="24" x14ac:dyDescent="0.55000000000000004">
      <c r="A115" s="106">
        <f>SUBTOTAL(103,$B$4:B115)</f>
        <v>112</v>
      </c>
      <c r="B115" s="107" t="s">
        <v>5504</v>
      </c>
      <c r="C115" s="107" t="s">
        <v>5342</v>
      </c>
      <c r="D115" s="107" t="s">
        <v>5515</v>
      </c>
      <c r="E115" s="106" t="s">
        <v>5554</v>
      </c>
      <c r="F115" s="107" t="s">
        <v>5555</v>
      </c>
      <c r="G115" s="106" t="s">
        <v>5213</v>
      </c>
      <c r="H115" s="106" t="s">
        <v>9240</v>
      </c>
      <c r="I115" s="11">
        <v>6.1829999999999998</v>
      </c>
      <c r="J115" s="11">
        <v>6.1829999999999998</v>
      </c>
      <c r="K115" s="11"/>
      <c r="L115" s="106" t="s">
        <v>5346</v>
      </c>
      <c r="M115" s="108"/>
      <c r="N115" s="108"/>
      <c r="O115" s="108"/>
      <c r="P115" s="108"/>
      <c r="Q115" s="108"/>
    </row>
    <row r="116" spans="1:17" ht="24" x14ac:dyDescent="0.55000000000000004">
      <c r="A116" s="106">
        <f>SUBTOTAL(103,$B$4:B116)</f>
        <v>113</v>
      </c>
      <c r="B116" s="107" t="s">
        <v>5504</v>
      </c>
      <c r="C116" s="107" t="s">
        <v>5342</v>
      </c>
      <c r="D116" s="107" t="s">
        <v>5515</v>
      </c>
      <c r="E116" s="106" t="s">
        <v>5556</v>
      </c>
      <c r="F116" s="107" t="s">
        <v>5557</v>
      </c>
      <c r="G116" s="106" t="s">
        <v>5213</v>
      </c>
      <c r="H116" s="106" t="s">
        <v>9241</v>
      </c>
      <c r="I116" s="11">
        <v>4.03</v>
      </c>
      <c r="J116" s="11">
        <v>4.03</v>
      </c>
      <c r="K116" s="11"/>
      <c r="L116" s="106" t="s">
        <v>5346</v>
      </c>
      <c r="M116" s="108"/>
      <c r="N116" s="108"/>
      <c r="O116" s="108"/>
      <c r="P116" s="108"/>
      <c r="Q116" s="108"/>
    </row>
    <row r="117" spans="1:17" ht="24" x14ac:dyDescent="0.55000000000000004">
      <c r="A117" s="106">
        <f>SUBTOTAL(103,$B$4:B117)</f>
        <v>114</v>
      </c>
      <c r="B117" s="107" t="s">
        <v>5504</v>
      </c>
      <c r="C117" s="107" t="s">
        <v>5342</v>
      </c>
      <c r="D117" s="107" t="s">
        <v>5515</v>
      </c>
      <c r="E117" s="106" t="s">
        <v>5558</v>
      </c>
      <c r="F117" s="107" t="s">
        <v>5559</v>
      </c>
      <c r="G117" s="106" t="s">
        <v>5213</v>
      </c>
      <c r="H117" s="106" t="s">
        <v>9242</v>
      </c>
      <c r="I117" s="11">
        <v>3.5249999999999901</v>
      </c>
      <c r="J117" s="11">
        <v>3.5249999999999901</v>
      </c>
      <c r="K117" s="11"/>
      <c r="L117" s="106" t="s">
        <v>5346</v>
      </c>
      <c r="M117" s="108"/>
      <c r="N117" s="108"/>
      <c r="O117" s="108"/>
      <c r="P117" s="108"/>
      <c r="Q117" s="108"/>
    </row>
    <row r="118" spans="1:17" ht="24" x14ac:dyDescent="0.55000000000000004">
      <c r="A118" s="106">
        <f>SUBTOTAL(103,$B$4:B118)</f>
        <v>115</v>
      </c>
      <c r="B118" s="107" t="s">
        <v>5504</v>
      </c>
      <c r="C118" s="107" t="s">
        <v>5342</v>
      </c>
      <c r="D118" s="107" t="s">
        <v>5505</v>
      </c>
      <c r="E118" s="106" t="s">
        <v>5560</v>
      </c>
      <c r="F118" s="107" t="s">
        <v>5561</v>
      </c>
      <c r="G118" s="106" t="s">
        <v>5213</v>
      </c>
      <c r="H118" s="106" t="s">
        <v>7728</v>
      </c>
      <c r="I118" s="11">
        <v>1</v>
      </c>
      <c r="J118" s="11">
        <v>1</v>
      </c>
      <c r="K118" s="11"/>
      <c r="L118" s="106" t="s">
        <v>5346</v>
      </c>
      <c r="M118" s="108"/>
      <c r="N118" s="108"/>
      <c r="O118" s="108"/>
      <c r="P118" s="108"/>
      <c r="Q118" s="108"/>
    </row>
    <row r="119" spans="1:17" ht="24" x14ac:dyDescent="0.55000000000000004">
      <c r="A119" s="109">
        <f>SUBTOTAL(103,$B$4:B119)</f>
        <v>116</v>
      </c>
      <c r="B119" s="110" t="s">
        <v>5562</v>
      </c>
      <c r="C119" s="110" t="s">
        <v>5342</v>
      </c>
      <c r="D119" s="110" t="s">
        <v>5563</v>
      </c>
      <c r="E119" s="109" t="s">
        <v>5564</v>
      </c>
      <c r="F119" s="110" t="s">
        <v>5565</v>
      </c>
      <c r="G119" s="109" t="s">
        <v>9221</v>
      </c>
      <c r="H119" s="109" t="s">
        <v>5566</v>
      </c>
      <c r="I119" s="111">
        <v>31.469000000000001</v>
      </c>
      <c r="J119" s="111">
        <v>70.2379999999999</v>
      </c>
      <c r="K119" s="111"/>
      <c r="L119" s="109" t="s">
        <v>5346</v>
      </c>
      <c r="M119" s="109" t="s">
        <v>5566</v>
      </c>
      <c r="N119" s="109" t="s">
        <v>6531</v>
      </c>
      <c r="O119" s="109"/>
      <c r="P119" s="109"/>
      <c r="Q119" s="109"/>
    </row>
    <row r="120" spans="1:17" ht="24" x14ac:dyDescent="0.55000000000000004">
      <c r="A120" s="109">
        <f>SUBTOTAL(103,$B$4:B120)</f>
        <v>117</v>
      </c>
      <c r="B120" s="110" t="s">
        <v>5562</v>
      </c>
      <c r="C120" s="110" t="s">
        <v>5342</v>
      </c>
      <c r="D120" s="110" t="s">
        <v>5563</v>
      </c>
      <c r="E120" s="109" t="s">
        <v>5564</v>
      </c>
      <c r="F120" s="110" t="s">
        <v>5565</v>
      </c>
      <c r="G120" s="109" t="s">
        <v>5566</v>
      </c>
      <c r="H120" s="109" t="s">
        <v>9179</v>
      </c>
      <c r="I120" s="111">
        <v>8.2759999999999891</v>
      </c>
      <c r="J120" s="111">
        <v>16.552</v>
      </c>
      <c r="K120" s="111"/>
      <c r="L120" s="109" t="s">
        <v>5435</v>
      </c>
      <c r="M120" s="109" t="s">
        <v>5566</v>
      </c>
      <c r="N120" s="109" t="s">
        <v>6509</v>
      </c>
      <c r="O120" s="109"/>
      <c r="P120" s="109"/>
      <c r="Q120" s="109"/>
    </row>
    <row r="121" spans="1:17" ht="24" x14ac:dyDescent="0.55000000000000004">
      <c r="A121" s="106">
        <f>SUBTOTAL(103,$B$4:B121)</f>
        <v>118</v>
      </c>
      <c r="B121" s="107" t="s">
        <v>5562</v>
      </c>
      <c r="C121" s="107" t="s">
        <v>5342</v>
      </c>
      <c r="D121" s="107" t="s">
        <v>5567</v>
      </c>
      <c r="E121" s="106" t="s">
        <v>5568</v>
      </c>
      <c r="F121" s="107" t="s">
        <v>5569</v>
      </c>
      <c r="G121" s="106" t="s">
        <v>9243</v>
      </c>
      <c r="H121" s="106" t="s">
        <v>9222</v>
      </c>
      <c r="I121" s="11">
        <v>57.957000000000001</v>
      </c>
      <c r="J121" s="11">
        <v>115.914</v>
      </c>
      <c r="K121" s="11"/>
      <c r="L121" s="106" t="s">
        <v>5346</v>
      </c>
      <c r="M121" s="108"/>
      <c r="N121" s="108"/>
      <c r="O121" s="108"/>
      <c r="P121" s="108"/>
      <c r="Q121" s="108"/>
    </row>
    <row r="122" spans="1:17" ht="24" x14ac:dyDescent="0.55000000000000004">
      <c r="A122" s="106">
        <f>SUBTOTAL(103,$B$4:B122)</f>
        <v>119</v>
      </c>
      <c r="B122" s="107" t="s">
        <v>5562</v>
      </c>
      <c r="C122" s="107" t="s">
        <v>5342</v>
      </c>
      <c r="D122" s="107" t="s">
        <v>5570</v>
      </c>
      <c r="E122" s="106" t="s">
        <v>5571</v>
      </c>
      <c r="F122" s="107" t="s">
        <v>5572</v>
      </c>
      <c r="G122" s="106" t="s">
        <v>9244</v>
      </c>
      <c r="H122" s="106" t="s">
        <v>9133</v>
      </c>
      <c r="I122" s="11">
        <v>20.899999999999899</v>
      </c>
      <c r="J122" s="11">
        <v>34.649999999999899</v>
      </c>
      <c r="K122" s="11"/>
      <c r="L122" s="106" t="s">
        <v>5346</v>
      </c>
      <c r="M122" s="108"/>
      <c r="N122" s="108"/>
      <c r="O122" s="108"/>
      <c r="P122" s="108"/>
      <c r="Q122" s="108"/>
    </row>
    <row r="123" spans="1:17" ht="24" x14ac:dyDescent="0.55000000000000004">
      <c r="A123" s="106">
        <f>SUBTOTAL(103,$B$4:B123)</f>
        <v>120</v>
      </c>
      <c r="B123" s="107" t="s">
        <v>5562</v>
      </c>
      <c r="C123" s="107" t="s">
        <v>5342</v>
      </c>
      <c r="D123" s="107" t="s">
        <v>5570</v>
      </c>
      <c r="E123" s="106" t="s">
        <v>5573</v>
      </c>
      <c r="F123" s="107" t="s">
        <v>5574</v>
      </c>
      <c r="G123" s="106" t="s">
        <v>9245</v>
      </c>
      <c r="H123" s="106" t="s">
        <v>9246</v>
      </c>
      <c r="I123" s="11">
        <v>26.779999999999902</v>
      </c>
      <c r="J123" s="11">
        <v>26.965</v>
      </c>
      <c r="K123" s="11"/>
      <c r="L123" s="106" t="s">
        <v>5346</v>
      </c>
      <c r="M123" s="108"/>
      <c r="N123" s="108"/>
      <c r="O123" s="108"/>
      <c r="P123" s="108"/>
      <c r="Q123" s="108"/>
    </row>
    <row r="124" spans="1:17" ht="24" x14ac:dyDescent="0.55000000000000004">
      <c r="A124" s="106">
        <f>SUBTOTAL(103,$B$4:B124)</f>
        <v>121</v>
      </c>
      <c r="B124" s="107" t="s">
        <v>5562</v>
      </c>
      <c r="C124" s="107" t="s">
        <v>5342</v>
      </c>
      <c r="D124" s="107" t="s">
        <v>5563</v>
      </c>
      <c r="E124" s="106" t="s">
        <v>5575</v>
      </c>
      <c r="F124" s="107" t="s">
        <v>5576</v>
      </c>
      <c r="G124" s="106" t="s">
        <v>9247</v>
      </c>
      <c r="H124" s="106" t="s">
        <v>9248</v>
      </c>
      <c r="I124" s="11">
        <v>22.326000000000001</v>
      </c>
      <c r="J124" s="11">
        <v>27.957000000000001</v>
      </c>
      <c r="K124" s="11"/>
      <c r="L124" s="106" t="s">
        <v>5346</v>
      </c>
      <c r="M124" s="108"/>
      <c r="N124" s="108"/>
      <c r="O124" s="108"/>
      <c r="P124" s="108"/>
      <c r="Q124" s="108"/>
    </row>
    <row r="125" spans="1:17" ht="24" x14ac:dyDescent="0.55000000000000004">
      <c r="A125" s="106">
        <f>SUBTOTAL(103,$B$4:B125)</f>
        <v>122</v>
      </c>
      <c r="B125" s="107" t="s">
        <v>5562</v>
      </c>
      <c r="C125" s="107" t="s">
        <v>5342</v>
      </c>
      <c r="D125" s="107" t="s">
        <v>5577</v>
      </c>
      <c r="E125" s="106" t="s">
        <v>5578</v>
      </c>
      <c r="F125" s="107" t="s">
        <v>5579</v>
      </c>
      <c r="G125" s="106" t="s">
        <v>9248</v>
      </c>
      <c r="H125" s="106" t="s">
        <v>9249</v>
      </c>
      <c r="I125" s="11">
        <v>46.156999999999897</v>
      </c>
      <c r="J125" s="11">
        <v>56.149000000000001</v>
      </c>
      <c r="K125" s="11"/>
      <c r="L125" s="106" t="s">
        <v>5346</v>
      </c>
      <c r="M125" s="109"/>
      <c r="N125" s="121"/>
      <c r="O125" s="108"/>
      <c r="P125" s="121"/>
      <c r="Q125" s="121"/>
    </row>
    <row r="126" spans="1:17" ht="24" x14ac:dyDescent="0.55000000000000004">
      <c r="A126" s="106">
        <f>SUBTOTAL(103,$B$4:B126)</f>
        <v>123</v>
      </c>
      <c r="B126" s="107" t="s">
        <v>5562</v>
      </c>
      <c r="C126" s="107" t="s">
        <v>5342</v>
      </c>
      <c r="D126" s="107" t="s">
        <v>5577</v>
      </c>
      <c r="E126" s="106" t="s">
        <v>5580</v>
      </c>
      <c r="F126" s="107" t="s">
        <v>5581</v>
      </c>
      <c r="G126" s="106" t="s">
        <v>9249</v>
      </c>
      <c r="H126" s="106" t="s">
        <v>9250</v>
      </c>
      <c r="I126" s="11">
        <v>9.0850000000000009</v>
      </c>
      <c r="J126" s="11">
        <v>9.5099999999999891</v>
      </c>
      <c r="K126" s="11"/>
      <c r="L126" s="106" t="s">
        <v>5346</v>
      </c>
      <c r="M126" s="108"/>
      <c r="N126" s="108"/>
      <c r="O126" s="108"/>
      <c r="P126" s="108"/>
      <c r="Q126" s="108"/>
    </row>
    <row r="127" spans="1:17" ht="24" x14ac:dyDescent="0.55000000000000004">
      <c r="A127" s="109">
        <f>SUBTOTAL(103,$B$4:B127)</f>
        <v>124</v>
      </c>
      <c r="B127" s="110" t="s">
        <v>5562</v>
      </c>
      <c r="C127" s="110" t="s">
        <v>5342</v>
      </c>
      <c r="D127" s="110" t="s">
        <v>5563</v>
      </c>
      <c r="E127" s="109" t="s">
        <v>5582</v>
      </c>
      <c r="F127" s="110" t="s">
        <v>5583</v>
      </c>
      <c r="G127" s="109" t="s">
        <v>9190</v>
      </c>
      <c r="H127" s="109" t="s">
        <v>5584</v>
      </c>
      <c r="I127" s="111">
        <v>0.754</v>
      </c>
      <c r="J127" s="111">
        <v>1.508</v>
      </c>
      <c r="K127" s="111"/>
      <c r="L127" s="109" t="s">
        <v>5435</v>
      </c>
      <c r="M127" s="109" t="s">
        <v>5584</v>
      </c>
      <c r="N127" s="109" t="s">
        <v>6509</v>
      </c>
      <c r="O127" s="109"/>
      <c r="P127" s="109"/>
      <c r="Q127" s="109"/>
    </row>
    <row r="128" spans="1:17" ht="24" x14ac:dyDescent="0.55000000000000004">
      <c r="A128" s="109">
        <f>SUBTOTAL(103,$B$4:B128)</f>
        <v>125</v>
      </c>
      <c r="B128" s="110" t="s">
        <v>5562</v>
      </c>
      <c r="C128" s="110" t="s">
        <v>5342</v>
      </c>
      <c r="D128" s="110" t="s">
        <v>5563</v>
      </c>
      <c r="E128" s="109" t="s">
        <v>5582</v>
      </c>
      <c r="F128" s="110" t="s">
        <v>5583</v>
      </c>
      <c r="G128" s="109" t="s">
        <v>5584</v>
      </c>
      <c r="H128" s="109" t="s">
        <v>9251</v>
      </c>
      <c r="I128" s="111">
        <v>13.137</v>
      </c>
      <c r="J128" s="111">
        <v>15.2289999999999</v>
      </c>
      <c r="K128" s="111"/>
      <c r="L128" s="109" t="s">
        <v>5346</v>
      </c>
      <c r="M128" s="109" t="s">
        <v>5584</v>
      </c>
      <c r="N128" s="109" t="s">
        <v>6532</v>
      </c>
      <c r="O128" s="109"/>
      <c r="P128" s="109"/>
      <c r="Q128" s="109"/>
    </row>
    <row r="129" spans="1:17" ht="24" x14ac:dyDescent="0.55000000000000004">
      <c r="A129" s="106">
        <f>SUBTOTAL(103,$B$4:B129)</f>
        <v>126</v>
      </c>
      <c r="B129" s="107" t="s">
        <v>5562</v>
      </c>
      <c r="C129" s="107" t="s">
        <v>5342</v>
      </c>
      <c r="D129" s="107" t="s">
        <v>5577</v>
      </c>
      <c r="E129" s="106" t="s">
        <v>5585</v>
      </c>
      <c r="F129" s="107" t="s">
        <v>5586</v>
      </c>
      <c r="G129" s="106" t="s">
        <v>5213</v>
      </c>
      <c r="H129" s="106" t="s">
        <v>9252</v>
      </c>
      <c r="I129" s="11">
        <v>2.004</v>
      </c>
      <c r="J129" s="11">
        <v>2.004</v>
      </c>
      <c r="K129" s="11"/>
      <c r="L129" s="106" t="s">
        <v>5346</v>
      </c>
      <c r="M129" s="108"/>
      <c r="N129" s="108"/>
      <c r="O129" s="108"/>
      <c r="P129" s="108"/>
      <c r="Q129" s="108"/>
    </row>
    <row r="130" spans="1:17" ht="24" x14ac:dyDescent="0.55000000000000004">
      <c r="A130" s="106">
        <f>SUBTOTAL(103,$B$4:B130)</f>
        <v>127</v>
      </c>
      <c r="B130" s="107" t="s">
        <v>5562</v>
      </c>
      <c r="C130" s="107" t="s">
        <v>5342</v>
      </c>
      <c r="D130" s="107" t="s">
        <v>5577</v>
      </c>
      <c r="E130" s="106" t="s">
        <v>5587</v>
      </c>
      <c r="F130" s="107" t="s">
        <v>5588</v>
      </c>
      <c r="G130" s="106" t="s">
        <v>9253</v>
      </c>
      <c r="H130" s="106" t="s">
        <v>9254</v>
      </c>
      <c r="I130" s="11">
        <v>25.284999999999901</v>
      </c>
      <c r="J130" s="11">
        <v>28.244</v>
      </c>
      <c r="K130" s="11"/>
      <c r="L130" s="106" t="s">
        <v>5346</v>
      </c>
      <c r="M130" s="108"/>
      <c r="N130" s="108"/>
      <c r="O130" s="108"/>
      <c r="P130" s="108"/>
      <c r="Q130" s="108"/>
    </row>
    <row r="131" spans="1:17" ht="24" x14ac:dyDescent="0.55000000000000004">
      <c r="A131" s="106">
        <f>SUBTOTAL(103,$B$4:B131)</f>
        <v>128</v>
      </c>
      <c r="B131" s="107" t="s">
        <v>5562</v>
      </c>
      <c r="C131" s="107" t="s">
        <v>5342</v>
      </c>
      <c r="D131" s="107" t="s">
        <v>5563</v>
      </c>
      <c r="E131" s="106" t="s">
        <v>5589</v>
      </c>
      <c r="F131" s="107" t="s">
        <v>5590</v>
      </c>
      <c r="G131" s="106" t="s">
        <v>5213</v>
      </c>
      <c r="H131" s="106" t="s">
        <v>9255</v>
      </c>
      <c r="I131" s="11">
        <v>4.3129999999999997</v>
      </c>
      <c r="J131" s="11">
        <v>8.41</v>
      </c>
      <c r="K131" s="11"/>
      <c r="L131" s="106" t="s">
        <v>5346</v>
      </c>
      <c r="M131" s="108"/>
      <c r="N131" s="108"/>
      <c r="O131" s="108"/>
      <c r="P131" s="108"/>
      <c r="Q131" s="108"/>
    </row>
    <row r="132" spans="1:17" ht="24" x14ac:dyDescent="0.55000000000000004">
      <c r="A132" s="106">
        <f>SUBTOTAL(103,$B$4:B132)</f>
        <v>129</v>
      </c>
      <c r="B132" s="107" t="s">
        <v>5562</v>
      </c>
      <c r="C132" s="107" t="s">
        <v>5342</v>
      </c>
      <c r="D132" s="107" t="s">
        <v>5577</v>
      </c>
      <c r="E132" s="106" t="s">
        <v>5591</v>
      </c>
      <c r="F132" s="107" t="s">
        <v>5592</v>
      </c>
      <c r="G132" s="106" t="s">
        <v>9200</v>
      </c>
      <c r="H132" s="106" t="s">
        <v>9256</v>
      </c>
      <c r="I132" s="11">
        <v>19.785</v>
      </c>
      <c r="J132" s="11">
        <v>19.785</v>
      </c>
      <c r="K132" s="11"/>
      <c r="L132" s="106" t="s">
        <v>5346</v>
      </c>
      <c r="M132" s="108"/>
      <c r="N132" s="108"/>
      <c r="O132" s="108"/>
      <c r="P132" s="108"/>
      <c r="Q132" s="108"/>
    </row>
    <row r="133" spans="1:17" ht="24" x14ac:dyDescent="0.55000000000000004">
      <c r="A133" s="106">
        <f>SUBTOTAL(103,$B$4:B133)</f>
        <v>130</v>
      </c>
      <c r="B133" s="107" t="s">
        <v>5562</v>
      </c>
      <c r="C133" s="107" t="s">
        <v>5342</v>
      </c>
      <c r="D133" s="107" t="s">
        <v>5567</v>
      </c>
      <c r="E133" s="106" t="s">
        <v>5593</v>
      </c>
      <c r="F133" s="107" t="s">
        <v>5594</v>
      </c>
      <c r="G133" s="106" t="s">
        <v>5213</v>
      </c>
      <c r="H133" s="106" t="s">
        <v>9257</v>
      </c>
      <c r="I133" s="11">
        <v>42.299999999999898</v>
      </c>
      <c r="J133" s="11">
        <v>44</v>
      </c>
      <c r="K133" s="11"/>
      <c r="L133" s="106" t="s">
        <v>5346</v>
      </c>
      <c r="M133" s="109"/>
      <c r="N133" s="109"/>
      <c r="O133" s="108"/>
      <c r="P133" s="109"/>
      <c r="Q133" s="109"/>
    </row>
    <row r="134" spans="1:17" ht="24" x14ac:dyDescent="0.55000000000000004">
      <c r="A134" s="106">
        <f>SUBTOTAL(103,$B$4:B134)</f>
        <v>131</v>
      </c>
      <c r="B134" s="107" t="s">
        <v>5562</v>
      </c>
      <c r="C134" s="107" t="s">
        <v>5342</v>
      </c>
      <c r="D134" s="107" t="s">
        <v>5577</v>
      </c>
      <c r="E134" s="106" t="s">
        <v>5595</v>
      </c>
      <c r="F134" s="107" t="s">
        <v>5596</v>
      </c>
      <c r="G134" s="106" t="s">
        <v>9257</v>
      </c>
      <c r="H134" s="106" t="s">
        <v>9258</v>
      </c>
      <c r="I134" s="11">
        <v>14.472</v>
      </c>
      <c r="J134" s="11">
        <v>14.472</v>
      </c>
      <c r="K134" s="11"/>
      <c r="L134" s="106" t="s">
        <v>5346</v>
      </c>
      <c r="M134" s="108"/>
      <c r="N134" s="108"/>
      <c r="O134" s="108"/>
      <c r="P134" s="108"/>
      <c r="Q134" s="108"/>
    </row>
    <row r="135" spans="1:17" ht="24" x14ac:dyDescent="0.55000000000000004">
      <c r="A135" s="106">
        <f>SUBTOTAL(103,$B$4:B135)</f>
        <v>132</v>
      </c>
      <c r="B135" s="107" t="s">
        <v>5562</v>
      </c>
      <c r="C135" s="107" t="s">
        <v>5342</v>
      </c>
      <c r="D135" s="107" t="s">
        <v>5577</v>
      </c>
      <c r="E135" s="106" t="s">
        <v>5597</v>
      </c>
      <c r="F135" s="107" t="s">
        <v>5598</v>
      </c>
      <c r="G135" s="106" t="s">
        <v>5213</v>
      </c>
      <c r="H135" s="106" t="s">
        <v>9259</v>
      </c>
      <c r="I135" s="11">
        <v>18.956</v>
      </c>
      <c r="J135" s="11">
        <v>18.956</v>
      </c>
      <c r="K135" s="11"/>
      <c r="L135" s="106" t="s">
        <v>5346</v>
      </c>
      <c r="M135" s="108"/>
      <c r="N135" s="108"/>
      <c r="O135" s="108"/>
      <c r="P135" s="108"/>
      <c r="Q135" s="108"/>
    </row>
    <row r="136" spans="1:17" ht="24" x14ac:dyDescent="0.55000000000000004">
      <c r="A136" s="106">
        <f>SUBTOTAL(103,$B$4:B136)</f>
        <v>133</v>
      </c>
      <c r="B136" s="107" t="s">
        <v>5562</v>
      </c>
      <c r="C136" s="107" t="s">
        <v>5342</v>
      </c>
      <c r="D136" s="107" t="s">
        <v>5570</v>
      </c>
      <c r="E136" s="106" t="s">
        <v>5599</v>
      </c>
      <c r="F136" s="107" t="s">
        <v>5600</v>
      </c>
      <c r="G136" s="106" t="s">
        <v>5213</v>
      </c>
      <c r="H136" s="106" t="s">
        <v>9260</v>
      </c>
      <c r="I136" s="11">
        <v>22.149999999999899</v>
      </c>
      <c r="J136" s="11">
        <v>22.149999999999899</v>
      </c>
      <c r="K136" s="11"/>
      <c r="L136" s="106" t="s">
        <v>5346</v>
      </c>
      <c r="M136" s="109"/>
      <c r="N136" s="121"/>
      <c r="O136" s="108"/>
      <c r="P136" s="121"/>
      <c r="Q136" s="121"/>
    </row>
    <row r="137" spans="1:17" ht="24" x14ac:dyDescent="0.55000000000000004">
      <c r="A137" s="106">
        <f>SUBTOTAL(103,$B$4:B137)</f>
        <v>134</v>
      </c>
      <c r="B137" s="107" t="s">
        <v>5562</v>
      </c>
      <c r="C137" s="107" t="s">
        <v>5342</v>
      </c>
      <c r="D137" s="107" t="s">
        <v>5563</v>
      </c>
      <c r="E137" s="106" t="s">
        <v>5601</v>
      </c>
      <c r="F137" s="107" t="s">
        <v>5602</v>
      </c>
      <c r="G137" s="106" t="s">
        <v>8010</v>
      </c>
      <c r="H137" s="106" t="s">
        <v>9261</v>
      </c>
      <c r="I137" s="11">
        <v>16.7899999999999</v>
      </c>
      <c r="J137" s="11">
        <v>16.8799999999999</v>
      </c>
      <c r="K137" s="11"/>
      <c r="L137" s="106" t="s">
        <v>5435</v>
      </c>
      <c r="M137" s="109"/>
      <c r="N137" s="109" t="s">
        <v>6509</v>
      </c>
      <c r="O137" s="108"/>
      <c r="P137" s="109"/>
      <c r="Q137" s="109"/>
    </row>
    <row r="138" spans="1:17" ht="24" x14ac:dyDescent="0.55000000000000004">
      <c r="A138" s="106">
        <f>SUBTOTAL(103,$B$4:B138)</f>
        <v>135</v>
      </c>
      <c r="B138" s="107" t="s">
        <v>5562</v>
      </c>
      <c r="C138" s="107" t="s">
        <v>5342</v>
      </c>
      <c r="D138" s="107" t="s">
        <v>5563</v>
      </c>
      <c r="E138" s="106" t="s">
        <v>5603</v>
      </c>
      <c r="F138" s="107" t="s">
        <v>5604</v>
      </c>
      <c r="G138" s="106" t="s">
        <v>5213</v>
      </c>
      <c r="H138" s="106" t="s">
        <v>9262</v>
      </c>
      <c r="I138" s="11">
        <v>20.64</v>
      </c>
      <c r="J138" s="11">
        <v>20.64</v>
      </c>
      <c r="K138" s="11"/>
      <c r="L138" s="106" t="s">
        <v>5346</v>
      </c>
      <c r="M138" s="108"/>
      <c r="N138" s="108"/>
      <c r="O138" s="108"/>
      <c r="P138" s="108"/>
      <c r="Q138" s="108"/>
    </row>
    <row r="139" spans="1:17" ht="24" x14ac:dyDescent="0.55000000000000004">
      <c r="A139" s="106">
        <f>SUBTOTAL(103,$B$4:B139)</f>
        <v>136</v>
      </c>
      <c r="B139" s="107" t="s">
        <v>5562</v>
      </c>
      <c r="C139" s="107" t="s">
        <v>5342</v>
      </c>
      <c r="D139" s="107" t="s">
        <v>5570</v>
      </c>
      <c r="E139" s="106" t="s">
        <v>5605</v>
      </c>
      <c r="F139" s="107" t="s">
        <v>5606</v>
      </c>
      <c r="G139" s="106" t="s">
        <v>5213</v>
      </c>
      <c r="H139" s="106" t="s">
        <v>9263</v>
      </c>
      <c r="I139" s="11">
        <v>30.42</v>
      </c>
      <c r="J139" s="11">
        <v>30.42</v>
      </c>
      <c r="K139" s="11"/>
      <c r="L139" s="106" t="s">
        <v>5346</v>
      </c>
      <c r="M139" s="108"/>
      <c r="N139" s="108"/>
      <c r="O139" s="108"/>
      <c r="P139" s="108"/>
      <c r="Q139" s="108"/>
    </row>
    <row r="140" spans="1:17" ht="24" x14ac:dyDescent="0.55000000000000004">
      <c r="A140" s="106">
        <f>SUBTOTAL(103,$B$4:B140)</f>
        <v>137</v>
      </c>
      <c r="B140" s="107" t="s">
        <v>5562</v>
      </c>
      <c r="C140" s="107" t="s">
        <v>5342</v>
      </c>
      <c r="D140" s="107" t="s">
        <v>5563</v>
      </c>
      <c r="E140" s="106" t="s">
        <v>5607</v>
      </c>
      <c r="F140" s="107" t="s">
        <v>5608</v>
      </c>
      <c r="G140" s="106" t="s">
        <v>5213</v>
      </c>
      <c r="H140" s="106" t="s">
        <v>9264</v>
      </c>
      <c r="I140" s="11">
        <v>1.611</v>
      </c>
      <c r="J140" s="11">
        <v>1.611</v>
      </c>
      <c r="K140" s="11"/>
      <c r="L140" s="106" t="s">
        <v>5435</v>
      </c>
      <c r="M140" s="121"/>
      <c r="N140" s="109" t="s">
        <v>6509</v>
      </c>
      <c r="O140" s="108"/>
      <c r="P140" s="109"/>
      <c r="Q140" s="109"/>
    </row>
    <row r="141" spans="1:17" ht="24" x14ac:dyDescent="0.55000000000000004">
      <c r="A141" s="106">
        <f>SUBTOTAL(103,$B$4:B141)</f>
        <v>138</v>
      </c>
      <c r="B141" s="107" t="s">
        <v>5609</v>
      </c>
      <c r="C141" s="107" t="s">
        <v>5342</v>
      </c>
      <c r="D141" s="107" t="s">
        <v>4565</v>
      </c>
      <c r="E141" s="106" t="s">
        <v>5611</v>
      </c>
      <c r="F141" s="107" t="s">
        <v>5612</v>
      </c>
      <c r="G141" s="106" t="s">
        <v>9265</v>
      </c>
      <c r="H141" s="106" t="s">
        <v>9266</v>
      </c>
      <c r="I141" s="186">
        <v>30.469000000000001</v>
      </c>
      <c r="J141" s="11">
        <v>60.937999999999903</v>
      </c>
      <c r="K141" s="11"/>
      <c r="L141" s="106" t="s">
        <v>5610</v>
      </c>
      <c r="M141" s="108"/>
      <c r="N141" s="108"/>
      <c r="O141" s="108"/>
      <c r="P141" s="108"/>
      <c r="Q141" s="108"/>
    </row>
    <row r="142" spans="1:17" ht="24" x14ac:dyDescent="0.55000000000000004">
      <c r="A142" s="106">
        <f>SUBTOTAL(103,$B$4:B142)</f>
        <v>139</v>
      </c>
      <c r="B142" s="107" t="s">
        <v>5609</v>
      </c>
      <c r="C142" s="107" t="s">
        <v>5342</v>
      </c>
      <c r="D142" s="107" t="s">
        <v>5613</v>
      </c>
      <c r="E142" s="106" t="s">
        <v>5614</v>
      </c>
      <c r="F142" s="107" t="s">
        <v>5615</v>
      </c>
      <c r="G142" s="106" t="s">
        <v>9266</v>
      </c>
      <c r="H142" s="106" t="s">
        <v>9267</v>
      </c>
      <c r="I142" s="11">
        <v>15.252999999999901</v>
      </c>
      <c r="J142" s="13">
        <v>32.206000000000003</v>
      </c>
      <c r="K142" s="13"/>
      <c r="L142" s="106" t="s">
        <v>5610</v>
      </c>
      <c r="M142" s="108"/>
      <c r="N142" s="108"/>
      <c r="O142" s="108"/>
      <c r="P142" s="108"/>
      <c r="Q142" s="108"/>
    </row>
    <row r="143" spans="1:17" ht="24" x14ac:dyDescent="0.55000000000000004">
      <c r="A143" s="106">
        <f>SUBTOTAL(103,$B$4:B143)</f>
        <v>140</v>
      </c>
      <c r="B143" s="107" t="s">
        <v>5609</v>
      </c>
      <c r="C143" s="107" t="s">
        <v>5342</v>
      </c>
      <c r="D143" s="107" t="s">
        <v>5616</v>
      </c>
      <c r="E143" s="106" t="s">
        <v>5617</v>
      </c>
      <c r="F143" s="107" t="s">
        <v>5618</v>
      </c>
      <c r="G143" s="106" t="s">
        <v>9267</v>
      </c>
      <c r="H143" s="106" t="s">
        <v>9268</v>
      </c>
      <c r="I143" s="11">
        <v>24.541999999999899</v>
      </c>
      <c r="J143" s="11">
        <v>49.083999999999897</v>
      </c>
      <c r="K143" s="11"/>
      <c r="L143" s="106" t="s">
        <v>5610</v>
      </c>
      <c r="M143" s="108"/>
      <c r="N143" s="108"/>
      <c r="O143" s="108"/>
      <c r="P143" s="108"/>
      <c r="Q143" s="108"/>
    </row>
    <row r="144" spans="1:17" ht="24" x14ac:dyDescent="0.55000000000000004">
      <c r="A144" s="106">
        <f>SUBTOTAL(103,$B$4:B144)</f>
        <v>141</v>
      </c>
      <c r="B144" s="107" t="s">
        <v>5609</v>
      </c>
      <c r="C144" s="107" t="s">
        <v>5342</v>
      </c>
      <c r="D144" s="107" t="s">
        <v>5619</v>
      </c>
      <c r="E144" s="106" t="s">
        <v>5620</v>
      </c>
      <c r="F144" s="107" t="s">
        <v>5621</v>
      </c>
      <c r="G144" s="106" t="s">
        <v>9268</v>
      </c>
      <c r="H144" s="106" t="s">
        <v>6020</v>
      </c>
      <c r="I144" s="11">
        <v>15.078999999999899</v>
      </c>
      <c r="J144" s="11">
        <v>30.157999999999902</v>
      </c>
      <c r="K144" s="11"/>
      <c r="L144" s="106" t="s">
        <v>5610</v>
      </c>
      <c r="M144" s="108"/>
      <c r="N144" s="108"/>
      <c r="O144" s="108"/>
      <c r="P144" s="108"/>
      <c r="Q144" s="108"/>
    </row>
    <row r="145" spans="1:17" ht="24" x14ac:dyDescent="0.55000000000000004">
      <c r="A145" s="106">
        <f>SUBTOTAL(103,$B$4:B145)</f>
        <v>142</v>
      </c>
      <c r="B145" s="107" t="s">
        <v>5609</v>
      </c>
      <c r="C145" s="107" t="s">
        <v>5342</v>
      </c>
      <c r="D145" s="107" t="s">
        <v>5622</v>
      </c>
      <c r="E145" s="106" t="s">
        <v>5623</v>
      </c>
      <c r="F145" s="107" t="s">
        <v>5624</v>
      </c>
      <c r="G145" s="106" t="s">
        <v>9182</v>
      </c>
      <c r="H145" s="106" t="s">
        <v>9269</v>
      </c>
      <c r="I145" s="11">
        <v>17.16</v>
      </c>
      <c r="J145" s="11">
        <v>34.32</v>
      </c>
      <c r="K145" s="11"/>
      <c r="L145" s="106" t="s">
        <v>5610</v>
      </c>
      <c r="M145" s="108"/>
      <c r="N145" s="108"/>
      <c r="O145" s="108"/>
      <c r="P145" s="108"/>
      <c r="Q145" s="108"/>
    </row>
    <row r="146" spans="1:17" ht="24" x14ac:dyDescent="0.55000000000000004">
      <c r="A146" s="106">
        <f>SUBTOTAL(103,$B$4:B146)</f>
        <v>143</v>
      </c>
      <c r="B146" s="107" t="s">
        <v>5609</v>
      </c>
      <c r="C146" s="107" t="s">
        <v>5342</v>
      </c>
      <c r="D146" s="107" t="s">
        <v>5613</v>
      </c>
      <c r="E146" s="106" t="s">
        <v>5625</v>
      </c>
      <c r="F146" s="107" t="s">
        <v>5626</v>
      </c>
      <c r="G146" s="106" t="s">
        <v>9269</v>
      </c>
      <c r="H146" s="106" t="s">
        <v>9270</v>
      </c>
      <c r="I146" s="11">
        <v>15.93</v>
      </c>
      <c r="J146" s="13">
        <v>33.183</v>
      </c>
      <c r="K146" s="13"/>
      <c r="L146" s="106" t="s">
        <v>5610</v>
      </c>
      <c r="M146" s="108"/>
      <c r="N146" s="108"/>
      <c r="O146" s="108"/>
      <c r="P146" s="108"/>
      <c r="Q146" s="108"/>
    </row>
    <row r="147" spans="1:17" ht="24" x14ac:dyDescent="0.55000000000000004">
      <c r="A147" s="106">
        <f>SUBTOTAL(103,$B$4:B147)</f>
        <v>144</v>
      </c>
      <c r="B147" s="107" t="s">
        <v>5609</v>
      </c>
      <c r="C147" s="107" t="s">
        <v>5342</v>
      </c>
      <c r="D147" s="107" t="s">
        <v>5622</v>
      </c>
      <c r="E147" s="106" t="s">
        <v>5627</v>
      </c>
      <c r="F147" s="107" t="s">
        <v>5628</v>
      </c>
      <c r="G147" s="106" t="s">
        <v>9192</v>
      </c>
      <c r="H147" s="106" t="s">
        <v>9271</v>
      </c>
      <c r="I147" s="11">
        <v>6.4240000000000004</v>
      </c>
      <c r="J147" s="11">
        <v>6.4240000000000004</v>
      </c>
      <c r="K147" s="11"/>
      <c r="L147" s="106" t="s">
        <v>5610</v>
      </c>
      <c r="M147" s="108"/>
      <c r="N147" s="108"/>
      <c r="O147" s="108"/>
      <c r="P147" s="108"/>
      <c r="Q147" s="108"/>
    </row>
    <row r="148" spans="1:17" ht="24" x14ac:dyDescent="0.55000000000000004">
      <c r="A148" s="106">
        <f>SUBTOTAL(103,$B$4:B148)</f>
        <v>145</v>
      </c>
      <c r="B148" s="107" t="s">
        <v>5609</v>
      </c>
      <c r="C148" s="107" t="s">
        <v>5342</v>
      </c>
      <c r="D148" s="107" t="s">
        <v>5622</v>
      </c>
      <c r="E148" s="106" t="s">
        <v>5627</v>
      </c>
      <c r="F148" s="107" t="s">
        <v>5628</v>
      </c>
      <c r="G148" s="106" t="s">
        <v>9272</v>
      </c>
      <c r="H148" s="106" t="s">
        <v>9273</v>
      </c>
      <c r="I148" s="11">
        <v>0.40999999999999898</v>
      </c>
      <c r="J148" s="11">
        <v>0.40999999999999898</v>
      </c>
      <c r="K148" s="11"/>
      <c r="L148" s="106" t="s">
        <v>5610</v>
      </c>
      <c r="M148" s="108"/>
      <c r="N148" s="108"/>
      <c r="O148" s="108"/>
      <c r="P148" s="108"/>
      <c r="Q148" s="108"/>
    </row>
    <row r="149" spans="1:17" ht="24" x14ac:dyDescent="0.55000000000000004">
      <c r="A149" s="106">
        <f>SUBTOTAL(103,$B$4:B149)</f>
        <v>146</v>
      </c>
      <c r="B149" s="107" t="s">
        <v>5609</v>
      </c>
      <c r="C149" s="107" t="s">
        <v>5342</v>
      </c>
      <c r="D149" s="107" t="s">
        <v>5622</v>
      </c>
      <c r="E149" s="106" t="s">
        <v>5627</v>
      </c>
      <c r="F149" s="107" t="s">
        <v>5628</v>
      </c>
      <c r="G149" s="106" t="s">
        <v>9274</v>
      </c>
      <c r="H149" s="106" t="s">
        <v>9275</v>
      </c>
      <c r="I149" s="11">
        <v>1.06</v>
      </c>
      <c r="J149" s="11">
        <v>1.06</v>
      </c>
      <c r="K149" s="11"/>
      <c r="L149" s="106" t="s">
        <v>5610</v>
      </c>
      <c r="M149" s="108"/>
      <c r="N149" s="108"/>
      <c r="O149" s="108"/>
      <c r="P149" s="108"/>
      <c r="Q149" s="108"/>
    </row>
    <row r="150" spans="1:17" ht="24" x14ac:dyDescent="0.55000000000000004">
      <c r="A150" s="106">
        <f>SUBTOTAL(103,$B$4:B150)</f>
        <v>147</v>
      </c>
      <c r="B150" s="107" t="s">
        <v>5609</v>
      </c>
      <c r="C150" s="107" t="s">
        <v>5342</v>
      </c>
      <c r="D150" s="107" t="s">
        <v>5622</v>
      </c>
      <c r="E150" s="106" t="s">
        <v>5627</v>
      </c>
      <c r="F150" s="107" t="s">
        <v>5628</v>
      </c>
      <c r="G150" s="106" t="s">
        <v>9276</v>
      </c>
      <c r="H150" s="106" t="s">
        <v>9277</v>
      </c>
      <c r="I150" s="11">
        <v>4.45</v>
      </c>
      <c r="J150" s="11">
        <v>4.45</v>
      </c>
      <c r="K150" s="11"/>
      <c r="L150" s="106" t="s">
        <v>5610</v>
      </c>
      <c r="M150" s="108"/>
      <c r="N150" s="108"/>
      <c r="O150" s="108"/>
      <c r="P150" s="108"/>
      <c r="Q150" s="108"/>
    </row>
    <row r="151" spans="1:17" ht="24" x14ac:dyDescent="0.55000000000000004">
      <c r="A151" s="106">
        <f>SUBTOTAL(103,$B$4:B151)</f>
        <v>148</v>
      </c>
      <c r="B151" s="107" t="s">
        <v>5609</v>
      </c>
      <c r="C151" s="107" t="s">
        <v>5342</v>
      </c>
      <c r="D151" s="107" t="s">
        <v>5613</v>
      </c>
      <c r="E151" s="106" t="s">
        <v>5629</v>
      </c>
      <c r="F151" s="107" t="s">
        <v>5630</v>
      </c>
      <c r="G151" s="106" t="s">
        <v>5213</v>
      </c>
      <c r="H151" s="106" t="s">
        <v>9278</v>
      </c>
      <c r="I151" s="11">
        <v>7.3120000000000003</v>
      </c>
      <c r="J151" s="11">
        <v>14.624000000000001</v>
      </c>
      <c r="K151" s="11"/>
      <c r="L151" s="106" t="s">
        <v>5610</v>
      </c>
      <c r="M151" s="108"/>
      <c r="N151" s="108"/>
      <c r="O151" s="108"/>
      <c r="P151" s="108"/>
      <c r="Q151" s="108"/>
    </row>
    <row r="152" spans="1:17" ht="24" x14ac:dyDescent="0.55000000000000004">
      <c r="A152" s="106">
        <f>SUBTOTAL(103,$B$4:B152)</f>
        <v>149</v>
      </c>
      <c r="B152" s="107" t="s">
        <v>5609</v>
      </c>
      <c r="C152" s="107" t="s">
        <v>5342</v>
      </c>
      <c r="D152" s="107" t="s">
        <v>5613</v>
      </c>
      <c r="E152" s="106" t="s">
        <v>5631</v>
      </c>
      <c r="F152" s="107" t="s">
        <v>5632</v>
      </c>
      <c r="G152" s="106" t="s">
        <v>5213</v>
      </c>
      <c r="H152" s="106" t="s">
        <v>9279</v>
      </c>
      <c r="I152" s="11">
        <v>7.96</v>
      </c>
      <c r="J152" s="11">
        <v>15.559999999999899</v>
      </c>
      <c r="K152" s="11"/>
      <c r="L152" s="106" t="s">
        <v>5610</v>
      </c>
      <c r="M152" s="108"/>
      <c r="N152" s="108"/>
      <c r="O152" s="108"/>
      <c r="P152" s="108"/>
      <c r="Q152" s="108"/>
    </row>
    <row r="153" spans="1:17" ht="24" x14ac:dyDescent="0.55000000000000004">
      <c r="A153" s="106">
        <f>SUBTOTAL(103,$B$4:B153)</f>
        <v>150</v>
      </c>
      <c r="B153" s="107" t="s">
        <v>5609</v>
      </c>
      <c r="C153" s="107" t="s">
        <v>5342</v>
      </c>
      <c r="D153" s="107" t="s">
        <v>5619</v>
      </c>
      <c r="E153" s="106" t="s">
        <v>5633</v>
      </c>
      <c r="F153" s="107" t="s">
        <v>5634</v>
      </c>
      <c r="G153" s="106" t="s">
        <v>5213</v>
      </c>
      <c r="H153" s="106" t="s">
        <v>9280</v>
      </c>
      <c r="I153" s="11">
        <v>21.942</v>
      </c>
      <c r="J153" s="11">
        <v>21.942</v>
      </c>
      <c r="K153" s="11"/>
      <c r="L153" s="106" t="s">
        <v>5610</v>
      </c>
      <c r="M153" s="108"/>
      <c r="N153" s="108"/>
      <c r="O153" s="108"/>
      <c r="P153" s="108"/>
      <c r="Q153" s="108"/>
    </row>
    <row r="154" spans="1:17" ht="24" x14ac:dyDescent="0.55000000000000004">
      <c r="A154" s="106">
        <f>SUBTOTAL(103,$B$4:B154)</f>
        <v>151</v>
      </c>
      <c r="B154" s="107" t="s">
        <v>5609</v>
      </c>
      <c r="C154" s="107" t="s">
        <v>5342</v>
      </c>
      <c r="D154" s="107" t="s">
        <v>5616</v>
      </c>
      <c r="E154" s="106" t="s">
        <v>5635</v>
      </c>
      <c r="F154" s="107" t="s">
        <v>5636</v>
      </c>
      <c r="G154" s="106" t="s">
        <v>5213</v>
      </c>
      <c r="H154" s="106" t="s">
        <v>9281</v>
      </c>
      <c r="I154" s="11">
        <v>16.149999999999899</v>
      </c>
      <c r="J154" s="11">
        <v>16.149999999999899</v>
      </c>
      <c r="K154" s="11"/>
      <c r="L154" s="106" t="s">
        <v>5610</v>
      </c>
      <c r="M154" s="108"/>
      <c r="N154" s="108"/>
      <c r="O154" s="108"/>
      <c r="P154" s="108"/>
      <c r="Q154" s="108"/>
    </row>
    <row r="155" spans="1:17" ht="24" x14ac:dyDescent="0.55000000000000004">
      <c r="A155" s="106">
        <f>SUBTOTAL(103,$B$4:B155)</f>
        <v>152</v>
      </c>
      <c r="B155" s="107" t="s">
        <v>5609</v>
      </c>
      <c r="C155" s="107" t="s">
        <v>5342</v>
      </c>
      <c r="D155" s="107" t="s">
        <v>5616</v>
      </c>
      <c r="E155" s="106" t="s">
        <v>5637</v>
      </c>
      <c r="F155" s="107" t="s">
        <v>5638</v>
      </c>
      <c r="G155" s="106" t="s">
        <v>5213</v>
      </c>
      <c r="H155" s="106" t="s">
        <v>9282</v>
      </c>
      <c r="I155" s="11">
        <v>16.3599999999999</v>
      </c>
      <c r="J155" s="11">
        <v>18.71</v>
      </c>
      <c r="K155" s="11"/>
      <c r="L155" s="106" t="s">
        <v>5610</v>
      </c>
      <c r="M155" s="108"/>
      <c r="N155" s="108"/>
      <c r="O155" s="108"/>
      <c r="P155" s="108"/>
      <c r="Q155" s="108"/>
    </row>
    <row r="156" spans="1:17" ht="24" x14ac:dyDescent="0.55000000000000004">
      <c r="A156" s="106">
        <f>SUBTOTAL(103,$B$4:B156)</f>
        <v>153</v>
      </c>
      <c r="B156" s="107" t="s">
        <v>5609</v>
      </c>
      <c r="C156" s="107" t="s">
        <v>5342</v>
      </c>
      <c r="D156" s="107" t="s">
        <v>5619</v>
      </c>
      <c r="E156" s="106" t="s">
        <v>5639</v>
      </c>
      <c r="F156" s="107" t="s">
        <v>5640</v>
      </c>
      <c r="G156" s="106" t="s">
        <v>5213</v>
      </c>
      <c r="H156" s="106" t="s">
        <v>9283</v>
      </c>
      <c r="I156" s="11">
        <v>32.323</v>
      </c>
      <c r="J156" s="11">
        <v>33.247999999999898</v>
      </c>
      <c r="K156" s="11"/>
      <c r="L156" s="106" t="s">
        <v>5610</v>
      </c>
      <c r="M156" s="108"/>
      <c r="N156" s="108"/>
      <c r="O156" s="108"/>
      <c r="P156" s="108"/>
      <c r="Q156" s="108"/>
    </row>
    <row r="157" spans="1:17" ht="24" x14ac:dyDescent="0.55000000000000004">
      <c r="A157" s="106">
        <f>SUBTOTAL(103,$B$4:B157)</f>
        <v>154</v>
      </c>
      <c r="B157" s="107" t="s">
        <v>5609</v>
      </c>
      <c r="C157" s="107" t="s">
        <v>5342</v>
      </c>
      <c r="D157" s="107" t="s">
        <v>4565</v>
      </c>
      <c r="E157" s="106" t="s">
        <v>5641</v>
      </c>
      <c r="F157" s="107" t="s">
        <v>5642</v>
      </c>
      <c r="G157" s="106" t="s">
        <v>9283</v>
      </c>
      <c r="H157" s="106" t="s">
        <v>9284</v>
      </c>
      <c r="I157" s="11">
        <v>31.844999999999899</v>
      </c>
      <c r="J157" s="11">
        <v>34.107999999999898</v>
      </c>
      <c r="K157" s="11"/>
      <c r="L157" s="106" t="s">
        <v>5610</v>
      </c>
      <c r="M157" s="108"/>
      <c r="N157" s="108"/>
      <c r="O157" s="108"/>
      <c r="P157" s="108"/>
      <c r="Q157" s="108"/>
    </row>
    <row r="158" spans="1:17" ht="24" x14ac:dyDescent="0.55000000000000004">
      <c r="A158" s="106">
        <f>SUBTOTAL(103,$B$4:B158)</f>
        <v>155</v>
      </c>
      <c r="B158" s="107" t="s">
        <v>5609</v>
      </c>
      <c r="C158" s="107" t="s">
        <v>5342</v>
      </c>
      <c r="D158" s="107" t="s">
        <v>5616</v>
      </c>
      <c r="E158" s="106" t="s">
        <v>5643</v>
      </c>
      <c r="F158" s="107" t="s">
        <v>5644</v>
      </c>
      <c r="G158" s="106" t="s">
        <v>5213</v>
      </c>
      <c r="H158" s="106" t="s">
        <v>9285</v>
      </c>
      <c r="I158" s="11">
        <v>15.986000000000001</v>
      </c>
      <c r="J158" s="11">
        <v>15.986000000000001</v>
      </c>
      <c r="K158" s="11"/>
      <c r="L158" s="106" t="s">
        <v>5610</v>
      </c>
      <c r="M158" s="108"/>
      <c r="N158" s="108"/>
      <c r="O158" s="108"/>
      <c r="P158" s="108"/>
      <c r="Q158" s="108"/>
    </row>
    <row r="159" spans="1:17" ht="24" x14ac:dyDescent="0.55000000000000004">
      <c r="A159" s="106">
        <f>SUBTOTAL(103,$B$4:B159)</f>
        <v>156</v>
      </c>
      <c r="B159" s="107" t="s">
        <v>5609</v>
      </c>
      <c r="C159" s="107" t="s">
        <v>5342</v>
      </c>
      <c r="D159" s="107" t="s">
        <v>4565</v>
      </c>
      <c r="E159" s="106" t="s">
        <v>5645</v>
      </c>
      <c r="F159" s="107" t="s">
        <v>5646</v>
      </c>
      <c r="G159" s="106" t="s">
        <v>5213</v>
      </c>
      <c r="H159" s="106" t="s">
        <v>9286</v>
      </c>
      <c r="I159" s="11">
        <v>26.766999999999999</v>
      </c>
      <c r="J159" s="11">
        <v>26.766999999999999</v>
      </c>
      <c r="K159" s="11"/>
      <c r="L159" s="106" t="s">
        <v>5610</v>
      </c>
      <c r="M159" s="108"/>
      <c r="N159" s="108"/>
      <c r="O159" s="108"/>
      <c r="P159" s="108"/>
      <c r="Q159" s="108"/>
    </row>
    <row r="160" spans="1:17" ht="24" x14ac:dyDescent="0.55000000000000004">
      <c r="A160" s="106">
        <f>SUBTOTAL(103,$B$4:B160)</f>
        <v>157</v>
      </c>
      <c r="B160" s="107" t="s">
        <v>5609</v>
      </c>
      <c r="C160" s="107" t="s">
        <v>5342</v>
      </c>
      <c r="D160" s="107" t="s">
        <v>5622</v>
      </c>
      <c r="E160" s="106" t="s">
        <v>5647</v>
      </c>
      <c r="F160" s="107" t="s">
        <v>5648</v>
      </c>
      <c r="G160" s="106" t="s">
        <v>9286</v>
      </c>
      <c r="H160" s="106" t="s">
        <v>9287</v>
      </c>
      <c r="I160" s="11">
        <v>24.838000000000001</v>
      </c>
      <c r="J160" s="11">
        <v>25.068000000000001</v>
      </c>
      <c r="K160" s="11"/>
      <c r="L160" s="106" t="s">
        <v>5610</v>
      </c>
      <c r="M160" s="108"/>
      <c r="N160" s="108"/>
      <c r="O160" s="108"/>
      <c r="P160" s="108"/>
      <c r="Q160" s="108"/>
    </row>
    <row r="161" spans="1:17" ht="24" x14ac:dyDescent="0.55000000000000004">
      <c r="A161" s="106">
        <f>SUBTOTAL(103,$B$4:B161)</f>
        <v>158</v>
      </c>
      <c r="B161" s="107" t="s">
        <v>5609</v>
      </c>
      <c r="C161" s="107" t="s">
        <v>5342</v>
      </c>
      <c r="D161" s="107" t="s">
        <v>5622</v>
      </c>
      <c r="E161" s="106" t="s">
        <v>5649</v>
      </c>
      <c r="F161" s="107" t="s">
        <v>5650</v>
      </c>
      <c r="G161" s="106" t="s">
        <v>5213</v>
      </c>
      <c r="H161" s="106" t="s">
        <v>9288</v>
      </c>
      <c r="I161" s="11">
        <v>17.2179999999999</v>
      </c>
      <c r="J161" s="11">
        <v>17.617999999999899</v>
      </c>
      <c r="K161" s="11"/>
      <c r="L161" s="106" t="s">
        <v>5610</v>
      </c>
      <c r="M161" s="108"/>
      <c r="N161" s="108"/>
      <c r="O161" s="108"/>
      <c r="P161" s="108"/>
      <c r="Q161" s="108"/>
    </row>
    <row r="162" spans="1:17" ht="24" x14ac:dyDescent="0.55000000000000004">
      <c r="A162" s="106">
        <f>SUBTOTAL(103,$B$4:B162)</f>
        <v>159</v>
      </c>
      <c r="B162" s="107" t="s">
        <v>5609</v>
      </c>
      <c r="C162" s="107" t="s">
        <v>5342</v>
      </c>
      <c r="D162" s="107" t="s">
        <v>5619</v>
      </c>
      <c r="E162" s="106" t="s">
        <v>5651</v>
      </c>
      <c r="F162" s="107" t="s">
        <v>5652</v>
      </c>
      <c r="G162" s="106" t="s">
        <v>5213</v>
      </c>
      <c r="H162" s="106" t="s">
        <v>9289</v>
      </c>
      <c r="I162" s="11">
        <v>28.036999999999999</v>
      </c>
      <c r="J162" s="11">
        <v>28.036999999999999</v>
      </c>
      <c r="K162" s="11"/>
      <c r="L162" s="106" t="s">
        <v>5610</v>
      </c>
      <c r="M162" s="108"/>
      <c r="N162" s="108"/>
      <c r="O162" s="108"/>
      <c r="P162" s="108"/>
      <c r="Q162" s="108"/>
    </row>
    <row r="163" spans="1:17" ht="24" x14ac:dyDescent="0.55000000000000004">
      <c r="A163" s="106">
        <f>SUBTOTAL(103,$B$4:B163)</f>
        <v>160</v>
      </c>
      <c r="B163" s="107" t="s">
        <v>5609</v>
      </c>
      <c r="C163" s="107" t="s">
        <v>5342</v>
      </c>
      <c r="D163" s="107" t="s">
        <v>5622</v>
      </c>
      <c r="E163" s="106" t="s">
        <v>5653</v>
      </c>
      <c r="F163" s="107" t="s">
        <v>5654</v>
      </c>
      <c r="G163" s="106" t="s">
        <v>5213</v>
      </c>
      <c r="H163" s="106" t="s">
        <v>9290</v>
      </c>
      <c r="I163" s="11">
        <v>2.77</v>
      </c>
      <c r="J163" s="11">
        <v>2.77</v>
      </c>
      <c r="K163" s="11"/>
      <c r="L163" s="106" t="s">
        <v>5610</v>
      </c>
      <c r="M163" s="108"/>
      <c r="N163" s="108"/>
      <c r="O163" s="108"/>
      <c r="P163" s="108"/>
      <c r="Q163" s="108"/>
    </row>
    <row r="164" spans="1:17" ht="24" x14ac:dyDescent="0.55000000000000004">
      <c r="A164" s="106">
        <f>SUBTOTAL(103,$B$4:B164)</f>
        <v>161</v>
      </c>
      <c r="B164" s="107" t="s">
        <v>5609</v>
      </c>
      <c r="C164" s="107" t="s">
        <v>5342</v>
      </c>
      <c r="D164" s="107" t="s">
        <v>5613</v>
      </c>
      <c r="E164" s="106" t="s">
        <v>5655</v>
      </c>
      <c r="F164" s="107" t="s">
        <v>5656</v>
      </c>
      <c r="G164" s="106" t="s">
        <v>9290</v>
      </c>
      <c r="H164" s="106" t="s">
        <v>9291</v>
      </c>
      <c r="I164" s="11">
        <v>15.452</v>
      </c>
      <c r="J164" s="11">
        <v>19.102</v>
      </c>
      <c r="K164" s="11"/>
      <c r="L164" s="106" t="s">
        <v>5610</v>
      </c>
      <c r="M164" s="108"/>
      <c r="N164" s="108"/>
      <c r="O164" s="108"/>
      <c r="P164" s="108"/>
      <c r="Q164" s="108"/>
    </row>
    <row r="165" spans="1:17" ht="24" x14ac:dyDescent="0.55000000000000004">
      <c r="A165" s="106">
        <f>SUBTOTAL(103,$B$4:B165)</f>
        <v>162</v>
      </c>
      <c r="B165" s="107" t="s">
        <v>5609</v>
      </c>
      <c r="C165" s="107" t="s">
        <v>5342</v>
      </c>
      <c r="D165" s="107" t="s">
        <v>5616</v>
      </c>
      <c r="E165" s="106" t="s">
        <v>5657</v>
      </c>
      <c r="F165" s="107" t="s">
        <v>5658</v>
      </c>
      <c r="G165" s="106" t="s">
        <v>5213</v>
      </c>
      <c r="H165" s="106" t="s">
        <v>9292</v>
      </c>
      <c r="I165" s="11">
        <v>8.73</v>
      </c>
      <c r="J165" s="11">
        <v>8.73</v>
      </c>
      <c r="K165" s="11"/>
      <c r="L165" s="106" t="s">
        <v>5610</v>
      </c>
      <c r="M165" s="108"/>
      <c r="N165" s="108"/>
      <c r="O165" s="108"/>
      <c r="P165" s="108"/>
      <c r="Q165" s="108"/>
    </row>
    <row r="166" spans="1:17" ht="24" x14ac:dyDescent="0.55000000000000004">
      <c r="A166" s="106">
        <f>SUBTOTAL(103,$B$4:B166)</f>
        <v>163</v>
      </c>
      <c r="B166" s="107" t="s">
        <v>5609</v>
      </c>
      <c r="C166" s="107" t="s">
        <v>5342</v>
      </c>
      <c r="D166" s="107" t="s">
        <v>5622</v>
      </c>
      <c r="E166" s="106" t="s">
        <v>5659</v>
      </c>
      <c r="F166" s="107" t="s">
        <v>5660</v>
      </c>
      <c r="G166" s="106" t="s">
        <v>9293</v>
      </c>
      <c r="H166" s="106" t="s">
        <v>9215</v>
      </c>
      <c r="I166" s="11">
        <v>8.23</v>
      </c>
      <c r="J166" s="11">
        <v>9.1020000000000003</v>
      </c>
      <c r="K166" s="11"/>
      <c r="L166" s="106" t="s">
        <v>5610</v>
      </c>
      <c r="M166" s="108"/>
      <c r="N166" s="108"/>
      <c r="O166" s="108"/>
      <c r="P166" s="108"/>
      <c r="Q166" s="108"/>
    </row>
    <row r="167" spans="1:17" ht="24" x14ac:dyDescent="0.55000000000000004">
      <c r="A167" s="106">
        <f>SUBTOTAL(103,$B$4:B167)</f>
        <v>164</v>
      </c>
      <c r="B167" s="107" t="s">
        <v>5609</v>
      </c>
      <c r="C167" s="107" t="s">
        <v>5342</v>
      </c>
      <c r="D167" s="107" t="s">
        <v>5613</v>
      </c>
      <c r="E167" s="106" t="s">
        <v>5661</v>
      </c>
      <c r="F167" s="107" t="s">
        <v>5662</v>
      </c>
      <c r="G167" s="106" t="s">
        <v>5213</v>
      </c>
      <c r="H167" s="106" t="s">
        <v>9294</v>
      </c>
      <c r="I167" s="11">
        <v>3.1880000000000002</v>
      </c>
      <c r="J167" s="11">
        <v>6.3760000000000003</v>
      </c>
      <c r="K167" s="11"/>
      <c r="L167" s="106" t="s">
        <v>5610</v>
      </c>
      <c r="M167" s="108"/>
      <c r="N167" s="108"/>
      <c r="O167" s="108"/>
      <c r="P167" s="108"/>
      <c r="Q167" s="108"/>
    </row>
    <row r="168" spans="1:17" ht="24" x14ac:dyDescent="0.55000000000000004">
      <c r="A168" s="106">
        <f>SUBTOTAL(103,$B$4:B168)</f>
        <v>165</v>
      </c>
      <c r="B168" s="107" t="s">
        <v>5609</v>
      </c>
      <c r="C168" s="107" t="s">
        <v>5342</v>
      </c>
      <c r="D168" s="107" t="s">
        <v>5613</v>
      </c>
      <c r="E168" s="106" t="s">
        <v>5663</v>
      </c>
      <c r="F168" s="107" t="s">
        <v>5664</v>
      </c>
      <c r="G168" s="106" t="s">
        <v>5213</v>
      </c>
      <c r="H168" s="106" t="s">
        <v>9295</v>
      </c>
      <c r="I168" s="11">
        <v>5.125</v>
      </c>
      <c r="J168" s="11">
        <v>5.82899999999999</v>
      </c>
      <c r="K168" s="11"/>
      <c r="L168" s="106" t="s">
        <v>5610</v>
      </c>
      <c r="M168" s="108"/>
      <c r="N168" s="108"/>
      <c r="O168" s="108"/>
      <c r="P168" s="108"/>
      <c r="Q168" s="108"/>
    </row>
    <row r="169" spans="1:17" ht="24" x14ac:dyDescent="0.55000000000000004">
      <c r="A169" s="106">
        <f>SUBTOTAL(103,$B$4:B169)</f>
        <v>166</v>
      </c>
      <c r="B169" s="107" t="s">
        <v>5609</v>
      </c>
      <c r="C169" s="107" t="s">
        <v>5342</v>
      </c>
      <c r="D169" s="107" t="s">
        <v>5616</v>
      </c>
      <c r="E169" s="106" t="s">
        <v>5665</v>
      </c>
      <c r="F169" s="107" t="s">
        <v>5666</v>
      </c>
      <c r="G169" s="106" t="s">
        <v>5213</v>
      </c>
      <c r="H169" s="106" t="s">
        <v>9296</v>
      </c>
      <c r="I169" s="11">
        <v>0.97899999999999898</v>
      </c>
      <c r="J169" s="11">
        <v>0.97899999999999898</v>
      </c>
      <c r="K169" s="11"/>
      <c r="L169" s="106" t="s">
        <v>5610</v>
      </c>
      <c r="M169" s="108"/>
      <c r="N169" s="108"/>
      <c r="O169" s="108"/>
      <c r="P169" s="108"/>
      <c r="Q169" s="108"/>
    </row>
    <row r="170" spans="1:17" ht="24" x14ac:dyDescent="0.55000000000000004">
      <c r="A170" s="109">
        <f>SUBTOTAL(103,$B$4:B170)</f>
        <v>167</v>
      </c>
      <c r="B170" s="110" t="s">
        <v>5667</v>
      </c>
      <c r="C170" s="110" t="s">
        <v>5342</v>
      </c>
      <c r="D170" s="110" t="s">
        <v>5668</v>
      </c>
      <c r="E170" s="109" t="s">
        <v>5669</v>
      </c>
      <c r="F170" s="110" t="s">
        <v>5670</v>
      </c>
      <c r="G170" s="109" t="s">
        <v>5518</v>
      </c>
      <c r="H170" s="109" t="s">
        <v>9297</v>
      </c>
      <c r="I170" s="111">
        <v>26.875</v>
      </c>
      <c r="J170" s="111">
        <v>53.75</v>
      </c>
      <c r="K170" s="111"/>
      <c r="L170" s="109" t="s">
        <v>5435</v>
      </c>
      <c r="M170" s="109" t="s">
        <v>5518</v>
      </c>
      <c r="N170" s="109" t="s">
        <v>5346</v>
      </c>
      <c r="O170" s="109"/>
      <c r="P170" s="109"/>
      <c r="Q170" s="109"/>
    </row>
    <row r="171" spans="1:17" ht="24" x14ac:dyDescent="0.55000000000000004">
      <c r="A171" s="106">
        <f>SUBTOTAL(103,$B$4:B171)</f>
        <v>168</v>
      </c>
      <c r="B171" s="107" t="s">
        <v>5667</v>
      </c>
      <c r="C171" s="107" t="s">
        <v>5342</v>
      </c>
      <c r="D171" s="107" t="s">
        <v>5671</v>
      </c>
      <c r="E171" s="106" t="s">
        <v>5672</v>
      </c>
      <c r="F171" s="107" t="s">
        <v>5673</v>
      </c>
      <c r="G171" s="106" t="s">
        <v>9297</v>
      </c>
      <c r="H171" s="106" t="s">
        <v>9298</v>
      </c>
      <c r="I171" s="11">
        <v>49.731000000000002</v>
      </c>
      <c r="J171" s="11">
        <v>99.912999999999897</v>
      </c>
      <c r="K171" s="11"/>
      <c r="L171" s="106" t="s">
        <v>5435</v>
      </c>
      <c r="M171" s="108"/>
      <c r="N171" s="108"/>
      <c r="O171" s="108"/>
      <c r="P171" s="108"/>
      <c r="Q171" s="108"/>
    </row>
    <row r="172" spans="1:17" ht="24" x14ac:dyDescent="0.55000000000000004">
      <c r="A172" s="106">
        <f>SUBTOTAL(103,$B$4:B172)</f>
        <v>169</v>
      </c>
      <c r="B172" s="107" t="s">
        <v>5667</v>
      </c>
      <c r="C172" s="107" t="s">
        <v>5342</v>
      </c>
      <c r="D172" s="107" t="s">
        <v>5674</v>
      </c>
      <c r="E172" s="106" t="s">
        <v>5675</v>
      </c>
      <c r="F172" s="107" t="s">
        <v>5676</v>
      </c>
      <c r="G172" s="106" t="s">
        <v>9298</v>
      </c>
      <c r="H172" s="106" t="s">
        <v>9299</v>
      </c>
      <c r="I172" s="11">
        <v>6.5529999999999902</v>
      </c>
      <c r="J172" s="11">
        <v>15.781000000000001</v>
      </c>
      <c r="K172" s="11"/>
      <c r="L172" s="106" t="s">
        <v>5435</v>
      </c>
      <c r="M172" s="108"/>
      <c r="N172" s="108"/>
      <c r="O172" s="108"/>
      <c r="P172" s="108"/>
      <c r="Q172" s="108"/>
    </row>
    <row r="173" spans="1:17" ht="24" x14ac:dyDescent="0.55000000000000004">
      <c r="A173" s="106">
        <f>SUBTOTAL(103,$B$4:B173)</f>
        <v>170</v>
      </c>
      <c r="B173" s="107" t="s">
        <v>5667</v>
      </c>
      <c r="C173" s="107" t="s">
        <v>5342</v>
      </c>
      <c r="D173" s="107" t="s">
        <v>5674</v>
      </c>
      <c r="E173" s="106" t="s">
        <v>5677</v>
      </c>
      <c r="F173" s="107" t="s">
        <v>5678</v>
      </c>
      <c r="G173" s="106" t="s">
        <v>4600</v>
      </c>
      <c r="H173" s="106" t="s">
        <v>9183</v>
      </c>
      <c r="I173" s="11">
        <v>14.026</v>
      </c>
      <c r="J173" s="11">
        <v>28.052</v>
      </c>
      <c r="K173" s="11"/>
      <c r="L173" s="106" t="s">
        <v>5435</v>
      </c>
      <c r="M173" s="108"/>
      <c r="N173" s="108"/>
      <c r="O173" s="108"/>
      <c r="P173" s="108"/>
      <c r="Q173" s="108"/>
    </row>
    <row r="174" spans="1:17" ht="24" x14ac:dyDescent="0.55000000000000004">
      <c r="A174" s="106">
        <f>SUBTOTAL(103,$B$4:B174)</f>
        <v>171</v>
      </c>
      <c r="B174" s="107" t="s">
        <v>5667</v>
      </c>
      <c r="C174" s="107" t="s">
        <v>5342</v>
      </c>
      <c r="D174" s="107" t="s">
        <v>5674</v>
      </c>
      <c r="E174" s="106" t="s">
        <v>5679</v>
      </c>
      <c r="F174" s="107" t="s">
        <v>5680</v>
      </c>
      <c r="G174" s="106" t="s">
        <v>9300</v>
      </c>
      <c r="H174" s="106" t="s">
        <v>9301</v>
      </c>
      <c r="I174" s="11">
        <v>28.436999999999902</v>
      </c>
      <c r="J174" s="11">
        <v>56.873999999999903</v>
      </c>
      <c r="K174" s="11"/>
      <c r="L174" s="106" t="s">
        <v>5435</v>
      </c>
      <c r="M174" s="108"/>
      <c r="N174" s="108"/>
      <c r="O174" s="108"/>
      <c r="P174" s="108"/>
      <c r="Q174" s="108"/>
    </row>
    <row r="175" spans="1:17" ht="24" x14ac:dyDescent="0.55000000000000004">
      <c r="A175" s="109">
        <f>SUBTOTAL(103,$B$4:B175)</f>
        <v>172</v>
      </c>
      <c r="B175" s="110" t="s">
        <v>5667</v>
      </c>
      <c r="C175" s="110" t="s">
        <v>5342</v>
      </c>
      <c r="D175" s="110" t="s">
        <v>5681</v>
      </c>
      <c r="E175" s="109" t="s">
        <v>5682</v>
      </c>
      <c r="F175" s="110" t="s">
        <v>5683</v>
      </c>
      <c r="G175" s="109" t="s">
        <v>9301</v>
      </c>
      <c r="H175" s="109" t="s">
        <v>5684</v>
      </c>
      <c r="I175" s="111">
        <v>42.17</v>
      </c>
      <c r="J175" s="111">
        <v>83.489999999999895</v>
      </c>
      <c r="K175" s="111"/>
      <c r="L175" s="109" t="s">
        <v>5435</v>
      </c>
      <c r="M175" s="109" t="s">
        <v>5684</v>
      </c>
      <c r="N175" s="109" t="s">
        <v>5685</v>
      </c>
      <c r="O175" s="109"/>
      <c r="P175" s="109"/>
      <c r="Q175" s="109"/>
    </row>
    <row r="176" spans="1:17" ht="24" x14ac:dyDescent="0.55000000000000004">
      <c r="A176" s="106">
        <f>SUBTOTAL(103,$B$4:B176)</f>
        <v>173</v>
      </c>
      <c r="B176" s="107" t="s">
        <v>5667</v>
      </c>
      <c r="C176" s="107" t="s">
        <v>5342</v>
      </c>
      <c r="D176" s="107" t="s">
        <v>5681</v>
      </c>
      <c r="E176" s="106" t="s">
        <v>5686</v>
      </c>
      <c r="F176" s="107" t="s">
        <v>5687</v>
      </c>
      <c r="G176" s="106" t="s">
        <v>5213</v>
      </c>
      <c r="H176" s="106" t="s">
        <v>9302</v>
      </c>
      <c r="I176" s="11">
        <v>8.8320000000000007</v>
      </c>
      <c r="J176" s="11">
        <v>14.11</v>
      </c>
      <c r="K176" s="11"/>
      <c r="L176" s="106" t="s">
        <v>5435</v>
      </c>
      <c r="M176" s="108"/>
      <c r="N176" s="108"/>
      <c r="O176" s="108"/>
      <c r="P176" s="108"/>
      <c r="Q176" s="108"/>
    </row>
    <row r="177" spans="1:17" ht="24" x14ac:dyDescent="0.55000000000000004">
      <c r="A177" s="106">
        <f>SUBTOTAL(103,$B$4:B177)</f>
        <v>174</v>
      </c>
      <c r="B177" s="107" t="s">
        <v>5667</v>
      </c>
      <c r="C177" s="107" t="s">
        <v>5342</v>
      </c>
      <c r="D177" s="107" t="s">
        <v>5688</v>
      </c>
      <c r="E177" s="106" t="s">
        <v>5689</v>
      </c>
      <c r="F177" s="107" t="s">
        <v>5690</v>
      </c>
      <c r="G177" s="106" t="s">
        <v>9303</v>
      </c>
      <c r="H177" s="106" t="s">
        <v>9304</v>
      </c>
      <c r="I177" s="11">
        <v>34.536000000000001</v>
      </c>
      <c r="J177" s="11">
        <v>62.509999999999899</v>
      </c>
      <c r="K177" s="11"/>
      <c r="L177" s="106" t="s">
        <v>5435</v>
      </c>
      <c r="M177" s="108"/>
      <c r="N177" s="108"/>
      <c r="O177" s="108"/>
      <c r="P177" s="108"/>
      <c r="Q177" s="108"/>
    </row>
    <row r="178" spans="1:17" ht="24" x14ac:dyDescent="0.55000000000000004">
      <c r="A178" s="106">
        <f>SUBTOTAL(103,$B$4:B178)</f>
        <v>175</v>
      </c>
      <c r="B178" s="107" t="s">
        <v>5667</v>
      </c>
      <c r="C178" s="107" t="s">
        <v>5342</v>
      </c>
      <c r="D178" s="107" t="s">
        <v>5688</v>
      </c>
      <c r="E178" s="106" t="s">
        <v>5691</v>
      </c>
      <c r="F178" s="107" t="s">
        <v>5692</v>
      </c>
      <c r="G178" s="106" t="s">
        <v>9304</v>
      </c>
      <c r="H178" s="106" t="s">
        <v>9305</v>
      </c>
      <c r="I178" s="11">
        <v>34.127000000000002</v>
      </c>
      <c r="J178" s="11">
        <v>35.377000000000002</v>
      </c>
      <c r="K178" s="11"/>
      <c r="L178" s="106" t="s">
        <v>5435</v>
      </c>
      <c r="M178" s="108"/>
      <c r="N178" s="108"/>
      <c r="O178" s="108"/>
      <c r="P178" s="108"/>
      <c r="Q178" s="108"/>
    </row>
    <row r="179" spans="1:17" ht="24" x14ac:dyDescent="0.55000000000000004">
      <c r="A179" s="106">
        <f>SUBTOTAL(103,$B$4:B179)</f>
        <v>176</v>
      </c>
      <c r="B179" s="107" t="s">
        <v>5667</v>
      </c>
      <c r="C179" s="107" t="s">
        <v>5342</v>
      </c>
      <c r="D179" s="107" t="s">
        <v>5668</v>
      </c>
      <c r="E179" s="106" t="s">
        <v>5693</v>
      </c>
      <c r="F179" s="107" t="s">
        <v>5694</v>
      </c>
      <c r="G179" s="106" t="s">
        <v>5213</v>
      </c>
      <c r="H179" s="106" t="s">
        <v>9306</v>
      </c>
      <c r="I179" s="11">
        <v>17.53</v>
      </c>
      <c r="J179" s="11">
        <v>17.53</v>
      </c>
      <c r="K179" s="11"/>
      <c r="L179" s="106" t="s">
        <v>5435</v>
      </c>
      <c r="M179" s="108"/>
      <c r="N179" s="108"/>
      <c r="O179" s="108"/>
      <c r="P179" s="108"/>
      <c r="Q179" s="108"/>
    </row>
    <row r="180" spans="1:17" ht="24" x14ac:dyDescent="0.55000000000000004">
      <c r="A180" s="106">
        <f>SUBTOTAL(103,$B$4:B180)</f>
        <v>177</v>
      </c>
      <c r="B180" s="107" t="s">
        <v>5667</v>
      </c>
      <c r="C180" s="107" t="s">
        <v>5342</v>
      </c>
      <c r="D180" s="107" t="s">
        <v>5695</v>
      </c>
      <c r="E180" s="106" t="s">
        <v>5696</v>
      </c>
      <c r="F180" s="107" t="s">
        <v>5697</v>
      </c>
      <c r="G180" s="106" t="s">
        <v>5213</v>
      </c>
      <c r="H180" s="106" t="s">
        <v>9187</v>
      </c>
      <c r="I180" s="11">
        <v>24.069999999999901</v>
      </c>
      <c r="J180" s="11">
        <v>28.097000000000001</v>
      </c>
      <c r="K180" s="11"/>
      <c r="L180" s="106" t="s">
        <v>5435</v>
      </c>
      <c r="M180" s="108"/>
      <c r="N180" s="108"/>
      <c r="O180" s="108"/>
      <c r="P180" s="108"/>
      <c r="Q180" s="108"/>
    </row>
    <row r="181" spans="1:17" ht="24" x14ac:dyDescent="0.55000000000000004">
      <c r="A181" s="106">
        <f>SUBTOTAL(103,$B$4:B181)</f>
        <v>178</v>
      </c>
      <c r="B181" s="107" t="s">
        <v>5667</v>
      </c>
      <c r="C181" s="107" t="s">
        <v>5342</v>
      </c>
      <c r="D181" s="107" t="s">
        <v>5695</v>
      </c>
      <c r="E181" s="106" t="s">
        <v>5698</v>
      </c>
      <c r="F181" s="107" t="s">
        <v>5699</v>
      </c>
      <c r="G181" s="106" t="s">
        <v>9307</v>
      </c>
      <c r="H181" s="106" t="s">
        <v>9308</v>
      </c>
      <c r="I181" s="11">
        <v>13.668999999999899</v>
      </c>
      <c r="J181" s="11">
        <v>25.1039999999999</v>
      </c>
      <c r="K181" s="11"/>
      <c r="L181" s="106" t="s">
        <v>5435</v>
      </c>
      <c r="M181" s="108"/>
      <c r="N181" s="108"/>
      <c r="O181" s="108"/>
      <c r="P181" s="108"/>
      <c r="Q181" s="108"/>
    </row>
    <row r="182" spans="1:17" ht="24" x14ac:dyDescent="0.55000000000000004">
      <c r="A182" s="106">
        <f>SUBTOTAL(103,$B$4:B182)</f>
        <v>179</v>
      </c>
      <c r="B182" s="107" t="s">
        <v>5667</v>
      </c>
      <c r="C182" s="107" t="s">
        <v>5342</v>
      </c>
      <c r="D182" s="107" t="s">
        <v>5700</v>
      </c>
      <c r="E182" s="106" t="s">
        <v>5701</v>
      </c>
      <c r="F182" s="107" t="s">
        <v>5702</v>
      </c>
      <c r="G182" s="106" t="s">
        <v>9309</v>
      </c>
      <c r="H182" s="106" t="s">
        <v>9310</v>
      </c>
      <c r="I182" s="11">
        <v>17.539000000000001</v>
      </c>
      <c r="J182" s="11">
        <v>17.539000000000001</v>
      </c>
      <c r="K182" s="11"/>
      <c r="L182" s="106" t="s">
        <v>5435</v>
      </c>
      <c r="M182" s="108"/>
      <c r="N182" s="108"/>
      <c r="O182" s="108"/>
      <c r="P182" s="108"/>
      <c r="Q182" s="108"/>
    </row>
    <row r="183" spans="1:17" ht="24" x14ac:dyDescent="0.55000000000000004">
      <c r="A183" s="106">
        <f>SUBTOTAL(103,$B$4:B183)</f>
        <v>180</v>
      </c>
      <c r="B183" s="107" t="s">
        <v>5667</v>
      </c>
      <c r="C183" s="107" t="s">
        <v>5342</v>
      </c>
      <c r="D183" s="107" t="s">
        <v>5681</v>
      </c>
      <c r="E183" s="106" t="s">
        <v>5703</v>
      </c>
      <c r="F183" s="107" t="s">
        <v>5704</v>
      </c>
      <c r="G183" s="106" t="s">
        <v>5213</v>
      </c>
      <c r="H183" s="106" t="s">
        <v>9311</v>
      </c>
      <c r="I183" s="11">
        <v>9.4260000000000002</v>
      </c>
      <c r="J183" s="11">
        <v>9.9260000000000002</v>
      </c>
      <c r="K183" s="11"/>
      <c r="L183" s="106" t="s">
        <v>5435</v>
      </c>
      <c r="M183" s="108"/>
      <c r="N183" s="108"/>
      <c r="O183" s="108"/>
      <c r="P183" s="108"/>
      <c r="Q183" s="108"/>
    </row>
    <row r="184" spans="1:17" ht="24" x14ac:dyDescent="0.55000000000000004">
      <c r="A184" s="106">
        <f>SUBTOTAL(103,$B$4:B184)</f>
        <v>181</v>
      </c>
      <c r="B184" s="107" t="s">
        <v>5667</v>
      </c>
      <c r="C184" s="107" t="s">
        <v>5342</v>
      </c>
      <c r="D184" s="107" t="s">
        <v>5688</v>
      </c>
      <c r="E184" s="106" t="s">
        <v>5705</v>
      </c>
      <c r="F184" s="107" t="s">
        <v>5706</v>
      </c>
      <c r="G184" s="106" t="s">
        <v>9311</v>
      </c>
      <c r="H184" s="106" t="s">
        <v>9312</v>
      </c>
      <c r="I184" s="11">
        <v>20.9149999999999</v>
      </c>
      <c r="J184" s="11">
        <v>22.870999999999899</v>
      </c>
      <c r="K184" s="11"/>
      <c r="L184" s="106" t="s">
        <v>5435</v>
      </c>
      <c r="M184" s="108"/>
      <c r="N184" s="108"/>
      <c r="O184" s="108"/>
      <c r="P184" s="108"/>
      <c r="Q184" s="108"/>
    </row>
    <row r="185" spans="1:17" ht="24" x14ac:dyDescent="0.55000000000000004">
      <c r="A185" s="106">
        <f>SUBTOTAL(103,$B$4:B185)</f>
        <v>182</v>
      </c>
      <c r="B185" s="107" t="s">
        <v>5667</v>
      </c>
      <c r="C185" s="107" t="s">
        <v>5342</v>
      </c>
      <c r="D185" s="107" t="s">
        <v>5695</v>
      </c>
      <c r="E185" s="106" t="s">
        <v>5707</v>
      </c>
      <c r="F185" s="107" t="s">
        <v>5708</v>
      </c>
      <c r="G185" s="106" t="s">
        <v>5213</v>
      </c>
      <c r="H185" s="106" t="s">
        <v>9313</v>
      </c>
      <c r="I185" s="11">
        <v>13.6989999999999</v>
      </c>
      <c r="J185" s="11">
        <v>27.3979999999999</v>
      </c>
      <c r="K185" s="11"/>
      <c r="L185" s="106" t="s">
        <v>5435</v>
      </c>
      <c r="M185" s="108"/>
      <c r="N185" s="108"/>
      <c r="O185" s="108"/>
      <c r="P185" s="108"/>
      <c r="Q185" s="108"/>
    </row>
    <row r="186" spans="1:17" ht="24" x14ac:dyDescent="0.55000000000000004">
      <c r="A186" s="106">
        <f>SUBTOTAL(103,$B$4:B186)</f>
        <v>183</v>
      </c>
      <c r="B186" s="107" t="s">
        <v>5667</v>
      </c>
      <c r="C186" s="107" t="s">
        <v>5342</v>
      </c>
      <c r="D186" s="107" t="s">
        <v>5674</v>
      </c>
      <c r="E186" s="106" t="s">
        <v>5709</v>
      </c>
      <c r="F186" s="107" t="s">
        <v>5710</v>
      </c>
      <c r="G186" s="106" t="s">
        <v>9314</v>
      </c>
      <c r="H186" s="106" t="s">
        <v>9315</v>
      </c>
      <c r="I186" s="11">
        <v>17.079999999999899</v>
      </c>
      <c r="J186" s="11">
        <v>26.079999999999899</v>
      </c>
      <c r="K186" s="11"/>
      <c r="L186" s="106" t="s">
        <v>5435</v>
      </c>
      <c r="M186" s="108"/>
      <c r="N186" s="108"/>
      <c r="O186" s="108"/>
      <c r="P186" s="108"/>
      <c r="Q186" s="108"/>
    </row>
    <row r="187" spans="1:17" ht="24" x14ac:dyDescent="0.55000000000000004">
      <c r="A187" s="106">
        <f>SUBTOTAL(103,$B$4:B187)</f>
        <v>184</v>
      </c>
      <c r="B187" s="107" t="s">
        <v>5667</v>
      </c>
      <c r="C187" s="107" t="s">
        <v>5342</v>
      </c>
      <c r="D187" s="107" t="s">
        <v>5700</v>
      </c>
      <c r="E187" s="106" t="s">
        <v>5711</v>
      </c>
      <c r="F187" s="107" t="s">
        <v>5712</v>
      </c>
      <c r="G187" s="106" t="s">
        <v>9316</v>
      </c>
      <c r="H187" s="106" t="s">
        <v>9317</v>
      </c>
      <c r="I187" s="11">
        <v>21.0169999999999</v>
      </c>
      <c r="J187" s="11">
        <v>21.0169999999999</v>
      </c>
      <c r="K187" s="11"/>
      <c r="L187" s="106" t="s">
        <v>5435</v>
      </c>
      <c r="M187" s="108"/>
      <c r="N187" s="108"/>
      <c r="O187" s="108"/>
      <c r="P187" s="108"/>
      <c r="Q187" s="108"/>
    </row>
    <row r="188" spans="1:17" ht="24" x14ac:dyDescent="0.55000000000000004">
      <c r="A188" s="106">
        <f>SUBTOTAL(103,$B$4:B188)</f>
        <v>185</v>
      </c>
      <c r="B188" s="107" t="s">
        <v>5667</v>
      </c>
      <c r="C188" s="107" t="s">
        <v>5342</v>
      </c>
      <c r="D188" s="107" t="s">
        <v>5700</v>
      </c>
      <c r="E188" s="106" t="s">
        <v>5713</v>
      </c>
      <c r="F188" s="107" t="s">
        <v>5714</v>
      </c>
      <c r="G188" s="106" t="s">
        <v>5213</v>
      </c>
      <c r="H188" s="106" t="s">
        <v>9318</v>
      </c>
      <c r="I188" s="11">
        <v>14.8119999999999</v>
      </c>
      <c r="J188" s="11">
        <v>14.8119999999999</v>
      </c>
      <c r="K188" s="11"/>
      <c r="L188" s="106" t="s">
        <v>5435</v>
      </c>
      <c r="M188" s="108"/>
      <c r="N188" s="108"/>
      <c r="O188" s="108"/>
      <c r="P188" s="108"/>
      <c r="Q188" s="108"/>
    </row>
    <row r="189" spans="1:17" ht="24" x14ac:dyDescent="0.55000000000000004">
      <c r="A189" s="106">
        <f>SUBTOTAL(103,$B$4:B189)</f>
        <v>186</v>
      </c>
      <c r="B189" s="107" t="s">
        <v>5667</v>
      </c>
      <c r="C189" s="107" t="s">
        <v>5342</v>
      </c>
      <c r="D189" s="107" t="s">
        <v>5668</v>
      </c>
      <c r="E189" s="106" t="s">
        <v>5715</v>
      </c>
      <c r="F189" s="107" t="s">
        <v>5716</v>
      </c>
      <c r="G189" s="106" t="s">
        <v>9230</v>
      </c>
      <c r="H189" s="106" t="s">
        <v>9319</v>
      </c>
      <c r="I189" s="11">
        <v>12.687999999999899</v>
      </c>
      <c r="J189" s="11">
        <v>12.687999999999899</v>
      </c>
      <c r="K189" s="11"/>
      <c r="L189" s="106" t="s">
        <v>5435</v>
      </c>
      <c r="M189" s="108"/>
      <c r="N189" s="108"/>
      <c r="O189" s="108"/>
      <c r="P189" s="108"/>
      <c r="Q189" s="108"/>
    </row>
    <row r="190" spans="1:17" ht="24" x14ac:dyDescent="0.55000000000000004">
      <c r="A190" s="106">
        <f>SUBTOTAL(103,$B$4:B190)</f>
        <v>187</v>
      </c>
      <c r="B190" s="107" t="s">
        <v>5667</v>
      </c>
      <c r="C190" s="107" t="s">
        <v>5342</v>
      </c>
      <c r="D190" s="107" t="s">
        <v>5681</v>
      </c>
      <c r="E190" s="106" t="s">
        <v>5717</v>
      </c>
      <c r="F190" s="107" t="s">
        <v>5718</v>
      </c>
      <c r="G190" s="106" t="s">
        <v>5213</v>
      </c>
      <c r="H190" s="106" t="s">
        <v>9320</v>
      </c>
      <c r="I190" s="11">
        <v>15.799999999999899</v>
      </c>
      <c r="J190" s="11">
        <v>15.799999999999899</v>
      </c>
      <c r="K190" s="11"/>
      <c r="L190" s="106" t="s">
        <v>5435</v>
      </c>
      <c r="M190" s="108"/>
      <c r="N190" s="108"/>
      <c r="O190" s="108"/>
      <c r="P190" s="108"/>
      <c r="Q190" s="108"/>
    </row>
    <row r="191" spans="1:17" ht="24" x14ac:dyDescent="0.55000000000000004">
      <c r="A191" s="106">
        <f>SUBTOTAL(103,$B$4:B191)</f>
        <v>188</v>
      </c>
      <c r="B191" s="107" t="s">
        <v>5667</v>
      </c>
      <c r="C191" s="107" t="s">
        <v>5342</v>
      </c>
      <c r="D191" s="107" t="s">
        <v>5681</v>
      </c>
      <c r="E191" s="106" t="s">
        <v>5719</v>
      </c>
      <c r="F191" s="107" t="s">
        <v>5720</v>
      </c>
      <c r="G191" s="106" t="s">
        <v>5213</v>
      </c>
      <c r="H191" s="106" t="s">
        <v>9202</v>
      </c>
      <c r="I191" s="11">
        <v>9.8800000000000008</v>
      </c>
      <c r="J191" s="11">
        <v>10.38</v>
      </c>
      <c r="K191" s="11"/>
      <c r="L191" s="106" t="s">
        <v>5435</v>
      </c>
      <c r="M191" s="108"/>
      <c r="N191" s="108"/>
      <c r="O191" s="108"/>
      <c r="P191" s="108"/>
      <c r="Q191" s="108"/>
    </row>
    <row r="192" spans="1:17" ht="24" x14ac:dyDescent="0.55000000000000004">
      <c r="A192" s="106">
        <f>SUBTOTAL(103,$B$4:B192)</f>
        <v>189</v>
      </c>
      <c r="B192" s="107" t="s">
        <v>5667</v>
      </c>
      <c r="C192" s="107" t="s">
        <v>5342</v>
      </c>
      <c r="D192" s="107" t="s">
        <v>5668</v>
      </c>
      <c r="E192" s="106" t="s">
        <v>5721</v>
      </c>
      <c r="F192" s="107" t="s">
        <v>5722</v>
      </c>
      <c r="G192" s="106" t="s">
        <v>5213</v>
      </c>
      <c r="H192" s="106" t="s">
        <v>9321</v>
      </c>
      <c r="I192" s="11">
        <v>6.8819999999999899</v>
      </c>
      <c r="J192" s="11">
        <v>6.8819999999999899</v>
      </c>
      <c r="K192" s="11"/>
      <c r="L192" s="106" t="s">
        <v>5435</v>
      </c>
      <c r="M192" s="108"/>
      <c r="N192" s="108"/>
      <c r="O192" s="108"/>
      <c r="P192" s="108"/>
      <c r="Q192" s="108"/>
    </row>
    <row r="193" spans="1:17" ht="24" x14ac:dyDescent="0.55000000000000004">
      <c r="A193" s="106">
        <f>SUBTOTAL(103,$B$4:B193)</f>
        <v>190</v>
      </c>
      <c r="B193" s="107" t="s">
        <v>5667</v>
      </c>
      <c r="C193" s="107" t="s">
        <v>5342</v>
      </c>
      <c r="D193" s="107" t="s">
        <v>5700</v>
      </c>
      <c r="E193" s="106" t="s">
        <v>5723</v>
      </c>
      <c r="F193" s="107" t="s">
        <v>5724</v>
      </c>
      <c r="G193" s="106" t="s">
        <v>5213</v>
      </c>
      <c r="H193" s="106" t="s">
        <v>9322</v>
      </c>
      <c r="I193" s="11">
        <v>16.563999999999901</v>
      </c>
      <c r="J193" s="11">
        <v>16.7639999999999</v>
      </c>
      <c r="K193" s="11"/>
      <c r="L193" s="106" t="s">
        <v>5435</v>
      </c>
      <c r="M193" s="108"/>
      <c r="N193" s="108"/>
      <c r="O193" s="108"/>
      <c r="P193" s="108"/>
      <c r="Q193" s="108"/>
    </row>
    <row r="194" spans="1:17" ht="24" x14ac:dyDescent="0.55000000000000004">
      <c r="A194" s="106">
        <f>SUBTOTAL(103,$B$4:B194)</f>
        <v>191</v>
      </c>
      <c r="B194" s="107" t="s">
        <v>5667</v>
      </c>
      <c r="C194" s="107" t="s">
        <v>5342</v>
      </c>
      <c r="D194" s="107" t="s">
        <v>5700</v>
      </c>
      <c r="E194" s="106" t="s">
        <v>5725</v>
      </c>
      <c r="F194" s="107" t="s">
        <v>5726</v>
      </c>
      <c r="G194" s="106" t="s">
        <v>5213</v>
      </c>
      <c r="H194" s="106" t="s">
        <v>8422</v>
      </c>
      <c r="I194" s="11">
        <v>9</v>
      </c>
      <c r="J194" s="11">
        <v>9</v>
      </c>
      <c r="K194" s="11"/>
      <c r="L194" s="106" t="s">
        <v>5435</v>
      </c>
      <c r="M194" s="108"/>
      <c r="N194" s="108"/>
      <c r="O194" s="108"/>
      <c r="P194" s="108"/>
      <c r="Q194" s="108"/>
    </row>
    <row r="195" spans="1:17" ht="24" x14ac:dyDescent="0.55000000000000004">
      <c r="A195" s="106">
        <f>SUBTOTAL(103,$B$4:B195)</f>
        <v>192</v>
      </c>
      <c r="B195" s="107" t="s">
        <v>5667</v>
      </c>
      <c r="C195" s="107" t="s">
        <v>5342</v>
      </c>
      <c r="D195" s="107" t="s">
        <v>5700</v>
      </c>
      <c r="E195" s="106" t="s">
        <v>5727</v>
      </c>
      <c r="F195" s="107" t="s">
        <v>5728</v>
      </c>
      <c r="G195" s="106" t="s">
        <v>5213</v>
      </c>
      <c r="H195" s="106" t="s">
        <v>8422</v>
      </c>
      <c r="I195" s="11">
        <v>9</v>
      </c>
      <c r="J195" s="11">
        <v>9</v>
      </c>
      <c r="K195" s="11"/>
      <c r="L195" s="106" t="s">
        <v>5435</v>
      </c>
      <c r="M195" s="108"/>
      <c r="N195" s="108"/>
      <c r="O195" s="108"/>
      <c r="P195" s="108"/>
      <c r="Q195" s="108"/>
    </row>
    <row r="196" spans="1:17" ht="24" x14ac:dyDescent="0.55000000000000004">
      <c r="A196" s="106">
        <f>SUBTOTAL(103,$B$4:B196)</f>
        <v>193</v>
      </c>
      <c r="B196" s="107" t="s">
        <v>5667</v>
      </c>
      <c r="C196" s="107" t="s">
        <v>5342</v>
      </c>
      <c r="D196" s="107" t="s">
        <v>5668</v>
      </c>
      <c r="E196" s="106" t="s">
        <v>5729</v>
      </c>
      <c r="F196" s="107" t="s">
        <v>5730</v>
      </c>
      <c r="G196" s="106" t="s">
        <v>8328</v>
      </c>
      <c r="H196" s="106" t="s">
        <v>9323</v>
      </c>
      <c r="I196" s="11">
        <v>7.2130000000000001</v>
      </c>
      <c r="J196" s="11">
        <v>7.2130000000000001</v>
      </c>
      <c r="K196" s="11"/>
      <c r="L196" s="106" t="s">
        <v>5435</v>
      </c>
      <c r="M196" s="108"/>
      <c r="N196" s="108"/>
      <c r="O196" s="108"/>
      <c r="P196" s="108"/>
      <c r="Q196" s="108"/>
    </row>
    <row r="197" spans="1:17" ht="24" x14ac:dyDescent="0.55000000000000004">
      <c r="A197" s="106">
        <f>SUBTOTAL(103,$B$4:B197)</f>
        <v>194</v>
      </c>
      <c r="B197" s="107" t="s">
        <v>5667</v>
      </c>
      <c r="C197" s="107" t="s">
        <v>5342</v>
      </c>
      <c r="D197" s="107" t="s">
        <v>5688</v>
      </c>
      <c r="E197" s="106" t="s">
        <v>5731</v>
      </c>
      <c r="F197" s="107" t="s">
        <v>5732</v>
      </c>
      <c r="G197" s="106" t="s">
        <v>5213</v>
      </c>
      <c r="H197" s="106" t="s">
        <v>9324</v>
      </c>
      <c r="I197" s="11">
        <v>3.4129999999999998</v>
      </c>
      <c r="J197" s="11">
        <v>3.4129999999999998</v>
      </c>
      <c r="K197" s="11"/>
      <c r="L197" s="106" t="s">
        <v>5435</v>
      </c>
      <c r="M197" s="108"/>
      <c r="N197" s="108"/>
      <c r="O197" s="108"/>
      <c r="P197" s="108"/>
      <c r="Q197" s="108"/>
    </row>
    <row r="198" spans="1:17" ht="24" x14ac:dyDescent="0.55000000000000004">
      <c r="A198" s="106">
        <f>SUBTOTAL(103,$B$4:B198)</f>
        <v>195</v>
      </c>
      <c r="B198" s="107" t="s">
        <v>5667</v>
      </c>
      <c r="C198" s="107" t="s">
        <v>5342</v>
      </c>
      <c r="D198" s="107" t="s">
        <v>5695</v>
      </c>
      <c r="E198" s="106" t="s">
        <v>5733</v>
      </c>
      <c r="F198" s="107" t="s">
        <v>5734</v>
      </c>
      <c r="G198" s="106" t="s">
        <v>5213</v>
      </c>
      <c r="H198" s="106" t="s">
        <v>9325</v>
      </c>
      <c r="I198" s="11">
        <v>20.510999999999999</v>
      </c>
      <c r="J198" s="11">
        <v>20.510999999999999</v>
      </c>
      <c r="K198" s="11"/>
      <c r="L198" s="106" t="s">
        <v>5435</v>
      </c>
      <c r="M198" s="108"/>
      <c r="N198" s="108"/>
      <c r="O198" s="108"/>
      <c r="P198" s="108"/>
      <c r="Q198" s="108"/>
    </row>
    <row r="199" spans="1:17" ht="24" x14ac:dyDescent="0.55000000000000004">
      <c r="A199" s="106">
        <f>SUBTOTAL(103,$B$4:B199)</f>
        <v>196</v>
      </c>
      <c r="B199" s="107" t="s">
        <v>5667</v>
      </c>
      <c r="C199" s="107" t="s">
        <v>5342</v>
      </c>
      <c r="D199" s="107" t="s">
        <v>5671</v>
      </c>
      <c r="E199" s="106" t="s">
        <v>5735</v>
      </c>
      <c r="F199" s="107" t="s">
        <v>5736</v>
      </c>
      <c r="G199" s="106" t="s">
        <v>5213</v>
      </c>
      <c r="H199" s="106" t="s">
        <v>9326</v>
      </c>
      <c r="I199" s="11">
        <v>0.98999999999999899</v>
      </c>
      <c r="J199" s="11">
        <v>0.98999999999999899</v>
      </c>
      <c r="K199" s="11"/>
      <c r="L199" s="106" t="s">
        <v>5435</v>
      </c>
      <c r="M199" s="108"/>
      <c r="N199" s="108"/>
      <c r="O199" s="108"/>
      <c r="P199" s="108"/>
      <c r="Q199" s="108"/>
    </row>
    <row r="200" spans="1:17" ht="24" x14ac:dyDescent="0.55000000000000004">
      <c r="A200" s="106">
        <f>SUBTOTAL(103,$B$4:B200)</f>
        <v>197</v>
      </c>
      <c r="B200" s="107" t="s">
        <v>5667</v>
      </c>
      <c r="C200" s="107" t="s">
        <v>5342</v>
      </c>
      <c r="D200" s="107" t="s">
        <v>5688</v>
      </c>
      <c r="E200" s="106" t="s">
        <v>5737</v>
      </c>
      <c r="F200" s="107" t="s">
        <v>5738</v>
      </c>
      <c r="G200" s="106" t="s">
        <v>5213</v>
      </c>
      <c r="H200" s="106" t="s">
        <v>9327</v>
      </c>
      <c r="I200" s="11">
        <v>1.393</v>
      </c>
      <c r="J200" s="11">
        <v>2.786</v>
      </c>
      <c r="K200" s="11"/>
      <c r="L200" s="106" t="s">
        <v>5435</v>
      </c>
      <c r="M200" s="108"/>
      <c r="N200" s="108"/>
      <c r="O200" s="108"/>
      <c r="P200" s="108"/>
      <c r="Q200" s="108"/>
    </row>
    <row r="201" spans="1:17" ht="24" x14ac:dyDescent="0.55000000000000004">
      <c r="A201" s="106">
        <f>SUBTOTAL(103,$B$4:B201)</f>
        <v>198</v>
      </c>
      <c r="B201" s="107" t="s">
        <v>5667</v>
      </c>
      <c r="C201" s="107" t="s">
        <v>5342</v>
      </c>
      <c r="D201" s="107" t="s">
        <v>5688</v>
      </c>
      <c r="E201" s="106" t="s">
        <v>5739</v>
      </c>
      <c r="F201" s="107" t="s">
        <v>5740</v>
      </c>
      <c r="G201" s="106" t="s">
        <v>5213</v>
      </c>
      <c r="H201" s="106" t="s">
        <v>9328</v>
      </c>
      <c r="I201" s="11">
        <v>3.1230000000000002</v>
      </c>
      <c r="J201" s="11">
        <v>3.1230000000000002</v>
      </c>
      <c r="K201" s="11"/>
      <c r="L201" s="106" t="s">
        <v>5435</v>
      </c>
      <c r="M201" s="108"/>
      <c r="N201" s="108"/>
      <c r="O201" s="108"/>
      <c r="P201" s="108"/>
      <c r="Q201" s="108"/>
    </row>
    <row r="202" spans="1:17" ht="24" x14ac:dyDescent="0.55000000000000004">
      <c r="A202" s="106">
        <f>SUBTOTAL(103,$B$4:B202)</f>
        <v>199</v>
      </c>
      <c r="B202" s="107" t="s">
        <v>5667</v>
      </c>
      <c r="C202" s="107" t="s">
        <v>5342</v>
      </c>
      <c r="D202" s="107" t="s">
        <v>5668</v>
      </c>
      <c r="E202" s="106" t="s">
        <v>5741</v>
      </c>
      <c r="F202" s="107" t="s">
        <v>5742</v>
      </c>
      <c r="G202" s="106" t="s">
        <v>9240</v>
      </c>
      <c r="H202" s="106" t="s">
        <v>9329</v>
      </c>
      <c r="I202" s="11">
        <v>2.6320000000000001</v>
      </c>
      <c r="J202" s="11">
        <v>2.6320000000000001</v>
      </c>
      <c r="K202" s="11"/>
      <c r="L202" s="106" t="s">
        <v>5435</v>
      </c>
      <c r="M202" s="108"/>
      <c r="N202" s="108"/>
      <c r="O202" s="108"/>
      <c r="P202" s="108"/>
      <c r="Q202" s="108"/>
    </row>
    <row r="203" spans="1:17" ht="24" x14ac:dyDescent="0.55000000000000004">
      <c r="A203" s="106">
        <f>SUBTOTAL(103,$B$4:B203)</f>
        <v>200</v>
      </c>
      <c r="B203" s="107" t="s">
        <v>5667</v>
      </c>
      <c r="C203" s="107" t="s">
        <v>5342</v>
      </c>
      <c r="D203" s="107" t="s">
        <v>5668</v>
      </c>
      <c r="E203" s="106" t="s">
        <v>5743</v>
      </c>
      <c r="F203" s="107" t="s">
        <v>5744</v>
      </c>
      <c r="G203" s="106" t="s">
        <v>5213</v>
      </c>
      <c r="H203" s="106" t="s">
        <v>9330</v>
      </c>
      <c r="I203" s="11">
        <v>9.3000000000000007</v>
      </c>
      <c r="J203" s="11">
        <v>9.3000000000000007</v>
      </c>
      <c r="K203" s="11"/>
      <c r="L203" s="106" t="s">
        <v>5435</v>
      </c>
      <c r="M203" s="108"/>
      <c r="N203" s="108"/>
      <c r="O203" s="108"/>
      <c r="P203" s="108"/>
      <c r="Q203" s="108"/>
    </row>
    <row r="204" spans="1:17" ht="24" x14ac:dyDescent="0.55000000000000004">
      <c r="A204" s="106"/>
      <c r="B204" s="114" t="s">
        <v>6636</v>
      </c>
      <c r="C204" s="115"/>
      <c r="D204" s="115"/>
      <c r="E204" s="115"/>
      <c r="F204" s="115"/>
      <c r="G204" s="115"/>
      <c r="H204" s="115"/>
      <c r="I204" s="125">
        <f>SUBTOTAL(109,I4:I203)</f>
        <v>3013.6759999999954</v>
      </c>
      <c r="J204" s="125">
        <f>SUBTOTAL(109,J4:J203)</f>
        <v>4140.1209999999955</v>
      </c>
      <c r="K204" s="125"/>
      <c r="L204" s="106"/>
      <c r="M204" s="108"/>
      <c r="N204" s="108"/>
      <c r="O204" s="108"/>
      <c r="P204" s="108"/>
      <c r="Q204" s="108"/>
    </row>
    <row r="205" spans="1:17" s="133" customFormat="1" ht="24" x14ac:dyDescent="0.55000000000000004">
      <c r="A205" s="109"/>
      <c r="B205" s="110" t="s">
        <v>5745</v>
      </c>
      <c r="C205" s="110" t="s">
        <v>5747</v>
      </c>
      <c r="D205" s="110" t="s">
        <v>5765</v>
      </c>
      <c r="E205" s="109" t="s">
        <v>5766</v>
      </c>
      <c r="F205" s="110" t="s">
        <v>5767</v>
      </c>
      <c r="G205" s="109" t="s">
        <v>5768</v>
      </c>
      <c r="H205" s="109" t="s">
        <v>9331</v>
      </c>
      <c r="I205" s="111">
        <v>21.620999999999999</v>
      </c>
      <c r="J205" s="111">
        <v>21.620999999999999</v>
      </c>
      <c r="K205" s="111"/>
      <c r="L205" s="109" t="s">
        <v>5435</v>
      </c>
      <c r="M205" s="109" t="s">
        <v>5768</v>
      </c>
      <c r="N205" s="109" t="s">
        <v>6509</v>
      </c>
      <c r="O205" s="109"/>
      <c r="P205" s="109"/>
      <c r="Q205" s="109"/>
    </row>
    <row r="206" spans="1:17" s="133" customFormat="1" ht="24" x14ac:dyDescent="0.55000000000000004">
      <c r="A206" s="109"/>
      <c r="B206" s="110" t="s">
        <v>5745</v>
      </c>
      <c r="C206" s="110" t="s">
        <v>5747</v>
      </c>
      <c r="D206" s="110" t="s">
        <v>5765</v>
      </c>
      <c r="E206" s="109" t="s">
        <v>5773</v>
      </c>
      <c r="F206" s="110" t="s">
        <v>5774</v>
      </c>
      <c r="G206" s="109" t="s">
        <v>9206</v>
      </c>
      <c r="H206" s="109" t="s">
        <v>5775</v>
      </c>
      <c r="I206" s="111">
        <v>19.600000000000001</v>
      </c>
      <c r="J206" s="111">
        <v>19.899999999999999</v>
      </c>
      <c r="K206" s="111"/>
      <c r="L206" s="109" t="s">
        <v>5435</v>
      </c>
      <c r="M206" s="109" t="s">
        <v>5775</v>
      </c>
      <c r="N206" s="109" t="s">
        <v>6509</v>
      </c>
      <c r="O206" s="109"/>
      <c r="P206" s="109"/>
      <c r="Q206" s="109"/>
    </row>
    <row r="207" spans="1:17" s="133" customFormat="1" ht="24" x14ac:dyDescent="0.55000000000000004">
      <c r="A207" s="109"/>
      <c r="B207" s="110" t="s">
        <v>5745</v>
      </c>
      <c r="C207" s="110" t="s">
        <v>5747</v>
      </c>
      <c r="D207" s="110" t="s">
        <v>5762</v>
      </c>
      <c r="E207" s="109" t="s">
        <v>5776</v>
      </c>
      <c r="F207" s="110" t="s">
        <v>5777</v>
      </c>
      <c r="G207" s="109" t="s">
        <v>5778</v>
      </c>
      <c r="H207" s="109" t="s">
        <v>9332</v>
      </c>
      <c r="I207" s="111">
        <v>4.7469999999999999</v>
      </c>
      <c r="J207" s="111">
        <v>4.7469999999999999</v>
      </c>
      <c r="K207" s="111"/>
      <c r="L207" s="109" t="s">
        <v>5435</v>
      </c>
      <c r="M207" s="109" t="s">
        <v>5778</v>
      </c>
      <c r="N207" s="109" t="s">
        <v>6510</v>
      </c>
      <c r="O207" s="109"/>
      <c r="P207" s="109"/>
      <c r="Q207" s="109"/>
    </row>
    <row r="208" spans="1:17" s="133" customFormat="1" ht="24" x14ac:dyDescent="0.55000000000000004">
      <c r="A208" s="109"/>
      <c r="B208" s="110" t="s">
        <v>5745</v>
      </c>
      <c r="C208" s="110" t="s">
        <v>5747</v>
      </c>
      <c r="D208" s="110" t="s">
        <v>5789</v>
      </c>
      <c r="E208" s="109" t="s">
        <v>5790</v>
      </c>
      <c r="F208" s="110" t="s">
        <v>5791</v>
      </c>
      <c r="G208" s="109" t="s">
        <v>5792</v>
      </c>
      <c r="H208" s="109" t="s">
        <v>9333</v>
      </c>
      <c r="I208" s="111">
        <v>6.9180000000000001</v>
      </c>
      <c r="J208" s="111">
        <v>6.9180000000000001</v>
      </c>
      <c r="K208" s="111"/>
      <c r="L208" s="109" t="s">
        <v>5435</v>
      </c>
      <c r="M208" s="109" t="s">
        <v>5792</v>
      </c>
      <c r="N208" s="109" t="s">
        <v>6509</v>
      </c>
      <c r="O208" s="109"/>
      <c r="P208" s="109"/>
      <c r="Q208" s="109"/>
    </row>
    <row r="209" spans="1:17" s="133" customFormat="1" ht="24" x14ac:dyDescent="0.55000000000000004">
      <c r="A209" s="109"/>
      <c r="B209" s="110" t="s">
        <v>5745</v>
      </c>
      <c r="C209" s="110" t="s">
        <v>5747</v>
      </c>
      <c r="D209" s="110" t="s">
        <v>5789</v>
      </c>
      <c r="E209" s="109" t="s">
        <v>5790</v>
      </c>
      <c r="F209" s="110" t="s">
        <v>5791</v>
      </c>
      <c r="G209" s="109" t="s">
        <v>9334</v>
      </c>
      <c r="H209" s="109" t="s">
        <v>9335</v>
      </c>
      <c r="I209" s="111">
        <v>7.2949999999999902</v>
      </c>
      <c r="J209" s="111">
        <v>7.2949999999999902</v>
      </c>
      <c r="K209" s="111"/>
      <c r="L209" s="109" t="s">
        <v>5435</v>
      </c>
      <c r="M209" s="109"/>
      <c r="N209" s="109" t="s">
        <v>6509</v>
      </c>
      <c r="O209" s="121"/>
      <c r="P209" s="109"/>
      <c r="Q209" s="109"/>
    </row>
    <row r="210" spans="1:17" s="133" customFormat="1" ht="24" x14ac:dyDescent="0.55000000000000004">
      <c r="A210" s="109"/>
      <c r="B210" s="110" t="s">
        <v>5745</v>
      </c>
      <c r="C210" s="110" t="s">
        <v>5747</v>
      </c>
      <c r="D210" s="110" t="s">
        <v>5789</v>
      </c>
      <c r="E210" s="109" t="s">
        <v>5793</v>
      </c>
      <c r="F210" s="110" t="s">
        <v>5794</v>
      </c>
      <c r="G210" s="109" t="s">
        <v>9336</v>
      </c>
      <c r="H210" s="109" t="s">
        <v>9337</v>
      </c>
      <c r="I210" s="111">
        <v>26.375</v>
      </c>
      <c r="J210" s="111">
        <v>26.375</v>
      </c>
      <c r="K210" s="111"/>
      <c r="L210" s="109" t="s">
        <v>5435</v>
      </c>
      <c r="M210" s="109"/>
      <c r="N210" s="109" t="s">
        <v>6509</v>
      </c>
      <c r="O210" s="121"/>
      <c r="P210" s="109"/>
      <c r="Q210" s="109"/>
    </row>
    <row r="211" spans="1:17" s="133" customFormat="1" ht="24" x14ac:dyDescent="0.55000000000000004">
      <c r="A211" s="109"/>
      <c r="B211" s="110" t="s">
        <v>5745</v>
      </c>
      <c r="C211" s="110" t="s">
        <v>5747</v>
      </c>
      <c r="D211" s="110" t="s">
        <v>5762</v>
      </c>
      <c r="E211" s="109" t="s">
        <v>5795</v>
      </c>
      <c r="F211" s="110" t="s">
        <v>5796</v>
      </c>
      <c r="G211" s="109" t="s">
        <v>5213</v>
      </c>
      <c r="H211" s="109" t="s">
        <v>9338</v>
      </c>
      <c r="I211" s="111">
        <v>8.5</v>
      </c>
      <c r="J211" s="111">
        <v>8.5</v>
      </c>
      <c r="K211" s="111"/>
      <c r="L211" s="109" t="s">
        <v>5435</v>
      </c>
      <c r="M211" s="121"/>
      <c r="N211" s="109" t="s">
        <v>6509</v>
      </c>
      <c r="O211" s="121"/>
      <c r="P211" s="109"/>
      <c r="Q211" s="109"/>
    </row>
    <row r="212" spans="1:17" s="133" customFormat="1" ht="24" x14ac:dyDescent="0.55000000000000004">
      <c r="A212" s="109"/>
      <c r="B212" s="110" t="s">
        <v>5940</v>
      </c>
      <c r="C212" s="110" t="s">
        <v>5747</v>
      </c>
      <c r="D212" s="110" t="s">
        <v>5953</v>
      </c>
      <c r="E212" s="109" t="s">
        <v>6004</v>
      </c>
      <c r="F212" s="110" t="s">
        <v>6005</v>
      </c>
      <c r="G212" s="109" t="s">
        <v>6006</v>
      </c>
      <c r="H212" s="109" t="s">
        <v>9293</v>
      </c>
      <c r="I212" s="111">
        <v>7.6849999999999898</v>
      </c>
      <c r="J212" s="111">
        <v>7.6849999999999898</v>
      </c>
      <c r="K212" s="111"/>
      <c r="L212" s="109" t="s">
        <v>5435</v>
      </c>
      <c r="M212" s="109" t="s">
        <v>6006</v>
      </c>
      <c r="N212" s="109" t="s">
        <v>6509</v>
      </c>
      <c r="O212" s="121"/>
      <c r="P212" s="109"/>
      <c r="Q212" s="109"/>
    </row>
    <row r="213" spans="1:17" s="133" customFormat="1" ht="24" x14ac:dyDescent="0.55000000000000004">
      <c r="A213" s="109"/>
      <c r="B213" s="110" t="s">
        <v>5876</v>
      </c>
      <c r="C213" s="110" t="s">
        <v>5747</v>
      </c>
      <c r="D213" s="110" t="s">
        <v>5880</v>
      </c>
      <c r="E213" s="109" t="s">
        <v>5893</v>
      </c>
      <c r="F213" s="110" t="s">
        <v>5894</v>
      </c>
      <c r="G213" s="109" t="s">
        <v>9339</v>
      </c>
      <c r="H213" s="109" t="s">
        <v>9244</v>
      </c>
      <c r="I213" s="111">
        <v>41.25</v>
      </c>
      <c r="J213" s="111">
        <v>41.25</v>
      </c>
      <c r="K213" s="111"/>
      <c r="L213" s="109" t="s">
        <v>5346</v>
      </c>
      <c r="M213" s="187">
        <v>32492</v>
      </c>
      <c r="N213" s="109" t="s">
        <v>6518</v>
      </c>
      <c r="O213" s="109"/>
      <c r="P213" s="109"/>
      <c r="Q213" s="109"/>
    </row>
    <row r="214" spans="1:17" s="133" customFormat="1" ht="24" x14ac:dyDescent="0.55000000000000004">
      <c r="A214" s="109"/>
      <c r="B214" s="110" t="s">
        <v>5876</v>
      </c>
      <c r="C214" s="110" t="s">
        <v>5747</v>
      </c>
      <c r="D214" s="110" t="s">
        <v>5880</v>
      </c>
      <c r="E214" s="109" t="s">
        <v>5901</v>
      </c>
      <c r="F214" s="110" t="s">
        <v>5902</v>
      </c>
      <c r="G214" s="109" t="s">
        <v>8887</v>
      </c>
      <c r="H214" s="109" t="s">
        <v>9340</v>
      </c>
      <c r="I214" s="111">
        <v>29.486999999999899</v>
      </c>
      <c r="J214" s="111">
        <v>29.486999999999899</v>
      </c>
      <c r="K214" s="111"/>
      <c r="L214" s="109" t="s">
        <v>5346</v>
      </c>
      <c r="M214" s="187">
        <v>15792</v>
      </c>
      <c r="N214" s="109" t="s">
        <v>6518</v>
      </c>
      <c r="O214" s="109"/>
      <c r="P214" s="109"/>
      <c r="Q214" s="109"/>
    </row>
    <row r="215" spans="1:17" ht="24" x14ac:dyDescent="0.55000000000000004">
      <c r="A215" s="106"/>
      <c r="B215" s="107"/>
      <c r="C215" s="107"/>
      <c r="D215" s="107"/>
      <c r="E215" s="106"/>
      <c r="F215" s="107"/>
      <c r="G215" s="106"/>
      <c r="H215" s="106"/>
      <c r="I215" s="11"/>
      <c r="J215" s="11"/>
      <c r="K215" s="11"/>
      <c r="L215" s="106"/>
      <c r="M215" s="108"/>
      <c r="N215" s="108"/>
      <c r="O215" s="108"/>
      <c r="P215" s="108"/>
      <c r="Q215" s="108"/>
    </row>
    <row r="216" spans="1:17" ht="24" x14ac:dyDescent="0.55000000000000004">
      <c r="A216" s="106"/>
      <c r="B216" s="114" t="s">
        <v>6637</v>
      </c>
      <c r="C216" s="115"/>
      <c r="D216" s="115"/>
      <c r="E216" s="115"/>
      <c r="F216" s="115"/>
      <c r="G216" s="115"/>
      <c r="H216" s="115"/>
      <c r="I216" s="125">
        <f>I204+I205+I206+I207+I208+I209+I210+I211+I212+I213+I214-I74</f>
        <v>3186.1809999999955</v>
      </c>
      <c r="J216" s="125">
        <f>J204+J205+J206+J207+J208+J209+J210+J211+J212+J213+J214-J74</f>
        <v>4312.9259999999958</v>
      </c>
      <c r="K216" s="125"/>
      <c r="L216" s="106"/>
      <c r="M216" s="108"/>
      <c r="N216" s="108"/>
      <c r="O216" s="108"/>
      <c r="P216" s="108"/>
      <c r="Q216" s="108"/>
    </row>
  </sheetData>
  <autoFilter ref="A3:R3" xr:uid="{3351D6EB-6BB4-4D87-BD78-53BC6A7596E1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84CCA-8552-471B-B77B-549BE5A6141E}">
  <sheetPr>
    <pageSetUpPr fitToPage="1"/>
  </sheetPr>
  <dimension ref="A1:Q43"/>
  <sheetViews>
    <sheetView view="pageBreakPreview" zoomScale="60" zoomScaleNormal="80" workbookViewId="0">
      <pane ySplit="3" topLeftCell="A12" activePane="bottomLeft" state="frozen"/>
      <selection activeCell="A4" sqref="A4"/>
      <selection pane="bottomLeft" activeCell="O4" sqref="O4:P43"/>
    </sheetView>
  </sheetViews>
  <sheetFormatPr defaultRowHeight="14.25" x14ac:dyDescent="0.2"/>
  <cols>
    <col min="1" max="1" width="11.875" customWidth="1"/>
    <col min="2" max="2" width="17" bestFit="1" customWidth="1"/>
    <col min="3" max="3" width="26.375" bestFit="1" customWidth="1"/>
    <col min="4" max="4" width="23.375" bestFit="1" customWidth="1"/>
    <col min="5" max="5" width="12.25" customWidth="1"/>
    <col min="6" max="6" width="40.5" bestFit="1" customWidth="1"/>
    <col min="7" max="7" width="18.875" bestFit="1" customWidth="1"/>
    <col min="8" max="8" width="18.875" customWidth="1"/>
    <col min="9" max="9" width="12.25" customWidth="1"/>
    <col min="10" max="11" width="20.25" customWidth="1"/>
    <col min="12" max="12" width="11.25" bestFit="1" customWidth="1"/>
    <col min="13" max="13" width="18.625" bestFit="1" customWidth="1"/>
    <col min="14" max="14" width="29.5" bestFit="1" customWidth="1"/>
    <col min="15" max="15" width="19.5" customWidth="1"/>
    <col min="16" max="16" width="23.75" customWidth="1"/>
    <col min="17" max="17" width="20.25" customWidth="1"/>
  </cols>
  <sheetData>
    <row r="1" spans="1:17" ht="27.75" x14ac:dyDescent="0.2">
      <c r="Q1" s="44" t="s">
        <v>8131</v>
      </c>
    </row>
    <row r="2" spans="1:17" ht="32.25" customHeight="1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 t="s">
        <v>6645</v>
      </c>
      <c r="P2" s="36"/>
      <c r="Q2" s="43" t="s">
        <v>6829</v>
      </c>
    </row>
    <row r="3" spans="1:17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7" t="s">
        <v>6647</v>
      </c>
      <c r="P3" s="37" t="s">
        <v>6646</v>
      </c>
      <c r="Q3" s="33"/>
    </row>
    <row r="4" spans="1:17" ht="24" x14ac:dyDescent="0.55000000000000004">
      <c r="A4" s="29">
        <v>1</v>
      </c>
      <c r="B4" s="30" t="s">
        <v>5</v>
      </c>
      <c r="C4" s="30" t="s">
        <v>6</v>
      </c>
      <c r="D4" s="30" t="s">
        <v>7</v>
      </c>
      <c r="E4" s="29" t="s">
        <v>8</v>
      </c>
      <c r="F4" s="30" t="s">
        <v>9</v>
      </c>
      <c r="G4" s="29" t="s">
        <v>6649</v>
      </c>
      <c r="H4" s="29" t="s">
        <v>6650</v>
      </c>
      <c r="I4" s="31">
        <v>45.466000000000001</v>
      </c>
      <c r="J4" s="31">
        <v>97.084999999999994</v>
      </c>
      <c r="K4" s="31"/>
      <c r="L4" s="29" t="s">
        <v>10</v>
      </c>
      <c r="M4" s="32"/>
      <c r="N4" s="32"/>
      <c r="O4" s="29">
        <v>1</v>
      </c>
      <c r="P4" s="32"/>
      <c r="Q4" s="31"/>
    </row>
    <row r="5" spans="1:17" ht="24" x14ac:dyDescent="0.55000000000000004">
      <c r="A5" s="2">
        <v>2</v>
      </c>
      <c r="B5" s="3" t="s">
        <v>5</v>
      </c>
      <c r="C5" s="3" t="s">
        <v>6</v>
      </c>
      <c r="D5" s="3" t="s">
        <v>11</v>
      </c>
      <c r="E5" s="2" t="s">
        <v>12</v>
      </c>
      <c r="F5" s="3" t="s">
        <v>13</v>
      </c>
      <c r="G5" s="2" t="s">
        <v>6650</v>
      </c>
      <c r="H5" s="2" t="s">
        <v>6651</v>
      </c>
      <c r="I5" s="4">
        <v>12.78</v>
      </c>
      <c r="J5" s="4">
        <v>24.509999999999899</v>
      </c>
      <c r="K5" s="4"/>
      <c r="L5" s="2" t="s">
        <v>10</v>
      </c>
      <c r="M5" s="5"/>
      <c r="N5" s="5"/>
      <c r="O5" s="2">
        <v>1</v>
      </c>
      <c r="P5" s="5"/>
      <c r="Q5" s="4"/>
    </row>
    <row r="6" spans="1:17" ht="24" x14ac:dyDescent="0.55000000000000004">
      <c r="A6" s="2">
        <v>3</v>
      </c>
      <c r="B6" s="3" t="s">
        <v>5</v>
      </c>
      <c r="C6" s="3" t="s">
        <v>6</v>
      </c>
      <c r="D6" s="3" t="s">
        <v>14</v>
      </c>
      <c r="E6" s="2" t="s">
        <v>15</v>
      </c>
      <c r="F6" s="3" t="s">
        <v>16</v>
      </c>
      <c r="G6" s="2" t="s">
        <v>6651</v>
      </c>
      <c r="H6" s="2" t="s">
        <v>6652</v>
      </c>
      <c r="I6" s="4">
        <v>63.604999999999997</v>
      </c>
      <c r="J6" s="4">
        <v>90.153999999999897</v>
      </c>
      <c r="K6" s="4"/>
      <c r="L6" s="2" t="s">
        <v>10</v>
      </c>
      <c r="M6" s="5"/>
      <c r="N6" s="5"/>
      <c r="O6" s="2">
        <v>1</v>
      </c>
      <c r="P6" s="5"/>
      <c r="Q6" s="4"/>
    </row>
    <row r="7" spans="1:17" ht="24" x14ac:dyDescent="0.55000000000000004">
      <c r="A7" s="2">
        <v>4</v>
      </c>
      <c r="B7" s="3" t="s">
        <v>5</v>
      </c>
      <c r="C7" s="3" t="s">
        <v>6</v>
      </c>
      <c r="D7" s="3" t="s">
        <v>17</v>
      </c>
      <c r="E7" s="2" t="s">
        <v>18</v>
      </c>
      <c r="F7" s="3" t="s">
        <v>19</v>
      </c>
      <c r="G7" s="2" t="s">
        <v>6652</v>
      </c>
      <c r="H7" s="2" t="s">
        <v>6653</v>
      </c>
      <c r="I7" s="4">
        <v>30.6</v>
      </c>
      <c r="J7" s="4">
        <v>30.6</v>
      </c>
      <c r="K7" s="4"/>
      <c r="L7" s="2" t="s">
        <v>10</v>
      </c>
      <c r="M7" s="5"/>
      <c r="N7" s="5"/>
      <c r="O7" s="2">
        <v>1</v>
      </c>
      <c r="P7" s="5"/>
      <c r="Q7" s="4"/>
    </row>
    <row r="8" spans="1:17" ht="24" x14ac:dyDescent="0.55000000000000004">
      <c r="A8" s="2">
        <v>5</v>
      </c>
      <c r="B8" s="3" t="s">
        <v>5</v>
      </c>
      <c r="C8" s="3" t="s">
        <v>6</v>
      </c>
      <c r="D8" s="3" t="s">
        <v>7</v>
      </c>
      <c r="E8" s="2" t="s">
        <v>20</v>
      </c>
      <c r="F8" s="3" t="s">
        <v>21</v>
      </c>
      <c r="G8" s="2" t="s">
        <v>6654</v>
      </c>
      <c r="H8" s="2" t="s">
        <v>6655</v>
      </c>
      <c r="I8" s="4">
        <v>2.9059999999999899</v>
      </c>
      <c r="J8" s="4">
        <v>3.077</v>
      </c>
      <c r="K8" s="4"/>
      <c r="L8" s="2" t="s">
        <v>10</v>
      </c>
      <c r="M8" s="5"/>
      <c r="N8" s="5"/>
      <c r="O8" s="2">
        <v>1</v>
      </c>
      <c r="P8" s="5"/>
      <c r="Q8" s="4"/>
    </row>
    <row r="9" spans="1:17" ht="24" x14ac:dyDescent="0.55000000000000004">
      <c r="A9" s="2">
        <v>6</v>
      </c>
      <c r="B9" s="3" t="s">
        <v>5</v>
      </c>
      <c r="C9" s="3" t="s">
        <v>6</v>
      </c>
      <c r="D9" s="3" t="s">
        <v>11</v>
      </c>
      <c r="E9" s="2" t="s">
        <v>22</v>
      </c>
      <c r="F9" s="3" t="s">
        <v>23</v>
      </c>
      <c r="G9" s="2" t="s">
        <v>5213</v>
      </c>
      <c r="H9" s="2" t="s">
        <v>6656</v>
      </c>
      <c r="I9" s="4">
        <v>46.699999999999903</v>
      </c>
      <c r="J9" s="4">
        <v>49.052999999999898</v>
      </c>
      <c r="K9" s="4"/>
      <c r="L9" s="2" t="s">
        <v>10</v>
      </c>
      <c r="M9" s="5"/>
      <c r="N9" s="5"/>
      <c r="O9" s="2">
        <v>1</v>
      </c>
      <c r="P9" s="5"/>
      <c r="Q9" s="4"/>
    </row>
    <row r="10" spans="1:17" ht="24" x14ac:dyDescent="0.55000000000000004">
      <c r="A10" s="2">
        <v>7</v>
      </c>
      <c r="B10" s="3" t="s">
        <v>5</v>
      </c>
      <c r="C10" s="3" t="s">
        <v>6</v>
      </c>
      <c r="D10" s="3" t="s">
        <v>7</v>
      </c>
      <c r="E10" s="2" t="s">
        <v>24</v>
      </c>
      <c r="F10" s="3" t="s">
        <v>25</v>
      </c>
      <c r="G10" s="2" t="s">
        <v>5213</v>
      </c>
      <c r="H10" s="2" t="s">
        <v>6657</v>
      </c>
      <c r="I10" s="4">
        <v>2.1399999999999899</v>
      </c>
      <c r="J10" s="4">
        <v>2.1399999999999899</v>
      </c>
      <c r="K10" s="4"/>
      <c r="L10" s="2" t="s">
        <v>10</v>
      </c>
      <c r="M10" s="5"/>
      <c r="N10" s="5"/>
      <c r="O10" s="2">
        <v>1</v>
      </c>
      <c r="P10" s="5"/>
      <c r="Q10" s="4"/>
    </row>
    <row r="11" spans="1:17" ht="24" x14ac:dyDescent="0.55000000000000004">
      <c r="A11" s="2">
        <v>8</v>
      </c>
      <c r="B11" s="3" t="s">
        <v>5</v>
      </c>
      <c r="C11" s="3" t="s">
        <v>6</v>
      </c>
      <c r="D11" s="3" t="s">
        <v>26</v>
      </c>
      <c r="E11" s="2" t="s">
        <v>27</v>
      </c>
      <c r="F11" s="3" t="s">
        <v>28</v>
      </c>
      <c r="G11" s="2" t="s">
        <v>5213</v>
      </c>
      <c r="H11" s="2" t="s">
        <v>6658</v>
      </c>
      <c r="I11" s="4">
        <v>14.9</v>
      </c>
      <c r="J11" s="4">
        <v>17.149999999999999</v>
      </c>
      <c r="K11" s="4"/>
      <c r="L11" s="2" t="s">
        <v>10</v>
      </c>
      <c r="M11" s="5"/>
      <c r="N11" s="5"/>
      <c r="O11" s="2">
        <v>1</v>
      </c>
      <c r="P11" s="5"/>
      <c r="Q11" s="4"/>
    </row>
    <row r="12" spans="1:17" ht="24" x14ac:dyDescent="0.55000000000000004">
      <c r="A12" s="2">
        <v>9</v>
      </c>
      <c r="B12" s="3" t="s">
        <v>5</v>
      </c>
      <c r="C12" s="3" t="s">
        <v>6</v>
      </c>
      <c r="D12" s="3" t="s">
        <v>7</v>
      </c>
      <c r="E12" s="2" t="s">
        <v>29</v>
      </c>
      <c r="F12" s="3" t="s">
        <v>30</v>
      </c>
      <c r="G12" s="2" t="s">
        <v>5213</v>
      </c>
      <c r="H12" s="2" t="s">
        <v>6659</v>
      </c>
      <c r="I12" s="4">
        <v>8.33</v>
      </c>
      <c r="J12" s="4">
        <v>15.628</v>
      </c>
      <c r="K12" s="4"/>
      <c r="L12" s="2" t="s">
        <v>10</v>
      </c>
      <c r="M12" s="5"/>
      <c r="N12" s="5"/>
      <c r="O12" s="2">
        <v>1</v>
      </c>
      <c r="P12" s="5"/>
      <c r="Q12" s="4"/>
    </row>
    <row r="13" spans="1:17" ht="24" x14ac:dyDescent="0.55000000000000004">
      <c r="A13" s="2">
        <v>10</v>
      </c>
      <c r="B13" s="3" t="s">
        <v>5</v>
      </c>
      <c r="C13" s="3" t="s">
        <v>6</v>
      </c>
      <c r="D13" s="3" t="s">
        <v>7</v>
      </c>
      <c r="E13" s="2" t="s">
        <v>31</v>
      </c>
      <c r="F13" s="3" t="s">
        <v>32</v>
      </c>
      <c r="G13" s="2" t="s">
        <v>6660</v>
      </c>
      <c r="H13" s="2" t="s">
        <v>6661</v>
      </c>
      <c r="I13" s="4">
        <v>9.2729999999999908</v>
      </c>
      <c r="J13" s="4">
        <v>9.2729999999999908</v>
      </c>
      <c r="K13" s="4"/>
      <c r="L13" s="2" t="s">
        <v>10</v>
      </c>
      <c r="M13" s="5"/>
      <c r="N13" s="5"/>
      <c r="O13" s="2">
        <v>1</v>
      </c>
      <c r="P13" s="5"/>
      <c r="Q13" s="4"/>
    </row>
    <row r="14" spans="1:17" ht="24" x14ac:dyDescent="0.55000000000000004">
      <c r="A14" s="2">
        <v>11</v>
      </c>
      <c r="B14" s="3" t="s">
        <v>5</v>
      </c>
      <c r="C14" s="3" t="s">
        <v>6</v>
      </c>
      <c r="D14" s="3" t="s">
        <v>33</v>
      </c>
      <c r="E14" s="2" t="s">
        <v>34</v>
      </c>
      <c r="F14" s="3" t="s">
        <v>35</v>
      </c>
      <c r="G14" s="2" t="s">
        <v>5213</v>
      </c>
      <c r="H14" s="2" t="s">
        <v>6662</v>
      </c>
      <c r="I14" s="4">
        <v>31.999999999999901</v>
      </c>
      <c r="J14" s="4">
        <v>31.999999999999901</v>
      </c>
      <c r="K14" s="4"/>
      <c r="L14" s="2" t="s">
        <v>10</v>
      </c>
      <c r="M14" s="5"/>
      <c r="N14" s="5"/>
      <c r="O14" s="2">
        <v>1</v>
      </c>
      <c r="P14" s="5"/>
      <c r="Q14" s="4"/>
    </row>
    <row r="15" spans="1:17" ht="24" x14ac:dyDescent="0.55000000000000004">
      <c r="A15" s="2">
        <v>12</v>
      </c>
      <c r="B15" s="3" t="s">
        <v>5</v>
      </c>
      <c r="C15" s="3" t="s">
        <v>6</v>
      </c>
      <c r="D15" s="3" t="s">
        <v>33</v>
      </c>
      <c r="E15" s="2" t="s">
        <v>36</v>
      </c>
      <c r="F15" s="3" t="s">
        <v>37</v>
      </c>
      <c r="G15" s="2" t="s">
        <v>6662</v>
      </c>
      <c r="H15" s="2" t="s">
        <v>6663</v>
      </c>
      <c r="I15" s="4">
        <v>12.999999999999901</v>
      </c>
      <c r="J15" s="4">
        <v>12.999999999999901</v>
      </c>
      <c r="K15" s="4"/>
      <c r="L15" s="2" t="s">
        <v>10</v>
      </c>
      <c r="M15" s="5"/>
      <c r="N15" s="5"/>
      <c r="O15" s="2">
        <v>1</v>
      </c>
      <c r="P15" s="5"/>
      <c r="Q15" s="4"/>
    </row>
    <row r="16" spans="1:17" ht="24" x14ac:dyDescent="0.55000000000000004">
      <c r="A16" s="2">
        <v>13</v>
      </c>
      <c r="B16" s="3" t="s">
        <v>5</v>
      </c>
      <c r="C16" s="3" t="s">
        <v>6</v>
      </c>
      <c r="D16" s="3" t="s">
        <v>33</v>
      </c>
      <c r="E16" s="2" t="s">
        <v>36</v>
      </c>
      <c r="F16" s="3" t="s">
        <v>37</v>
      </c>
      <c r="G16" s="2" t="s">
        <v>6664</v>
      </c>
      <c r="H16" s="2" t="s">
        <v>6665</v>
      </c>
      <c r="I16" s="4">
        <v>52.518000000000001</v>
      </c>
      <c r="J16" s="4">
        <v>52.518000000000001</v>
      </c>
      <c r="K16" s="4"/>
      <c r="L16" s="2" t="s">
        <v>10</v>
      </c>
      <c r="M16" s="5"/>
      <c r="N16" s="5"/>
      <c r="O16" s="2">
        <v>1</v>
      </c>
      <c r="P16" s="5"/>
      <c r="Q16" s="4"/>
    </row>
    <row r="17" spans="1:17" ht="24" x14ac:dyDescent="0.55000000000000004">
      <c r="A17" s="2">
        <v>14</v>
      </c>
      <c r="B17" s="3" t="s">
        <v>5</v>
      </c>
      <c r="C17" s="3" t="s">
        <v>6</v>
      </c>
      <c r="D17" s="3" t="s">
        <v>38</v>
      </c>
      <c r="E17" s="2" t="s">
        <v>39</v>
      </c>
      <c r="F17" s="3" t="s">
        <v>40</v>
      </c>
      <c r="G17" s="2" t="s">
        <v>5213</v>
      </c>
      <c r="H17" s="2" t="s">
        <v>6666</v>
      </c>
      <c r="I17" s="4">
        <v>124.95</v>
      </c>
      <c r="J17" s="4">
        <v>124.95</v>
      </c>
      <c r="K17" s="4"/>
      <c r="L17" s="2" t="s">
        <v>10</v>
      </c>
      <c r="M17" s="5"/>
      <c r="N17" s="5"/>
      <c r="O17" s="2">
        <v>1</v>
      </c>
      <c r="P17" s="5"/>
      <c r="Q17" s="4"/>
    </row>
    <row r="18" spans="1:17" ht="24" x14ac:dyDescent="0.55000000000000004">
      <c r="A18" s="2">
        <v>15</v>
      </c>
      <c r="B18" s="3" t="s">
        <v>5</v>
      </c>
      <c r="C18" s="3" t="s">
        <v>6</v>
      </c>
      <c r="D18" s="3" t="s">
        <v>26</v>
      </c>
      <c r="E18" s="2" t="s">
        <v>41</v>
      </c>
      <c r="F18" s="3" t="s">
        <v>42</v>
      </c>
      <c r="G18" s="2" t="s">
        <v>6667</v>
      </c>
      <c r="H18" s="2" t="s">
        <v>6668</v>
      </c>
      <c r="I18" s="4">
        <v>61.783999999999899</v>
      </c>
      <c r="J18" s="4">
        <v>61.783999999999899</v>
      </c>
      <c r="K18" s="4"/>
      <c r="L18" s="2" t="s">
        <v>10</v>
      </c>
      <c r="M18" s="5"/>
      <c r="N18" s="5"/>
      <c r="O18" s="2">
        <v>1</v>
      </c>
      <c r="P18" s="5"/>
      <c r="Q18" s="4"/>
    </row>
    <row r="19" spans="1:17" ht="24" x14ac:dyDescent="0.55000000000000004">
      <c r="A19" s="2">
        <v>16</v>
      </c>
      <c r="B19" s="3" t="s">
        <v>5</v>
      </c>
      <c r="C19" s="3" t="s">
        <v>6</v>
      </c>
      <c r="D19" s="3" t="s">
        <v>11</v>
      </c>
      <c r="E19" s="2" t="s">
        <v>43</v>
      </c>
      <c r="F19" s="3" t="s">
        <v>44</v>
      </c>
      <c r="G19" s="2" t="s">
        <v>5213</v>
      </c>
      <c r="H19" s="2" t="s">
        <v>6669</v>
      </c>
      <c r="I19" s="4">
        <v>20.88</v>
      </c>
      <c r="J19" s="4">
        <v>20.88</v>
      </c>
      <c r="K19" s="4"/>
      <c r="L19" s="2" t="s">
        <v>10</v>
      </c>
      <c r="M19" s="5"/>
      <c r="N19" s="5"/>
      <c r="O19" s="2">
        <v>1</v>
      </c>
      <c r="P19" s="5"/>
      <c r="Q19" s="4"/>
    </row>
    <row r="20" spans="1:17" ht="24" x14ac:dyDescent="0.55000000000000004">
      <c r="A20" s="2">
        <v>17</v>
      </c>
      <c r="B20" s="3" t="s">
        <v>5</v>
      </c>
      <c r="C20" s="3" t="s">
        <v>6</v>
      </c>
      <c r="D20" s="3" t="s">
        <v>33</v>
      </c>
      <c r="E20" s="2" t="s">
        <v>45</v>
      </c>
      <c r="F20" s="3" t="s">
        <v>46</v>
      </c>
      <c r="G20" s="2" t="s">
        <v>6670</v>
      </c>
      <c r="H20" s="2" t="s">
        <v>6671</v>
      </c>
      <c r="I20" s="4">
        <v>46.2</v>
      </c>
      <c r="J20" s="4">
        <v>46.27</v>
      </c>
      <c r="K20" s="4"/>
      <c r="L20" s="2" t="s">
        <v>10</v>
      </c>
      <c r="M20" s="5"/>
      <c r="N20" s="5"/>
      <c r="O20" s="2">
        <v>1</v>
      </c>
      <c r="P20" s="5"/>
      <c r="Q20" s="4"/>
    </row>
    <row r="21" spans="1:17" ht="24" x14ac:dyDescent="0.55000000000000004">
      <c r="A21" s="6">
        <v>18</v>
      </c>
      <c r="B21" s="7" t="s">
        <v>5</v>
      </c>
      <c r="C21" s="7" t="s">
        <v>6</v>
      </c>
      <c r="D21" s="7" t="s">
        <v>17</v>
      </c>
      <c r="E21" s="6" t="s">
        <v>47</v>
      </c>
      <c r="F21" s="7" t="s">
        <v>48</v>
      </c>
      <c r="G21" s="6" t="s">
        <v>5213</v>
      </c>
      <c r="H21" s="6" t="s">
        <v>49</v>
      </c>
      <c r="I21" s="8">
        <v>29.499999999999901</v>
      </c>
      <c r="J21" s="8">
        <v>29.499999999999901</v>
      </c>
      <c r="K21" s="8"/>
      <c r="L21" s="6" t="s">
        <v>10</v>
      </c>
      <c r="M21" s="9" t="s">
        <v>49</v>
      </c>
      <c r="N21" s="6"/>
      <c r="O21" s="6">
        <v>1</v>
      </c>
      <c r="P21" s="6"/>
      <c r="Q21" s="8"/>
    </row>
    <row r="22" spans="1:17" s="23" customFormat="1" ht="72" x14ac:dyDescent="0.2">
      <c r="A22" s="16">
        <v>19</v>
      </c>
      <c r="B22" s="17" t="s">
        <v>5</v>
      </c>
      <c r="C22" s="17" t="s">
        <v>6</v>
      </c>
      <c r="D22" s="17" t="s">
        <v>17</v>
      </c>
      <c r="E22" s="16" t="s">
        <v>47</v>
      </c>
      <c r="F22" s="17" t="s">
        <v>48</v>
      </c>
      <c r="G22" s="16" t="s">
        <v>49</v>
      </c>
      <c r="H22" s="16" t="s">
        <v>6672</v>
      </c>
      <c r="I22" s="18">
        <v>37.128</v>
      </c>
      <c r="J22" s="18">
        <v>37.128</v>
      </c>
      <c r="K22" s="18"/>
      <c r="L22" s="16" t="s">
        <v>50</v>
      </c>
      <c r="M22" s="16" t="s">
        <v>49</v>
      </c>
      <c r="N22" s="16" t="s">
        <v>6421</v>
      </c>
      <c r="O22" s="16">
        <v>0</v>
      </c>
      <c r="P22" s="19" t="s">
        <v>6648</v>
      </c>
      <c r="Q22" s="18"/>
    </row>
    <row r="23" spans="1:17" ht="24" x14ac:dyDescent="0.55000000000000004">
      <c r="A23" s="2">
        <v>20</v>
      </c>
      <c r="B23" s="3" t="s">
        <v>5</v>
      </c>
      <c r="C23" s="3" t="s">
        <v>6</v>
      </c>
      <c r="D23" s="3" t="s">
        <v>26</v>
      </c>
      <c r="E23" s="2" t="s">
        <v>51</v>
      </c>
      <c r="F23" s="3" t="s">
        <v>52</v>
      </c>
      <c r="G23" s="2" t="s">
        <v>5213</v>
      </c>
      <c r="H23" s="2" t="s">
        <v>6673</v>
      </c>
      <c r="I23" s="4">
        <v>3.8599999999999901</v>
      </c>
      <c r="J23" s="4">
        <v>3.8599999999999901</v>
      </c>
      <c r="K23" s="4"/>
      <c r="L23" s="2" t="s">
        <v>10</v>
      </c>
      <c r="M23" s="5"/>
      <c r="N23" s="5"/>
      <c r="O23" s="2">
        <v>1</v>
      </c>
      <c r="P23" s="5"/>
      <c r="Q23" s="4"/>
    </row>
    <row r="24" spans="1:17" ht="24" x14ac:dyDescent="0.55000000000000004">
      <c r="A24" s="2">
        <v>21</v>
      </c>
      <c r="B24" s="3" t="s">
        <v>53</v>
      </c>
      <c r="C24" s="3" t="s">
        <v>6</v>
      </c>
      <c r="D24" s="3" t="s">
        <v>54</v>
      </c>
      <c r="E24" s="2" t="s">
        <v>55</v>
      </c>
      <c r="F24" s="3" t="s">
        <v>56</v>
      </c>
      <c r="G24" s="2" t="s">
        <v>6674</v>
      </c>
      <c r="H24" s="2" t="s">
        <v>6675</v>
      </c>
      <c r="I24" s="4">
        <v>23.373999999999899</v>
      </c>
      <c r="J24" s="12">
        <v>112.04</v>
      </c>
      <c r="K24" s="12"/>
      <c r="L24" s="2" t="s">
        <v>10</v>
      </c>
      <c r="M24" s="5"/>
      <c r="N24" s="5"/>
      <c r="O24" s="2">
        <v>1</v>
      </c>
      <c r="P24" s="5"/>
      <c r="Q24" s="10"/>
    </row>
    <row r="25" spans="1:17" ht="24" x14ac:dyDescent="0.55000000000000004">
      <c r="A25" s="2">
        <v>22</v>
      </c>
      <c r="B25" s="3" t="s">
        <v>53</v>
      </c>
      <c r="C25" s="3" t="s">
        <v>6</v>
      </c>
      <c r="D25" s="3" t="s">
        <v>57</v>
      </c>
      <c r="E25" s="2" t="s">
        <v>58</v>
      </c>
      <c r="F25" s="3" t="s">
        <v>59</v>
      </c>
      <c r="G25" s="2" t="s">
        <v>6676</v>
      </c>
      <c r="H25" s="2" t="s">
        <v>6677</v>
      </c>
      <c r="I25" s="4">
        <v>26.720999999999901</v>
      </c>
      <c r="J25" s="12">
        <v>55.433999999999997</v>
      </c>
      <c r="K25" s="12"/>
      <c r="L25" s="2" t="s">
        <v>10</v>
      </c>
      <c r="M25" s="5"/>
      <c r="N25" s="5"/>
      <c r="O25" s="2">
        <v>1</v>
      </c>
      <c r="P25" s="5"/>
      <c r="Q25" s="10"/>
    </row>
    <row r="26" spans="1:17" ht="24" x14ac:dyDescent="0.55000000000000004">
      <c r="A26" s="2">
        <v>23</v>
      </c>
      <c r="B26" s="3" t="s">
        <v>53</v>
      </c>
      <c r="C26" s="3" t="s">
        <v>6</v>
      </c>
      <c r="D26" s="3" t="s">
        <v>60</v>
      </c>
      <c r="E26" s="2" t="s">
        <v>61</v>
      </c>
      <c r="F26" s="3" t="s">
        <v>62</v>
      </c>
      <c r="G26" s="2" t="s">
        <v>5213</v>
      </c>
      <c r="H26" s="2" t="s">
        <v>6678</v>
      </c>
      <c r="I26" s="4">
        <v>52.75</v>
      </c>
      <c r="J26" s="12">
        <v>86</v>
      </c>
      <c r="K26" s="12"/>
      <c r="L26" s="2" t="s">
        <v>10</v>
      </c>
      <c r="M26" s="5"/>
      <c r="N26" s="5"/>
      <c r="O26" s="2">
        <v>1</v>
      </c>
      <c r="P26" s="5"/>
      <c r="Q26" s="4"/>
    </row>
    <row r="27" spans="1:17" ht="24" x14ac:dyDescent="0.55000000000000004">
      <c r="A27" s="2">
        <v>24</v>
      </c>
      <c r="B27" s="3" t="s">
        <v>53</v>
      </c>
      <c r="C27" s="3" t="s">
        <v>6</v>
      </c>
      <c r="D27" s="3" t="s">
        <v>63</v>
      </c>
      <c r="E27" s="2" t="s">
        <v>64</v>
      </c>
      <c r="F27" s="3" t="s">
        <v>65</v>
      </c>
      <c r="G27" s="2" t="s">
        <v>5213</v>
      </c>
      <c r="H27" s="2" t="s">
        <v>6679</v>
      </c>
      <c r="I27" s="4">
        <v>15.315</v>
      </c>
      <c r="J27" s="12">
        <v>30.6299999999999</v>
      </c>
      <c r="K27" s="12"/>
      <c r="L27" s="2" t="s">
        <v>10</v>
      </c>
      <c r="M27" s="5"/>
      <c r="N27" s="5"/>
      <c r="O27" s="2">
        <v>1</v>
      </c>
      <c r="P27" s="5"/>
      <c r="Q27" s="4"/>
    </row>
    <row r="28" spans="1:17" ht="24" x14ac:dyDescent="0.55000000000000004">
      <c r="A28" s="2">
        <v>25</v>
      </c>
      <c r="B28" s="3" t="s">
        <v>53</v>
      </c>
      <c r="C28" s="3" t="s">
        <v>6</v>
      </c>
      <c r="D28" s="3" t="s">
        <v>66</v>
      </c>
      <c r="E28" s="2" t="s">
        <v>67</v>
      </c>
      <c r="F28" s="3" t="s">
        <v>68</v>
      </c>
      <c r="G28" s="2" t="s">
        <v>6679</v>
      </c>
      <c r="H28" s="2" t="s">
        <v>6680</v>
      </c>
      <c r="I28" s="4">
        <v>17.349</v>
      </c>
      <c r="J28" s="12">
        <v>29.06</v>
      </c>
      <c r="K28" s="12"/>
      <c r="L28" s="2" t="s">
        <v>10</v>
      </c>
      <c r="M28" s="5"/>
      <c r="N28" s="5"/>
      <c r="O28" s="2">
        <v>1</v>
      </c>
      <c r="P28" s="5"/>
      <c r="Q28" s="10"/>
    </row>
    <row r="29" spans="1:17" ht="24" x14ac:dyDescent="0.55000000000000004">
      <c r="A29" s="2">
        <v>26</v>
      </c>
      <c r="B29" s="3" t="s">
        <v>53</v>
      </c>
      <c r="C29" s="3" t="s">
        <v>6</v>
      </c>
      <c r="D29" s="3" t="s">
        <v>57</v>
      </c>
      <c r="E29" s="2" t="s">
        <v>69</v>
      </c>
      <c r="F29" s="3" t="s">
        <v>70</v>
      </c>
      <c r="G29" s="2" t="s">
        <v>6680</v>
      </c>
      <c r="H29" s="2" t="s">
        <v>6681</v>
      </c>
      <c r="I29" s="4">
        <v>9.2040000000000006</v>
      </c>
      <c r="J29" s="12">
        <v>15.161</v>
      </c>
      <c r="K29" s="12"/>
      <c r="L29" s="2" t="s">
        <v>10</v>
      </c>
      <c r="M29" s="5"/>
      <c r="N29" s="5"/>
      <c r="O29" s="2">
        <v>1</v>
      </c>
      <c r="P29" s="5"/>
      <c r="Q29" s="10"/>
    </row>
    <row r="30" spans="1:17" ht="24" x14ac:dyDescent="0.55000000000000004">
      <c r="A30" s="2">
        <v>27</v>
      </c>
      <c r="B30" s="3" t="s">
        <v>53</v>
      </c>
      <c r="C30" s="3" t="s">
        <v>6</v>
      </c>
      <c r="D30" s="3" t="s">
        <v>63</v>
      </c>
      <c r="E30" s="2" t="s">
        <v>71</v>
      </c>
      <c r="F30" s="3" t="s">
        <v>72</v>
      </c>
      <c r="G30" s="2" t="s">
        <v>6681</v>
      </c>
      <c r="H30" s="2" t="s">
        <v>6682</v>
      </c>
      <c r="I30" s="4">
        <v>11.089</v>
      </c>
      <c r="J30" s="12">
        <v>22.178000000000001</v>
      </c>
      <c r="K30" s="12"/>
      <c r="L30" s="2" t="s">
        <v>10</v>
      </c>
      <c r="M30" s="5"/>
      <c r="N30" s="5"/>
      <c r="O30" s="2">
        <v>1</v>
      </c>
      <c r="P30" s="5"/>
      <c r="Q30" s="4"/>
    </row>
    <row r="31" spans="1:17" ht="24" x14ac:dyDescent="0.55000000000000004">
      <c r="A31" s="2">
        <v>28</v>
      </c>
      <c r="B31" s="3" t="s">
        <v>53</v>
      </c>
      <c r="C31" s="3" t="s">
        <v>6</v>
      </c>
      <c r="D31" s="3" t="s">
        <v>66</v>
      </c>
      <c r="E31" s="2" t="s">
        <v>73</v>
      </c>
      <c r="F31" s="3" t="s">
        <v>74</v>
      </c>
      <c r="G31" s="2" t="s">
        <v>5213</v>
      </c>
      <c r="H31" s="2" t="s">
        <v>6683</v>
      </c>
      <c r="I31" s="4">
        <v>34.14</v>
      </c>
      <c r="J31" s="12">
        <v>54.89</v>
      </c>
      <c r="K31" s="12"/>
      <c r="L31" s="2" t="s">
        <v>10</v>
      </c>
      <c r="M31" s="5"/>
      <c r="N31" s="5"/>
      <c r="O31" s="2">
        <v>1</v>
      </c>
      <c r="P31" s="5"/>
      <c r="Q31" s="4"/>
    </row>
    <row r="32" spans="1:17" ht="24" x14ac:dyDescent="0.55000000000000004">
      <c r="A32" s="2">
        <v>29</v>
      </c>
      <c r="B32" s="3" t="s">
        <v>53</v>
      </c>
      <c r="C32" s="3" t="s">
        <v>6</v>
      </c>
      <c r="D32" s="3" t="s">
        <v>54</v>
      </c>
      <c r="E32" s="2" t="s">
        <v>75</v>
      </c>
      <c r="F32" s="3" t="s">
        <v>76</v>
      </c>
      <c r="G32" s="2" t="s">
        <v>6684</v>
      </c>
      <c r="H32" s="2" t="s">
        <v>6685</v>
      </c>
      <c r="I32" s="4">
        <v>16.277000000000001</v>
      </c>
      <c r="J32" s="12">
        <v>22.177</v>
      </c>
      <c r="K32" s="12"/>
      <c r="L32" s="2" t="s">
        <v>10</v>
      </c>
      <c r="M32" s="5"/>
      <c r="N32" s="5"/>
      <c r="O32" s="2">
        <v>1</v>
      </c>
      <c r="P32" s="5"/>
      <c r="Q32" s="4"/>
    </row>
    <row r="33" spans="1:17" ht="24" x14ac:dyDescent="0.55000000000000004">
      <c r="A33" s="2">
        <v>30</v>
      </c>
      <c r="B33" s="3" t="s">
        <v>53</v>
      </c>
      <c r="C33" s="3" t="s">
        <v>6</v>
      </c>
      <c r="D33" s="3" t="s">
        <v>77</v>
      </c>
      <c r="E33" s="2" t="s">
        <v>78</v>
      </c>
      <c r="F33" s="3" t="s">
        <v>79</v>
      </c>
      <c r="G33" s="2" t="s">
        <v>6686</v>
      </c>
      <c r="H33" s="2" t="s">
        <v>6687</v>
      </c>
      <c r="I33" s="4">
        <v>11.443</v>
      </c>
      <c r="J33" s="12">
        <v>11.882999999999999</v>
      </c>
      <c r="K33" s="12"/>
      <c r="L33" s="2" t="s">
        <v>10</v>
      </c>
      <c r="M33" s="5"/>
      <c r="N33" s="5"/>
      <c r="O33" s="2">
        <v>1</v>
      </c>
      <c r="P33" s="5"/>
      <c r="Q33" s="4"/>
    </row>
    <row r="34" spans="1:17" ht="24" x14ac:dyDescent="0.55000000000000004">
      <c r="A34" s="2">
        <v>31</v>
      </c>
      <c r="B34" s="3" t="s">
        <v>53</v>
      </c>
      <c r="C34" s="3" t="s">
        <v>6</v>
      </c>
      <c r="D34" s="3" t="s">
        <v>77</v>
      </c>
      <c r="E34" s="2" t="s">
        <v>78</v>
      </c>
      <c r="F34" s="3" t="s">
        <v>79</v>
      </c>
      <c r="G34" s="2" t="s">
        <v>6688</v>
      </c>
      <c r="H34" s="2" t="s">
        <v>6689</v>
      </c>
      <c r="I34" s="4">
        <v>14.084</v>
      </c>
      <c r="J34" s="12">
        <v>14.084</v>
      </c>
      <c r="K34" s="12"/>
      <c r="L34" s="2" t="s">
        <v>10</v>
      </c>
      <c r="M34" s="5"/>
      <c r="N34" s="5"/>
      <c r="O34" s="2">
        <v>1</v>
      </c>
      <c r="P34" s="5"/>
      <c r="Q34" s="4"/>
    </row>
    <row r="35" spans="1:17" ht="24" x14ac:dyDescent="0.55000000000000004">
      <c r="A35" s="2">
        <v>32</v>
      </c>
      <c r="B35" s="3" t="s">
        <v>53</v>
      </c>
      <c r="C35" s="3" t="s">
        <v>6</v>
      </c>
      <c r="D35" s="3" t="s">
        <v>60</v>
      </c>
      <c r="E35" s="2" t="s">
        <v>80</v>
      </c>
      <c r="F35" s="3" t="s">
        <v>81</v>
      </c>
      <c r="G35" s="2" t="s">
        <v>5213</v>
      </c>
      <c r="H35" s="2" t="s">
        <v>6690</v>
      </c>
      <c r="I35" s="4">
        <v>0.14000000000000001</v>
      </c>
      <c r="J35" s="12">
        <v>0.28000000000000003</v>
      </c>
      <c r="K35" s="12"/>
      <c r="L35" s="2" t="s">
        <v>10</v>
      </c>
      <c r="M35" s="5"/>
      <c r="N35" s="5"/>
      <c r="O35" s="2">
        <v>1</v>
      </c>
      <c r="P35" s="5"/>
      <c r="Q35" s="4"/>
    </row>
    <row r="36" spans="1:17" ht="24" x14ac:dyDescent="0.55000000000000004">
      <c r="A36" s="2">
        <v>33</v>
      </c>
      <c r="B36" s="3" t="s">
        <v>53</v>
      </c>
      <c r="C36" s="3" t="s">
        <v>6</v>
      </c>
      <c r="D36" s="3" t="s">
        <v>60</v>
      </c>
      <c r="E36" s="2" t="s">
        <v>82</v>
      </c>
      <c r="F36" s="3" t="s">
        <v>83</v>
      </c>
      <c r="G36" s="2" t="s">
        <v>5213</v>
      </c>
      <c r="H36" s="2" t="s">
        <v>6691</v>
      </c>
      <c r="I36" s="4">
        <v>11.605</v>
      </c>
      <c r="J36" s="4">
        <v>16.591000000000001</v>
      </c>
      <c r="K36" s="4"/>
      <c r="L36" s="2" t="s">
        <v>10</v>
      </c>
      <c r="M36" s="5"/>
      <c r="N36" s="5"/>
      <c r="O36" s="2">
        <v>1</v>
      </c>
      <c r="P36" s="5"/>
      <c r="Q36" s="4"/>
    </row>
    <row r="37" spans="1:17" ht="24" x14ac:dyDescent="0.55000000000000004">
      <c r="A37" s="2">
        <v>34</v>
      </c>
      <c r="B37" s="3" t="s">
        <v>53</v>
      </c>
      <c r="C37" s="3" t="s">
        <v>6</v>
      </c>
      <c r="D37" s="3" t="s">
        <v>77</v>
      </c>
      <c r="E37" s="2" t="s">
        <v>84</v>
      </c>
      <c r="F37" s="3" t="s">
        <v>85</v>
      </c>
      <c r="G37" s="2" t="s">
        <v>6691</v>
      </c>
      <c r="H37" s="2" t="s">
        <v>6692</v>
      </c>
      <c r="I37" s="4">
        <v>4.60299999999999</v>
      </c>
      <c r="J37" s="4">
        <v>6.9909999999999899</v>
      </c>
      <c r="K37" s="4"/>
      <c r="L37" s="2" t="s">
        <v>10</v>
      </c>
      <c r="M37" s="5"/>
      <c r="N37" s="5"/>
      <c r="O37" s="2">
        <v>1</v>
      </c>
      <c r="P37" s="5"/>
      <c r="Q37" s="4"/>
    </row>
    <row r="38" spans="1:17" ht="24" x14ac:dyDescent="0.55000000000000004">
      <c r="A38" s="2">
        <v>35</v>
      </c>
      <c r="B38" s="3" t="s">
        <v>53</v>
      </c>
      <c r="C38" s="3" t="s">
        <v>6</v>
      </c>
      <c r="D38" s="3" t="s">
        <v>57</v>
      </c>
      <c r="E38" s="2" t="s">
        <v>86</v>
      </c>
      <c r="F38" s="3" t="s">
        <v>87</v>
      </c>
      <c r="G38" s="2" t="s">
        <v>5213</v>
      </c>
      <c r="H38" s="2" t="s">
        <v>6693</v>
      </c>
      <c r="I38" s="4">
        <v>29.5429999999999</v>
      </c>
      <c r="J38" s="10">
        <v>40.942999999999998</v>
      </c>
      <c r="K38" s="10"/>
      <c r="L38" s="2" t="s">
        <v>10</v>
      </c>
      <c r="M38" s="5"/>
      <c r="N38" s="5"/>
      <c r="O38" s="2">
        <v>1</v>
      </c>
      <c r="P38" s="5"/>
      <c r="Q38" s="10"/>
    </row>
    <row r="39" spans="1:17" ht="24" x14ac:dyDescent="0.55000000000000004">
      <c r="A39" s="2">
        <v>36</v>
      </c>
      <c r="B39" s="3" t="s">
        <v>53</v>
      </c>
      <c r="C39" s="3" t="s">
        <v>6</v>
      </c>
      <c r="D39" s="3" t="s">
        <v>54</v>
      </c>
      <c r="E39" s="2" t="s">
        <v>88</v>
      </c>
      <c r="F39" s="3" t="s">
        <v>89</v>
      </c>
      <c r="G39" s="2" t="s">
        <v>5213</v>
      </c>
      <c r="H39" s="2" t="s">
        <v>6694</v>
      </c>
      <c r="I39" s="4">
        <v>7.5650000000000004</v>
      </c>
      <c r="J39" s="10">
        <v>24.059000000000001</v>
      </c>
      <c r="K39" s="10"/>
      <c r="L39" s="2" t="s">
        <v>10</v>
      </c>
      <c r="M39" s="5"/>
      <c r="N39" s="5"/>
      <c r="O39" s="2">
        <v>1</v>
      </c>
      <c r="P39" s="5"/>
      <c r="Q39" s="10"/>
    </row>
    <row r="40" spans="1:17" ht="24" x14ac:dyDescent="0.55000000000000004">
      <c r="A40" s="2">
        <v>37</v>
      </c>
      <c r="B40" s="3" t="s">
        <v>53</v>
      </c>
      <c r="C40" s="3" t="s">
        <v>6</v>
      </c>
      <c r="D40" s="3" t="s">
        <v>77</v>
      </c>
      <c r="E40" s="2" t="s">
        <v>90</v>
      </c>
      <c r="F40" s="3" t="s">
        <v>91</v>
      </c>
      <c r="G40" s="2" t="s">
        <v>6695</v>
      </c>
      <c r="H40" s="2" t="s">
        <v>6696</v>
      </c>
      <c r="I40" s="4">
        <v>9.3569999999999904</v>
      </c>
      <c r="J40" s="4">
        <v>9.3569999999999904</v>
      </c>
      <c r="K40" s="4"/>
      <c r="L40" s="2" t="s">
        <v>10</v>
      </c>
      <c r="M40" s="5"/>
      <c r="N40" s="5"/>
      <c r="O40" s="2">
        <v>1</v>
      </c>
      <c r="P40" s="5"/>
      <c r="Q40" s="4"/>
    </row>
    <row r="41" spans="1:17" ht="24" x14ac:dyDescent="0.55000000000000004">
      <c r="A41" s="2">
        <v>38</v>
      </c>
      <c r="B41" s="3" t="s">
        <v>53</v>
      </c>
      <c r="C41" s="3" t="s">
        <v>6</v>
      </c>
      <c r="D41" s="3" t="s">
        <v>63</v>
      </c>
      <c r="E41" s="2" t="s">
        <v>92</v>
      </c>
      <c r="F41" s="3" t="s">
        <v>93</v>
      </c>
      <c r="G41" s="2" t="s">
        <v>5213</v>
      </c>
      <c r="H41" s="2" t="s">
        <v>6697</v>
      </c>
      <c r="I41" s="4">
        <v>5.0410000000000004</v>
      </c>
      <c r="J41" s="4">
        <v>5.0410000000000004</v>
      </c>
      <c r="K41" s="4"/>
      <c r="L41" s="2" t="s">
        <v>10</v>
      </c>
      <c r="M41" s="5"/>
      <c r="N41" s="5"/>
      <c r="O41" s="2">
        <v>1</v>
      </c>
      <c r="P41" s="5"/>
      <c r="Q41" s="4"/>
    </row>
    <row r="42" spans="1:17" ht="24" x14ac:dyDescent="0.55000000000000004">
      <c r="A42" s="2">
        <v>39</v>
      </c>
      <c r="B42" s="3" t="s">
        <v>53</v>
      </c>
      <c r="C42" s="3" t="s">
        <v>6</v>
      </c>
      <c r="D42" s="3" t="s">
        <v>77</v>
      </c>
      <c r="E42" s="2" t="s">
        <v>94</v>
      </c>
      <c r="F42" s="3" t="s">
        <v>95</v>
      </c>
      <c r="G42" s="2" t="s">
        <v>5213</v>
      </c>
      <c r="H42" s="2" t="s">
        <v>6698</v>
      </c>
      <c r="I42" s="4">
        <v>11</v>
      </c>
      <c r="J42" s="4">
        <v>11</v>
      </c>
      <c r="K42" s="4"/>
      <c r="L42" s="2" t="s">
        <v>10</v>
      </c>
      <c r="M42" s="5"/>
      <c r="N42" s="5"/>
      <c r="O42" s="2">
        <v>1</v>
      </c>
      <c r="P42" s="5"/>
      <c r="Q42" s="4"/>
    </row>
    <row r="43" spans="1:17" ht="24" x14ac:dyDescent="0.55000000000000004">
      <c r="A43" s="2">
        <v>40</v>
      </c>
      <c r="B43" s="3" t="s">
        <v>53</v>
      </c>
      <c r="C43" s="3" t="s">
        <v>6</v>
      </c>
      <c r="D43" s="3" t="s">
        <v>77</v>
      </c>
      <c r="E43" s="2" t="s">
        <v>96</v>
      </c>
      <c r="F43" s="3" t="s">
        <v>97</v>
      </c>
      <c r="G43" s="2" t="s">
        <v>5213</v>
      </c>
      <c r="H43" s="2" t="s">
        <v>6699</v>
      </c>
      <c r="I43" s="4">
        <v>20.734000000000002</v>
      </c>
      <c r="J43" s="4">
        <v>20.734000000000002</v>
      </c>
      <c r="K43" s="4"/>
      <c r="L43" s="2" t="s">
        <v>10</v>
      </c>
      <c r="M43" s="5"/>
      <c r="N43" s="5"/>
      <c r="O43" s="2">
        <v>1</v>
      </c>
      <c r="P43" s="5"/>
      <c r="Q43" s="4"/>
    </row>
  </sheetData>
  <autoFilter ref="A3:Q43" xr:uid="{C06AC6E9-9F05-47B2-B864-48F7D1A0764F}"/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headerFoot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41"/>
  <sheetViews>
    <sheetView topLeftCell="C1" zoomScale="80" zoomScaleNormal="80" workbookViewId="0">
      <pane ySplit="3" topLeftCell="A4" activePane="bottomLeft" state="frozen"/>
      <selection pane="bottomLeft" activeCell="Q1" sqref="Q1"/>
    </sheetView>
  </sheetViews>
  <sheetFormatPr defaultRowHeight="14.25" x14ac:dyDescent="0.2"/>
  <cols>
    <col min="1" max="1" width="7.375" style="105" bestFit="1" customWidth="1"/>
    <col min="2" max="2" width="23" style="105" bestFit="1" customWidth="1"/>
    <col min="3" max="3" width="31.375" style="105" bestFit="1" customWidth="1"/>
    <col min="4" max="4" width="19.5" style="105" bestFit="1" customWidth="1"/>
    <col min="5" max="5" width="13.125" style="105" bestFit="1" customWidth="1"/>
    <col min="6" max="6" width="25.125" style="105" bestFit="1" customWidth="1"/>
    <col min="7" max="8" width="12.75" style="105" bestFit="1" customWidth="1"/>
    <col min="9" max="9" width="10.125" style="105" bestFit="1" customWidth="1"/>
    <col min="10" max="10" width="20.25" style="105" customWidth="1"/>
    <col min="11" max="11" width="15.625" style="105" bestFit="1" customWidth="1"/>
    <col min="12" max="12" width="12.125" style="105" bestFit="1" customWidth="1"/>
    <col min="13" max="13" width="18.625" style="105" bestFit="1" customWidth="1"/>
    <col min="14" max="14" width="32.875" style="105" bestFit="1" customWidth="1"/>
    <col min="15" max="15" width="24.5" style="105" bestFit="1" customWidth="1"/>
    <col min="16" max="16" width="15.625" style="105" bestFit="1" customWidth="1"/>
    <col min="17" max="17" width="15.5" style="105" bestFit="1" customWidth="1"/>
    <col min="18" max="16384" width="9" style="105"/>
  </cols>
  <sheetData>
    <row r="1" spans="1:17" ht="30.75" x14ac:dyDescent="0.7">
      <c r="Q1" s="199" t="s">
        <v>8130</v>
      </c>
    </row>
    <row r="2" spans="1:17" customFormat="1" ht="24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 t="s">
        <v>6645</v>
      </c>
      <c r="P2" s="36"/>
      <c r="Q2" s="1" t="s">
        <v>6829</v>
      </c>
    </row>
    <row r="3" spans="1:17" customFormat="1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7" t="s">
        <v>6647</v>
      </c>
      <c r="P3" s="37" t="s">
        <v>6646</v>
      </c>
      <c r="Q3" s="33"/>
    </row>
    <row r="4" spans="1:17" ht="24" x14ac:dyDescent="0.55000000000000004">
      <c r="A4" s="106">
        <f>SUBTOTAL(103,$B$4:B4)</f>
        <v>1</v>
      </c>
      <c r="B4" s="107" t="s">
        <v>5745</v>
      </c>
      <c r="C4" s="107" t="s">
        <v>5747</v>
      </c>
      <c r="D4" s="107" t="s">
        <v>5748</v>
      </c>
      <c r="E4" s="106" t="s">
        <v>5749</v>
      </c>
      <c r="F4" s="107" t="s">
        <v>5750</v>
      </c>
      <c r="G4" s="106" t="s">
        <v>9341</v>
      </c>
      <c r="H4" s="106" t="s">
        <v>9342</v>
      </c>
      <c r="I4" s="11">
        <v>24.6</v>
      </c>
      <c r="J4" s="11">
        <v>53.225000000000001</v>
      </c>
      <c r="K4" s="11"/>
      <c r="L4" s="106" t="s">
        <v>5746</v>
      </c>
      <c r="M4" s="108"/>
      <c r="N4" s="108"/>
      <c r="O4" s="108"/>
      <c r="P4" s="108"/>
      <c r="Q4" s="108"/>
    </row>
    <row r="5" spans="1:17" ht="24" x14ac:dyDescent="0.55000000000000004">
      <c r="A5" s="106">
        <f>SUBTOTAL(103,$B$4:B5)</f>
        <v>2</v>
      </c>
      <c r="B5" s="107" t="s">
        <v>5745</v>
      </c>
      <c r="C5" s="107" t="s">
        <v>5747</v>
      </c>
      <c r="D5" s="107" t="s">
        <v>5751</v>
      </c>
      <c r="E5" s="106" t="s">
        <v>5752</v>
      </c>
      <c r="F5" s="107" t="s">
        <v>5753</v>
      </c>
      <c r="G5" s="106" t="s">
        <v>9342</v>
      </c>
      <c r="H5" s="106" t="s">
        <v>9343</v>
      </c>
      <c r="I5" s="11">
        <v>36.238</v>
      </c>
      <c r="J5" s="11">
        <v>77.623999999999995</v>
      </c>
      <c r="K5" s="11"/>
      <c r="L5" s="106" t="s">
        <v>5746</v>
      </c>
      <c r="M5" s="108"/>
      <c r="N5" s="108"/>
      <c r="O5" s="108"/>
      <c r="P5" s="108"/>
      <c r="Q5" s="108"/>
    </row>
    <row r="6" spans="1:17" ht="24" x14ac:dyDescent="0.55000000000000004">
      <c r="A6" s="109">
        <f>SUBTOTAL(103,$B$4:B6)</f>
        <v>3</v>
      </c>
      <c r="B6" s="110" t="s">
        <v>5745</v>
      </c>
      <c r="C6" s="110" t="s">
        <v>5747</v>
      </c>
      <c r="D6" s="110" t="s">
        <v>5754</v>
      </c>
      <c r="E6" s="109" t="s">
        <v>5755</v>
      </c>
      <c r="F6" s="110" t="s">
        <v>5756</v>
      </c>
      <c r="G6" s="109" t="s">
        <v>9343</v>
      </c>
      <c r="H6" s="109" t="s">
        <v>5757</v>
      </c>
      <c r="I6" s="111">
        <v>32.170999999999999</v>
      </c>
      <c r="J6" s="111">
        <v>69.87</v>
      </c>
      <c r="K6" s="111"/>
      <c r="L6" s="109" t="s">
        <v>5746</v>
      </c>
      <c r="M6" s="109" t="s">
        <v>5757</v>
      </c>
      <c r="N6" s="109" t="s">
        <v>6511</v>
      </c>
      <c r="O6" s="109"/>
      <c r="P6" s="109"/>
      <c r="Q6" s="109"/>
    </row>
    <row r="7" spans="1:17" ht="24" x14ac:dyDescent="0.55000000000000004">
      <c r="A7" s="109">
        <f>SUBTOTAL(103,$B$4:B7)</f>
        <v>4</v>
      </c>
      <c r="B7" s="110" t="s">
        <v>5745</v>
      </c>
      <c r="C7" s="110" t="s">
        <v>5747</v>
      </c>
      <c r="D7" s="110" t="s">
        <v>5754</v>
      </c>
      <c r="E7" s="109" t="s">
        <v>5755</v>
      </c>
      <c r="F7" s="110" t="s">
        <v>5756</v>
      </c>
      <c r="G7" s="109" t="s">
        <v>5757</v>
      </c>
      <c r="H7" s="109" t="s">
        <v>9344</v>
      </c>
      <c r="I7" s="111">
        <v>19.209</v>
      </c>
      <c r="J7" s="111">
        <v>41.417999999999999</v>
      </c>
      <c r="K7" s="111"/>
      <c r="L7" s="109" t="s">
        <v>5471</v>
      </c>
      <c r="M7" s="109" t="s">
        <v>5757</v>
      </c>
      <c r="N7" s="109" t="s">
        <v>6508</v>
      </c>
      <c r="O7" s="109"/>
      <c r="P7" s="109"/>
      <c r="Q7" s="109"/>
    </row>
    <row r="8" spans="1:17" ht="24" x14ac:dyDescent="0.55000000000000004">
      <c r="A8" s="106">
        <f>SUBTOTAL(103,$B$4:B8)</f>
        <v>5</v>
      </c>
      <c r="B8" s="107" t="s">
        <v>5745</v>
      </c>
      <c r="C8" s="107" t="s">
        <v>5747</v>
      </c>
      <c r="D8" s="107" t="s">
        <v>5748</v>
      </c>
      <c r="E8" s="106" t="s">
        <v>5758</v>
      </c>
      <c r="F8" s="107" t="s">
        <v>5759</v>
      </c>
      <c r="G8" s="106" t="s">
        <v>5213</v>
      </c>
      <c r="H8" s="106" t="s">
        <v>9345</v>
      </c>
      <c r="I8" s="11">
        <v>5.3099999999999898</v>
      </c>
      <c r="J8" s="11">
        <v>5.3099999999999898</v>
      </c>
      <c r="K8" s="11"/>
      <c r="L8" s="106" t="s">
        <v>5746</v>
      </c>
      <c r="M8" s="108"/>
      <c r="N8" s="108"/>
      <c r="O8" s="108"/>
      <c r="P8" s="108"/>
      <c r="Q8" s="108"/>
    </row>
    <row r="9" spans="1:17" ht="24" x14ac:dyDescent="0.55000000000000004">
      <c r="A9" s="106">
        <f>SUBTOTAL(103,$B$4:B9)</f>
        <v>6</v>
      </c>
      <c r="B9" s="107" t="s">
        <v>5745</v>
      </c>
      <c r="C9" s="107" t="s">
        <v>5747</v>
      </c>
      <c r="D9" s="107" t="s">
        <v>5748</v>
      </c>
      <c r="E9" s="106" t="s">
        <v>5760</v>
      </c>
      <c r="F9" s="107" t="s">
        <v>5761</v>
      </c>
      <c r="G9" s="106" t="s">
        <v>7363</v>
      </c>
      <c r="H9" s="106" t="s">
        <v>9346</v>
      </c>
      <c r="I9" s="11">
        <v>21.814999999999898</v>
      </c>
      <c r="J9" s="11">
        <v>31.85</v>
      </c>
      <c r="K9" s="11"/>
      <c r="L9" s="106" t="s">
        <v>5746</v>
      </c>
      <c r="M9" s="108"/>
      <c r="N9" s="108"/>
      <c r="O9" s="108"/>
      <c r="P9" s="108"/>
      <c r="Q9" s="108"/>
    </row>
    <row r="10" spans="1:17" ht="24" x14ac:dyDescent="0.55000000000000004">
      <c r="A10" s="106">
        <f>SUBTOTAL(103,$B$4:B10)</f>
        <v>7</v>
      </c>
      <c r="B10" s="107" t="s">
        <v>5745</v>
      </c>
      <c r="C10" s="107" t="s">
        <v>5747</v>
      </c>
      <c r="D10" s="107" t="s">
        <v>5762</v>
      </c>
      <c r="E10" s="106" t="s">
        <v>5763</v>
      </c>
      <c r="F10" s="107" t="s">
        <v>5764</v>
      </c>
      <c r="G10" s="106" t="s">
        <v>5213</v>
      </c>
      <c r="H10" s="106" t="s">
        <v>9253</v>
      </c>
      <c r="I10" s="11">
        <v>33.449999999999903</v>
      </c>
      <c r="J10" s="11">
        <v>40.561999999999898</v>
      </c>
      <c r="K10" s="11"/>
      <c r="L10" s="106" t="s">
        <v>5746</v>
      </c>
      <c r="M10" s="108"/>
      <c r="N10" s="108"/>
      <c r="O10" s="108"/>
      <c r="P10" s="108"/>
      <c r="Q10" s="108"/>
    </row>
    <row r="11" spans="1:17" ht="24" x14ac:dyDescent="0.55000000000000004">
      <c r="A11" s="109">
        <f>SUBTOTAL(103,$B$4:B11)</f>
        <v>8</v>
      </c>
      <c r="B11" s="110" t="s">
        <v>5745</v>
      </c>
      <c r="C11" s="110" t="s">
        <v>5747</v>
      </c>
      <c r="D11" s="110" t="s">
        <v>5765</v>
      </c>
      <c r="E11" s="109" t="s">
        <v>5766</v>
      </c>
      <c r="F11" s="110" t="s">
        <v>5767</v>
      </c>
      <c r="G11" s="109" t="s">
        <v>5213</v>
      </c>
      <c r="H11" s="109" t="s">
        <v>5768</v>
      </c>
      <c r="I11" s="111">
        <v>31.925000000000001</v>
      </c>
      <c r="J11" s="111">
        <v>34.948</v>
      </c>
      <c r="K11" s="111"/>
      <c r="L11" s="109" t="s">
        <v>5746</v>
      </c>
      <c r="M11" s="109" t="s">
        <v>5768</v>
      </c>
      <c r="N11" s="109" t="s">
        <v>6512</v>
      </c>
      <c r="O11" s="109"/>
      <c r="P11" s="109"/>
      <c r="Q11" s="109"/>
    </row>
    <row r="12" spans="1:17" ht="24" x14ac:dyDescent="0.55000000000000004">
      <c r="A12" s="109">
        <f>SUBTOTAL(103,$B$4:B12)</f>
        <v>9</v>
      </c>
      <c r="B12" s="110" t="s">
        <v>5745</v>
      </c>
      <c r="C12" s="110" t="s">
        <v>5747</v>
      </c>
      <c r="D12" s="110" t="s">
        <v>5765</v>
      </c>
      <c r="E12" s="109" t="s">
        <v>5766</v>
      </c>
      <c r="F12" s="110" t="s">
        <v>5767</v>
      </c>
      <c r="G12" s="109" t="s">
        <v>5768</v>
      </c>
      <c r="H12" s="109" t="s">
        <v>9331</v>
      </c>
      <c r="I12" s="111">
        <v>21.620999999999999</v>
      </c>
      <c r="J12" s="111">
        <v>21.620999999999999</v>
      </c>
      <c r="K12" s="111"/>
      <c r="L12" s="109" t="s">
        <v>5435</v>
      </c>
      <c r="M12" s="109" t="s">
        <v>5768</v>
      </c>
      <c r="N12" s="109" t="s">
        <v>6509</v>
      </c>
      <c r="O12" s="109"/>
      <c r="P12" s="109"/>
      <c r="Q12" s="109"/>
    </row>
    <row r="13" spans="1:17" ht="24" x14ac:dyDescent="0.55000000000000004">
      <c r="A13" s="106">
        <f>SUBTOTAL(103,$B$4:B13)</f>
        <v>10</v>
      </c>
      <c r="B13" s="107" t="s">
        <v>5745</v>
      </c>
      <c r="C13" s="107" t="s">
        <v>5747</v>
      </c>
      <c r="D13" s="107" t="s">
        <v>5751</v>
      </c>
      <c r="E13" s="106" t="s">
        <v>5769</v>
      </c>
      <c r="F13" s="107" t="s">
        <v>5770</v>
      </c>
      <c r="G13" s="106" t="s">
        <v>5213</v>
      </c>
      <c r="H13" s="106" t="s">
        <v>9347</v>
      </c>
      <c r="I13" s="11">
        <v>4.39299999999999</v>
      </c>
      <c r="J13" s="11">
        <v>4.39299999999999</v>
      </c>
      <c r="K13" s="11"/>
      <c r="L13" s="106" t="s">
        <v>5746</v>
      </c>
      <c r="M13" s="108"/>
      <c r="N13" s="108"/>
      <c r="O13" s="108"/>
      <c r="P13" s="108"/>
      <c r="Q13" s="108"/>
    </row>
    <row r="14" spans="1:17" ht="24" x14ac:dyDescent="0.55000000000000004">
      <c r="A14" s="106">
        <f>SUBTOTAL(103,$B$4:B14)</f>
        <v>11</v>
      </c>
      <c r="B14" s="107" t="s">
        <v>5745</v>
      </c>
      <c r="C14" s="107" t="s">
        <v>5747</v>
      </c>
      <c r="D14" s="107" t="s">
        <v>5754</v>
      </c>
      <c r="E14" s="106" t="s">
        <v>5771</v>
      </c>
      <c r="F14" s="107" t="s">
        <v>5772</v>
      </c>
      <c r="G14" s="106" t="s">
        <v>9348</v>
      </c>
      <c r="H14" s="106" t="s">
        <v>9349</v>
      </c>
      <c r="I14" s="11">
        <v>18.494</v>
      </c>
      <c r="J14" s="11">
        <v>18.494</v>
      </c>
      <c r="K14" s="11"/>
      <c r="L14" s="106" t="s">
        <v>5471</v>
      </c>
      <c r="M14" s="108"/>
      <c r="N14" s="109" t="s">
        <v>6505</v>
      </c>
      <c r="O14" s="108"/>
      <c r="P14" s="109"/>
      <c r="Q14" s="109"/>
    </row>
    <row r="15" spans="1:17" ht="24" x14ac:dyDescent="0.55000000000000004">
      <c r="A15" s="109">
        <f>SUBTOTAL(103,$B$4:B15)</f>
        <v>12</v>
      </c>
      <c r="B15" s="110" t="s">
        <v>5745</v>
      </c>
      <c r="C15" s="110" t="s">
        <v>5747</v>
      </c>
      <c r="D15" s="110" t="s">
        <v>5765</v>
      </c>
      <c r="E15" s="109" t="s">
        <v>5773</v>
      </c>
      <c r="F15" s="110" t="s">
        <v>5774</v>
      </c>
      <c r="G15" s="109" t="s">
        <v>9206</v>
      </c>
      <c r="H15" s="109" t="s">
        <v>5775</v>
      </c>
      <c r="I15" s="111">
        <v>19.600000000000001</v>
      </c>
      <c r="J15" s="111">
        <v>19.899999999999999</v>
      </c>
      <c r="K15" s="111"/>
      <c r="L15" s="109" t="s">
        <v>5435</v>
      </c>
      <c r="M15" s="109" t="s">
        <v>5775</v>
      </c>
      <c r="N15" s="109" t="s">
        <v>6509</v>
      </c>
      <c r="O15" s="109"/>
      <c r="P15" s="109"/>
      <c r="Q15" s="109"/>
    </row>
    <row r="16" spans="1:17" ht="24" x14ac:dyDescent="0.55000000000000004">
      <c r="A16" s="109">
        <f>SUBTOTAL(103,$B$4:B16)</f>
        <v>13</v>
      </c>
      <c r="B16" s="110" t="s">
        <v>5745</v>
      </c>
      <c r="C16" s="110" t="s">
        <v>5747</v>
      </c>
      <c r="D16" s="110" t="s">
        <v>5765</v>
      </c>
      <c r="E16" s="109" t="s">
        <v>5773</v>
      </c>
      <c r="F16" s="110" t="s">
        <v>5774</v>
      </c>
      <c r="G16" s="109" t="s">
        <v>5775</v>
      </c>
      <c r="H16" s="109" t="s">
        <v>9350</v>
      </c>
      <c r="I16" s="111">
        <v>8.4</v>
      </c>
      <c r="J16" s="111">
        <v>8.4</v>
      </c>
      <c r="K16" s="111"/>
      <c r="L16" s="109" t="s">
        <v>5746</v>
      </c>
      <c r="M16" s="109" t="s">
        <v>5775</v>
      </c>
      <c r="N16" s="109" t="s">
        <v>6513</v>
      </c>
      <c r="O16" s="109"/>
      <c r="P16" s="109"/>
      <c r="Q16" s="109"/>
    </row>
    <row r="17" spans="1:17" ht="24" x14ac:dyDescent="0.55000000000000004">
      <c r="A17" s="109">
        <f>SUBTOTAL(103,$B$4:B17)</f>
        <v>14</v>
      </c>
      <c r="B17" s="110" t="s">
        <v>5745</v>
      </c>
      <c r="C17" s="110" t="s">
        <v>5747</v>
      </c>
      <c r="D17" s="110" t="s">
        <v>5762</v>
      </c>
      <c r="E17" s="109" t="s">
        <v>5776</v>
      </c>
      <c r="F17" s="110" t="s">
        <v>5777</v>
      </c>
      <c r="G17" s="109" t="s">
        <v>5213</v>
      </c>
      <c r="H17" s="109" t="s">
        <v>5778</v>
      </c>
      <c r="I17" s="111">
        <v>35.728000000000002</v>
      </c>
      <c r="J17" s="111">
        <v>35.728000000000002</v>
      </c>
      <c r="K17" s="111"/>
      <c r="L17" s="109" t="s">
        <v>5746</v>
      </c>
      <c r="M17" s="109" t="s">
        <v>5778</v>
      </c>
      <c r="N17" s="109" t="s">
        <v>6515</v>
      </c>
      <c r="O17" s="109"/>
      <c r="P17" s="109"/>
      <c r="Q17" s="109"/>
    </row>
    <row r="18" spans="1:17" ht="24" x14ac:dyDescent="0.55000000000000004">
      <c r="A18" s="109">
        <f>SUBTOTAL(103,$B$4:B18)</f>
        <v>15</v>
      </c>
      <c r="B18" s="110" t="s">
        <v>5745</v>
      </c>
      <c r="C18" s="110" t="s">
        <v>5747</v>
      </c>
      <c r="D18" s="110" t="s">
        <v>5762</v>
      </c>
      <c r="E18" s="109" t="s">
        <v>5776</v>
      </c>
      <c r="F18" s="110" t="s">
        <v>5777</v>
      </c>
      <c r="G18" s="109" t="s">
        <v>5778</v>
      </c>
      <c r="H18" s="109" t="s">
        <v>9332</v>
      </c>
      <c r="I18" s="111">
        <v>4.7469999999999999</v>
      </c>
      <c r="J18" s="111">
        <v>4.7469999999999999</v>
      </c>
      <c r="K18" s="111"/>
      <c r="L18" s="109" t="s">
        <v>5435</v>
      </c>
      <c r="M18" s="109" t="s">
        <v>5778</v>
      </c>
      <c r="N18" s="109" t="s">
        <v>6510</v>
      </c>
      <c r="O18" s="109"/>
      <c r="P18" s="109"/>
      <c r="Q18" s="109"/>
    </row>
    <row r="19" spans="1:17" ht="24" x14ac:dyDescent="0.55000000000000004">
      <c r="A19" s="106">
        <f>SUBTOTAL(103,$B$4:B19)</f>
        <v>16</v>
      </c>
      <c r="B19" s="107" t="s">
        <v>5745</v>
      </c>
      <c r="C19" s="107" t="s">
        <v>5747</v>
      </c>
      <c r="D19" s="107" t="s">
        <v>5748</v>
      </c>
      <c r="E19" s="106" t="s">
        <v>5779</v>
      </c>
      <c r="F19" s="107" t="s">
        <v>5780</v>
      </c>
      <c r="G19" s="106" t="s">
        <v>5213</v>
      </c>
      <c r="H19" s="106" t="s">
        <v>9351</v>
      </c>
      <c r="I19" s="11">
        <v>3.4649999999999999</v>
      </c>
      <c r="J19" s="11">
        <v>4.3650000000000002</v>
      </c>
      <c r="K19" s="11"/>
      <c r="L19" s="106" t="s">
        <v>5746</v>
      </c>
      <c r="M19" s="108"/>
      <c r="N19" s="108"/>
      <c r="O19" s="108"/>
      <c r="P19" s="108"/>
      <c r="Q19" s="108"/>
    </row>
    <row r="20" spans="1:17" ht="24" x14ac:dyDescent="0.55000000000000004">
      <c r="A20" s="106">
        <f>SUBTOTAL(103,$B$4:B20)</f>
        <v>17</v>
      </c>
      <c r="B20" s="107" t="s">
        <v>5745</v>
      </c>
      <c r="C20" s="107" t="s">
        <v>5747</v>
      </c>
      <c r="D20" s="107" t="s">
        <v>5748</v>
      </c>
      <c r="E20" s="106" t="s">
        <v>5781</v>
      </c>
      <c r="F20" s="107" t="s">
        <v>5782</v>
      </c>
      <c r="G20" s="106" t="s">
        <v>5213</v>
      </c>
      <c r="H20" s="106" t="s">
        <v>9352</v>
      </c>
      <c r="I20" s="11">
        <v>5.4619999999999997</v>
      </c>
      <c r="J20" s="11">
        <v>5.4619999999999997</v>
      </c>
      <c r="K20" s="11"/>
      <c r="L20" s="106" t="s">
        <v>5746</v>
      </c>
      <c r="M20" s="108"/>
      <c r="N20" s="108"/>
      <c r="O20" s="108"/>
      <c r="P20" s="108"/>
      <c r="Q20" s="108"/>
    </row>
    <row r="21" spans="1:17" ht="24" x14ac:dyDescent="0.55000000000000004">
      <c r="A21" s="106">
        <f>SUBTOTAL(103,$B$4:B21)</f>
        <v>18</v>
      </c>
      <c r="B21" s="107" t="s">
        <v>5745</v>
      </c>
      <c r="C21" s="107" t="s">
        <v>5747</v>
      </c>
      <c r="D21" s="107" t="s">
        <v>5748</v>
      </c>
      <c r="E21" s="106" t="s">
        <v>5783</v>
      </c>
      <c r="F21" s="107" t="s">
        <v>5784</v>
      </c>
      <c r="G21" s="106" t="s">
        <v>5213</v>
      </c>
      <c r="H21" s="106" t="s">
        <v>9353</v>
      </c>
      <c r="I21" s="11">
        <v>4.59</v>
      </c>
      <c r="J21" s="11">
        <v>9.08</v>
      </c>
      <c r="K21" s="11"/>
      <c r="L21" s="106" t="s">
        <v>5746</v>
      </c>
      <c r="M21" s="108"/>
      <c r="N21" s="108"/>
      <c r="O21" s="108"/>
      <c r="P21" s="108"/>
      <c r="Q21" s="108"/>
    </row>
    <row r="22" spans="1:17" ht="24" x14ac:dyDescent="0.55000000000000004">
      <c r="A22" s="106">
        <f>SUBTOTAL(103,$B$4:B22)</f>
        <v>19</v>
      </c>
      <c r="B22" s="107" t="s">
        <v>5745</v>
      </c>
      <c r="C22" s="107" t="s">
        <v>5747</v>
      </c>
      <c r="D22" s="107" t="s">
        <v>5748</v>
      </c>
      <c r="E22" s="106" t="s">
        <v>5785</v>
      </c>
      <c r="F22" s="107" t="s">
        <v>5786</v>
      </c>
      <c r="G22" s="106" t="s">
        <v>5213</v>
      </c>
      <c r="H22" s="106" t="s">
        <v>9354</v>
      </c>
      <c r="I22" s="11">
        <v>8.1799999999999908</v>
      </c>
      <c r="J22" s="11">
        <v>8.41</v>
      </c>
      <c r="K22" s="11"/>
      <c r="L22" s="106" t="s">
        <v>5746</v>
      </c>
      <c r="M22" s="108"/>
      <c r="N22" s="108"/>
      <c r="O22" s="108"/>
      <c r="P22" s="108"/>
      <c r="Q22" s="108"/>
    </row>
    <row r="23" spans="1:17" ht="24" x14ac:dyDescent="0.55000000000000004">
      <c r="A23" s="106">
        <f>SUBTOTAL(103,$B$4:B23)</f>
        <v>20</v>
      </c>
      <c r="B23" s="107" t="s">
        <v>5745</v>
      </c>
      <c r="C23" s="107" t="s">
        <v>5747</v>
      </c>
      <c r="D23" s="107" t="s">
        <v>5751</v>
      </c>
      <c r="E23" s="106" t="s">
        <v>5787</v>
      </c>
      <c r="F23" s="107" t="s">
        <v>5788</v>
      </c>
      <c r="G23" s="106" t="s">
        <v>5213</v>
      </c>
      <c r="H23" s="106" t="s">
        <v>9355</v>
      </c>
      <c r="I23" s="11">
        <v>27.094000000000001</v>
      </c>
      <c r="J23" s="11">
        <v>28.898</v>
      </c>
      <c r="K23" s="11"/>
      <c r="L23" s="106" t="s">
        <v>5746</v>
      </c>
      <c r="M23" s="108"/>
      <c r="N23" s="108"/>
      <c r="O23" s="108"/>
      <c r="P23" s="108"/>
      <c r="Q23" s="108"/>
    </row>
    <row r="24" spans="1:17" ht="24" x14ac:dyDescent="0.55000000000000004">
      <c r="A24" s="109">
        <f>SUBTOTAL(103,$B$4:B24)</f>
        <v>21</v>
      </c>
      <c r="B24" s="110" t="s">
        <v>5745</v>
      </c>
      <c r="C24" s="110" t="s">
        <v>5747</v>
      </c>
      <c r="D24" s="110" t="s">
        <v>5789</v>
      </c>
      <c r="E24" s="109" t="s">
        <v>5790</v>
      </c>
      <c r="F24" s="110" t="s">
        <v>5791</v>
      </c>
      <c r="G24" s="109" t="s">
        <v>5213</v>
      </c>
      <c r="H24" s="109" t="s">
        <v>5792</v>
      </c>
      <c r="I24" s="111">
        <v>9.1999999999999904</v>
      </c>
      <c r="J24" s="111">
        <v>9.1999999999999904</v>
      </c>
      <c r="K24" s="111"/>
      <c r="L24" s="109" t="s">
        <v>5746</v>
      </c>
      <c r="M24" s="109" t="s">
        <v>5792</v>
      </c>
      <c r="N24" s="109" t="s">
        <v>6514</v>
      </c>
      <c r="O24" s="109"/>
      <c r="P24" s="109"/>
      <c r="Q24" s="109"/>
    </row>
    <row r="25" spans="1:17" ht="24" x14ac:dyDescent="0.55000000000000004">
      <c r="A25" s="109">
        <f>SUBTOTAL(103,$B$4:B25)</f>
        <v>22</v>
      </c>
      <c r="B25" s="110" t="s">
        <v>5745</v>
      </c>
      <c r="C25" s="110" t="s">
        <v>5747</v>
      </c>
      <c r="D25" s="110" t="s">
        <v>5789</v>
      </c>
      <c r="E25" s="109" t="s">
        <v>5790</v>
      </c>
      <c r="F25" s="110" t="s">
        <v>5791</v>
      </c>
      <c r="G25" s="109" t="s">
        <v>5792</v>
      </c>
      <c r="H25" s="109" t="s">
        <v>9333</v>
      </c>
      <c r="I25" s="111">
        <v>6.9180000000000001</v>
      </c>
      <c r="J25" s="111">
        <v>6.9180000000000001</v>
      </c>
      <c r="K25" s="111"/>
      <c r="L25" s="109" t="s">
        <v>5435</v>
      </c>
      <c r="M25" s="109" t="s">
        <v>5792</v>
      </c>
      <c r="N25" s="109" t="s">
        <v>6509</v>
      </c>
      <c r="O25" s="109"/>
      <c r="P25" s="109"/>
      <c r="Q25" s="109"/>
    </row>
    <row r="26" spans="1:17" ht="24" x14ac:dyDescent="0.55000000000000004">
      <c r="A26" s="106">
        <f>SUBTOTAL(103,$B$4:B26)</f>
        <v>23</v>
      </c>
      <c r="B26" s="107" t="s">
        <v>5745</v>
      </c>
      <c r="C26" s="107" t="s">
        <v>5747</v>
      </c>
      <c r="D26" s="107" t="s">
        <v>5789</v>
      </c>
      <c r="E26" s="106" t="s">
        <v>5790</v>
      </c>
      <c r="F26" s="107" t="s">
        <v>5791</v>
      </c>
      <c r="G26" s="106" t="s">
        <v>9334</v>
      </c>
      <c r="H26" s="106" t="s">
        <v>9335</v>
      </c>
      <c r="I26" s="11">
        <v>7.2949999999999902</v>
      </c>
      <c r="J26" s="11">
        <v>7.2949999999999902</v>
      </c>
      <c r="K26" s="11"/>
      <c r="L26" s="106" t="s">
        <v>5435</v>
      </c>
      <c r="M26" s="109"/>
      <c r="N26" s="109" t="s">
        <v>6509</v>
      </c>
      <c r="O26" s="108"/>
      <c r="P26" s="109"/>
      <c r="Q26" s="109"/>
    </row>
    <row r="27" spans="1:17" ht="24" x14ac:dyDescent="0.55000000000000004">
      <c r="A27" s="106">
        <f>SUBTOTAL(103,$B$4:B27)</f>
        <v>24</v>
      </c>
      <c r="B27" s="107" t="s">
        <v>5745</v>
      </c>
      <c r="C27" s="107" t="s">
        <v>5747</v>
      </c>
      <c r="D27" s="107" t="s">
        <v>5789</v>
      </c>
      <c r="E27" s="106" t="s">
        <v>5790</v>
      </c>
      <c r="F27" s="107" t="s">
        <v>5791</v>
      </c>
      <c r="G27" s="106" t="s">
        <v>9335</v>
      </c>
      <c r="H27" s="106" t="s">
        <v>9356</v>
      </c>
      <c r="I27" s="11">
        <v>22.273</v>
      </c>
      <c r="J27" s="11">
        <v>22.273</v>
      </c>
      <c r="K27" s="11"/>
      <c r="L27" s="106" t="s">
        <v>5471</v>
      </c>
      <c r="M27" s="109"/>
      <c r="N27" s="109" t="s">
        <v>6505</v>
      </c>
      <c r="O27" s="108"/>
      <c r="P27" s="109"/>
      <c r="Q27" s="109"/>
    </row>
    <row r="28" spans="1:17" ht="24" x14ac:dyDescent="0.55000000000000004">
      <c r="A28" s="106">
        <f>SUBTOTAL(103,$B$4:B28)</f>
        <v>25</v>
      </c>
      <c r="B28" s="107" t="s">
        <v>5745</v>
      </c>
      <c r="C28" s="107" t="s">
        <v>5747</v>
      </c>
      <c r="D28" s="107" t="s">
        <v>5789</v>
      </c>
      <c r="E28" s="106" t="s">
        <v>5793</v>
      </c>
      <c r="F28" s="107" t="s">
        <v>5794</v>
      </c>
      <c r="G28" s="106" t="s">
        <v>5213</v>
      </c>
      <c r="H28" s="106" t="s">
        <v>9336</v>
      </c>
      <c r="I28" s="11">
        <v>11.353</v>
      </c>
      <c r="J28" s="11">
        <v>11.353</v>
      </c>
      <c r="K28" s="11"/>
      <c r="L28" s="106" t="s">
        <v>5471</v>
      </c>
      <c r="M28" s="109"/>
      <c r="N28" s="109" t="s">
        <v>6505</v>
      </c>
      <c r="O28" s="108"/>
      <c r="P28" s="109"/>
      <c r="Q28" s="109"/>
    </row>
    <row r="29" spans="1:17" ht="24" x14ac:dyDescent="0.55000000000000004">
      <c r="A29" s="106">
        <f>SUBTOTAL(103,$B$4:B29)</f>
        <v>26</v>
      </c>
      <c r="B29" s="107" t="s">
        <v>5745</v>
      </c>
      <c r="C29" s="107" t="s">
        <v>5747</v>
      </c>
      <c r="D29" s="107" t="s">
        <v>5789</v>
      </c>
      <c r="E29" s="106" t="s">
        <v>5793</v>
      </c>
      <c r="F29" s="107" t="s">
        <v>5794</v>
      </c>
      <c r="G29" s="106" t="s">
        <v>9336</v>
      </c>
      <c r="H29" s="106" t="s">
        <v>9337</v>
      </c>
      <c r="I29" s="11">
        <v>26.375</v>
      </c>
      <c r="J29" s="11">
        <v>26.375</v>
      </c>
      <c r="K29" s="11"/>
      <c r="L29" s="106" t="s">
        <v>5435</v>
      </c>
      <c r="M29" s="109"/>
      <c r="N29" s="109" t="s">
        <v>6509</v>
      </c>
      <c r="O29" s="108"/>
      <c r="P29" s="109"/>
      <c r="Q29" s="109"/>
    </row>
    <row r="30" spans="1:17" ht="24" x14ac:dyDescent="0.55000000000000004">
      <c r="A30" s="106">
        <f>SUBTOTAL(103,$B$4:B30)</f>
        <v>27</v>
      </c>
      <c r="B30" s="107" t="s">
        <v>5745</v>
      </c>
      <c r="C30" s="107" t="s">
        <v>5747</v>
      </c>
      <c r="D30" s="107" t="s">
        <v>5762</v>
      </c>
      <c r="E30" s="106" t="s">
        <v>5795</v>
      </c>
      <c r="F30" s="107" t="s">
        <v>5796</v>
      </c>
      <c r="G30" s="106" t="s">
        <v>5213</v>
      </c>
      <c r="H30" s="106" t="s">
        <v>9338</v>
      </c>
      <c r="I30" s="11">
        <v>8.5</v>
      </c>
      <c r="J30" s="11">
        <v>8.5</v>
      </c>
      <c r="K30" s="11"/>
      <c r="L30" s="106" t="s">
        <v>5435</v>
      </c>
      <c r="M30" s="108"/>
      <c r="N30" s="109" t="s">
        <v>6509</v>
      </c>
      <c r="O30" s="108"/>
      <c r="P30" s="109"/>
      <c r="Q30" s="109"/>
    </row>
    <row r="31" spans="1:17" ht="24" x14ac:dyDescent="0.55000000000000004">
      <c r="A31" s="106">
        <f>SUBTOTAL(103,$B$4:B31)</f>
        <v>28</v>
      </c>
      <c r="B31" s="107" t="s">
        <v>5745</v>
      </c>
      <c r="C31" s="107" t="s">
        <v>5747</v>
      </c>
      <c r="D31" s="107"/>
      <c r="E31" s="106" t="s">
        <v>5797</v>
      </c>
      <c r="F31" s="107" t="s">
        <v>5798</v>
      </c>
      <c r="G31" s="106" t="s">
        <v>7418</v>
      </c>
      <c r="H31" s="106" t="s">
        <v>8513</v>
      </c>
      <c r="I31" s="11">
        <v>10.5</v>
      </c>
      <c r="J31" s="11">
        <v>10.5</v>
      </c>
      <c r="K31" s="11"/>
      <c r="L31" s="106" t="s">
        <v>5471</v>
      </c>
      <c r="M31" s="108"/>
      <c r="N31" s="109" t="s">
        <v>6505</v>
      </c>
      <c r="O31" s="108"/>
      <c r="P31" s="109"/>
      <c r="Q31" s="109"/>
    </row>
    <row r="32" spans="1:17" ht="24" x14ac:dyDescent="0.55000000000000004">
      <c r="A32" s="106">
        <f>SUBTOTAL(103,$B$4:B32)</f>
        <v>29</v>
      </c>
      <c r="B32" s="107" t="s">
        <v>5745</v>
      </c>
      <c r="C32" s="107" t="s">
        <v>5747</v>
      </c>
      <c r="D32" s="107" t="s">
        <v>5789</v>
      </c>
      <c r="E32" s="106" t="s">
        <v>5799</v>
      </c>
      <c r="F32" s="107" t="s">
        <v>5800</v>
      </c>
      <c r="G32" s="106" t="s">
        <v>5213</v>
      </c>
      <c r="H32" s="106" t="s">
        <v>9357</v>
      </c>
      <c r="I32" s="11">
        <v>26.989000000000001</v>
      </c>
      <c r="J32" s="11">
        <v>26.989000000000001</v>
      </c>
      <c r="K32" s="11"/>
      <c r="L32" s="106" t="s">
        <v>5471</v>
      </c>
      <c r="M32" s="108"/>
      <c r="N32" s="109" t="s">
        <v>6505</v>
      </c>
      <c r="O32" s="108"/>
      <c r="P32" s="109"/>
      <c r="Q32" s="109"/>
    </row>
    <row r="33" spans="1:17" ht="24" x14ac:dyDescent="0.55000000000000004">
      <c r="A33" s="106">
        <f>SUBTOTAL(103,$B$4:B33)</f>
        <v>30</v>
      </c>
      <c r="B33" s="107" t="s">
        <v>5745</v>
      </c>
      <c r="C33" s="107" t="s">
        <v>5747</v>
      </c>
      <c r="D33" s="107" t="s">
        <v>5789</v>
      </c>
      <c r="E33" s="106" t="s">
        <v>5801</v>
      </c>
      <c r="F33" s="107" t="s">
        <v>5802</v>
      </c>
      <c r="G33" s="106" t="s">
        <v>5213</v>
      </c>
      <c r="H33" s="106" t="s">
        <v>7586</v>
      </c>
      <c r="I33" s="11">
        <v>14.086</v>
      </c>
      <c r="J33" s="11">
        <v>14.086</v>
      </c>
      <c r="K33" s="11"/>
      <c r="L33" s="106" t="s">
        <v>5471</v>
      </c>
      <c r="M33" s="108"/>
      <c r="N33" s="109" t="s">
        <v>6505</v>
      </c>
      <c r="O33" s="108"/>
      <c r="P33" s="109"/>
      <c r="Q33" s="109"/>
    </row>
    <row r="34" spans="1:17" ht="24" x14ac:dyDescent="0.55000000000000004">
      <c r="A34" s="106">
        <f>SUBTOTAL(103,$B$4:B34)</f>
        <v>31</v>
      </c>
      <c r="B34" s="107" t="s">
        <v>5745</v>
      </c>
      <c r="C34" s="107" t="s">
        <v>5747</v>
      </c>
      <c r="D34" s="107" t="s">
        <v>5754</v>
      </c>
      <c r="E34" s="106" t="s">
        <v>5803</v>
      </c>
      <c r="F34" s="107" t="s">
        <v>5804</v>
      </c>
      <c r="G34" s="106" t="s">
        <v>5213</v>
      </c>
      <c r="H34" s="106" t="s">
        <v>9358</v>
      </c>
      <c r="I34" s="11">
        <v>19.204000000000001</v>
      </c>
      <c r="J34" s="11">
        <v>19.204000000000001</v>
      </c>
      <c r="K34" s="11"/>
      <c r="L34" s="106" t="s">
        <v>5471</v>
      </c>
      <c r="M34" s="108"/>
      <c r="N34" s="109" t="s">
        <v>6505</v>
      </c>
      <c r="O34" s="108"/>
      <c r="P34" s="109"/>
      <c r="Q34" s="109"/>
    </row>
    <row r="35" spans="1:17" ht="24" x14ac:dyDescent="0.55000000000000004">
      <c r="A35" s="106">
        <f>SUBTOTAL(103,$B$4:B35)</f>
        <v>32</v>
      </c>
      <c r="B35" s="107" t="s">
        <v>5745</v>
      </c>
      <c r="C35" s="107" t="s">
        <v>5747</v>
      </c>
      <c r="D35" s="107" t="s">
        <v>5789</v>
      </c>
      <c r="E35" s="106" t="s">
        <v>5805</v>
      </c>
      <c r="F35" s="107" t="s">
        <v>5806</v>
      </c>
      <c r="G35" s="106" t="s">
        <v>5213</v>
      </c>
      <c r="H35" s="106" t="s">
        <v>7418</v>
      </c>
      <c r="I35" s="11">
        <v>10.5</v>
      </c>
      <c r="J35" s="11">
        <v>10.5</v>
      </c>
      <c r="K35" s="11"/>
      <c r="L35" s="106" t="s">
        <v>5471</v>
      </c>
      <c r="M35" s="108"/>
      <c r="N35" s="109" t="s">
        <v>6505</v>
      </c>
      <c r="O35" s="108"/>
      <c r="P35" s="109"/>
      <c r="Q35" s="109"/>
    </row>
    <row r="36" spans="1:17" ht="24" x14ac:dyDescent="0.55000000000000004">
      <c r="A36" s="106">
        <f>SUBTOTAL(103,$B$4:B36)</f>
        <v>33</v>
      </c>
      <c r="B36" s="107" t="s">
        <v>5807</v>
      </c>
      <c r="C36" s="107" t="s">
        <v>5747</v>
      </c>
      <c r="D36" s="107" t="s">
        <v>5809</v>
      </c>
      <c r="E36" s="106" t="s">
        <v>5810</v>
      </c>
      <c r="F36" s="107" t="s">
        <v>5811</v>
      </c>
      <c r="G36" s="106" t="s">
        <v>9359</v>
      </c>
      <c r="H36" s="106" t="s">
        <v>9360</v>
      </c>
      <c r="I36" s="11">
        <v>42.125999999999898</v>
      </c>
      <c r="J36" s="11">
        <v>74.211999999999904</v>
      </c>
      <c r="K36" s="11"/>
      <c r="L36" s="106" t="s">
        <v>5812</v>
      </c>
      <c r="M36" s="106"/>
      <c r="N36" s="109" t="s">
        <v>6522</v>
      </c>
      <c r="O36" s="108"/>
      <c r="P36" s="109"/>
      <c r="Q36" s="109"/>
    </row>
    <row r="37" spans="1:17" ht="24" x14ac:dyDescent="0.55000000000000004">
      <c r="A37" s="106">
        <f>SUBTOTAL(103,$B$4:B37)</f>
        <v>34</v>
      </c>
      <c r="B37" s="107" t="s">
        <v>5807</v>
      </c>
      <c r="C37" s="107" t="s">
        <v>5747</v>
      </c>
      <c r="D37" s="107" t="s">
        <v>5813</v>
      </c>
      <c r="E37" s="106" t="s">
        <v>5814</v>
      </c>
      <c r="F37" s="107" t="s">
        <v>5815</v>
      </c>
      <c r="G37" s="106" t="s">
        <v>9361</v>
      </c>
      <c r="H37" s="106" t="s">
        <v>9362</v>
      </c>
      <c r="I37" s="11">
        <v>23.799999999999901</v>
      </c>
      <c r="J37" s="11">
        <v>46.652999999999899</v>
      </c>
      <c r="K37" s="11"/>
      <c r="L37" s="106" t="s">
        <v>5812</v>
      </c>
      <c r="M37" s="106"/>
      <c r="N37" s="109" t="s">
        <v>6522</v>
      </c>
      <c r="O37" s="108"/>
      <c r="P37" s="109"/>
      <c r="Q37" s="109"/>
    </row>
    <row r="38" spans="1:17" ht="24" x14ac:dyDescent="0.55000000000000004">
      <c r="A38" s="109">
        <f>SUBTOTAL(103,$B$4:B38)</f>
        <v>35</v>
      </c>
      <c r="B38" s="110" t="s">
        <v>5807</v>
      </c>
      <c r="C38" s="110" t="s">
        <v>5747</v>
      </c>
      <c r="D38" s="110" t="s">
        <v>5813</v>
      </c>
      <c r="E38" s="109" t="s">
        <v>5816</v>
      </c>
      <c r="F38" s="110" t="s">
        <v>5817</v>
      </c>
      <c r="G38" s="109" t="s">
        <v>5213</v>
      </c>
      <c r="H38" s="109" t="s">
        <v>5818</v>
      </c>
      <c r="I38" s="111">
        <v>8.4610000000000003</v>
      </c>
      <c r="J38" s="111">
        <v>18.738</v>
      </c>
      <c r="K38" s="111"/>
      <c r="L38" s="109" t="s">
        <v>5812</v>
      </c>
      <c r="M38" s="109" t="s">
        <v>5818</v>
      </c>
      <c r="N38" s="109" t="s">
        <v>6522</v>
      </c>
      <c r="O38" s="109"/>
      <c r="P38" s="109"/>
      <c r="Q38" s="109"/>
    </row>
    <row r="39" spans="1:17" s="155" customFormat="1" ht="72" x14ac:dyDescent="0.2">
      <c r="A39" s="134">
        <f>SUBTOTAL(103,$B$4:B39)</f>
        <v>36</v>
      </c>
      <c r="B39" s="135" t="s">
        <v>5807</v>
      </c>
      <c r="C39" s="135" t="s">
        <v>5747</v>
      </c>
      <c r="D39" s="135" t="s">
        <v>5813</v>
      </c>
      <c r="E39" s="134" t="s">
        <v>5816</v>
      </c>
      <c r="F39" s="135" t="s">
        <v>5817</v>
      </c>
      <c r="G39" s="134" t="s">
        <v>5818</v>
      </c>
      <c r="H39" s="134" t="s">
        <v>9363</v>
      </c>
      <c r="I39" s="136">
        <v>13.395</v>
      </c>
      <c r="J39" s="188">
        <v>35.781999999999996</v>
      </c>
      <c r="K39" s="188"/>
      <c r="L39" s="134" t="s">
        <v>5808</v>
      </c>
      <c r="M39" s="134" t="s">
        <v>5818</v>
      </c>
      <c r="N39" s="138" t="s">
        <v>6523</v>
      </c>
      <c r="O39" s="134"/>
      <c r="P39" s="138"/>
      <c r="Q39" s="138"/>
    </row>
    <row r="40" spans="1:17" ht="24" x14ac:dyDescent="0.55000000000000004">
      <c r="A40" s="106">
        <f>SUBTOTAL(103,$B$4:B40)</f>
        <v>37</v>
      </c>
      <c r="B40" s="107" t="s">
        <v>5807</v>
      </c>
      <c r="C40" s="107" t="s">
        <v>5747</v>
      </c>
      <c r="D40" s="107" t="s">
        <v>5819</v>
      </c>
      <c r="E40" s="106" t="s">
        <v>5820</v>
      </c>
      <c r="F40" s="107" t="s">
        <v>5821</v>
      </c>
      <c r="G40" s="106" t="s">
        <v>9363</v>
      </c>
      <c r="H40" s="106" t="s">
        <v>9364</v>
      </c>
      <c r="I40" s="11">
        <v>27.101999999999901</v>
      </c>
      <c r="J40" s="11">
        <v>83.096000000000004</v>
      </c>
      <c r="K40" s="11"/>
      <c r="L40" s="106" t="s">
        <v>5808</v>
      </c>
      <c r="M40" s="106"/>
      <c r="N40" s="106"/>
      <c r="O40" s="108"/>
      <c r="P40" s="106"/>
      <c r="Q40" s="106"/>
    </row>
    <row r="41" spans="1:17" ht="24" x14ac:dyDescent="0.55000000000000004">
      <c r="A41" s="106">
        <f>SUBTOTAL(103,$B$4:B41)</f>
        <v>38</v>
      </c>
      <c r="B41" s="107" t="s">
        <v>5807</v>
      </c>
      <c r="C41" s="107" t="s">
        <v>5747</v>
      </c>
      <c r="D41" s="107" t="s">
        <v>5819</v>
      </c>
      <c r="E41" s="106" t="s">
        <v>5822</v>
      </c>
      <c r="F41" s="107" t="s">
        <v>5823</v>
      </c>
      <c r="G41" s="106" t="s">
        <v>5213</v>
      </c>
      <c r="H41" s="106" t="s">
        <v>9365</v>
      </c>
      <c r="I41" s="11">
        <v>1.6419999999999899</v>
      </c>
      <c r="J41" s="11">
        <v>3.28399999999999</v>
      </c>
      <c r="K41" s="11"/>
      <c r="L41" s="106" t="s">
        <v>5808</v>
      </c>
      <c r="M41" s="106"/>
      <c r="N41" s="106"/>
      <c r="O41" s="108"/>
      <c r="P41" s="106"/>
      <c r="Q41" s="106"/>
    </row>
    <row r="42" spans="1:17" ht="24" x14ac:dyDescent="0.55000000000000004">
      <c r="A42" s="106">
        <f>SUBTOTAL(103,$B$4:B42)</f>
        <v>39</v>
      </c>
      <c r="B42" s="107" t="s">
        <v>5807</v>
      </c>
      <c r="C42" s="107" t="s">
        <v>5747</v>
      </c>
      <c r="D42" s="107" t="s">
        <v>5824</v>
      </c>
      <c r="E42" s="106" t="s">
        <v>5825</v>
      </c>
      <c r="F42" s="107" t="s">
        <v>5826</v>
      </c>
      <c r="G42" s="106" t="s">
        <v>5213</v>
      </c>
      <c r="H42" s="106" t="s">
        <v>9366</v>
      </c>
      <c r="I42" s="11">
        <v>6.4729999999999901</v>
      </c>
      <c r="J42" s="11">
        <v>12.946</v>
      </c>
      <c r="K42" s="11"/>
      <c r="L42" s="106" t="s">
        <v>5808</v>
      </c>
      <c r="M42" s="106"/>
      <c r="N42" s="106"/>
      <c r="O42" s="108"/>
      <c r="P42" s="106"/>
      <c r="Q42" s="106"/>
    </row>
    <row r="43" spans="1:17" ht="24" x14ac:dyDescent="0.55000000000000004">
      <c r="A43" s="106">
        <f>SUBTOTAL(103,$B$4:B43)</f>
        <v>40</v>
      </c>
      <c r="B43" s="107" t="s">
        <v>5807</v>
      </c>
      <c r="C43" s="107" t="s">
        <v>5747</v>
      </c>
      <c r="D43" s="107" t="s">
        <v>5819</v>
      </c>
      <c r="E43" s="106" t="s">
        <v>5827</v>
      </c>
      <c r="F43" s="107" t="s">
        <v>5828</v>
      </c>
      <c r="G43" s="106" t="s">
        <v>5213</v>
      </c>
      <c r="H43" s="106" t="s">
        <v>9367</v>
      </c>
      <c r="I43" s="11">
        <v>0.48799999999999899</v>
      </c>
      <c r="J43" s="11">
        <v>0.97599999999999898</v>
      </c>
      <c r="K43" s="11"/>
      <c r="L43" s="106" t="s">
        <v>5808</v>
      </c>
      <c r="M43" s="106"/>
      <c r="N43" s="106"/>
      <c r="O43" s="108"/>
      <c r="P43" s="106"/>
      <c r="Q43" s="106"/>
    </row>
    <row r="44" spans="1:17" ht="24" x14ac:dyDescent="0.55000000000000004">
      <c r="A44" s="106">
        <f>SUBTOTAL(103,$B$4:B44)</f>
        <v>41</v>
      </c>
      <c r="B44" s="107" t="s">
        <v>5807</v>
      </c>
      <c r="C44" s="107" t="s">
        <v>5747</v>
      </c>
      <c r="D44" s="107" t="s">
        <v>5824</v>
      </c>
      <c r="E44" s="106" t="s">
        <v>5829</v>
      </c>
      <c r="F44" s="107" t="s">
        <v>5830</v>
      </c>
      <c r="G44" s="106" t="s">
        <v>5213</v>
      </c>
      <c r="H44" s="106" t="s">
        <v>9368</v>
      </c>
      <c r="I44" s="11">
        <v>8.7699999999999907</v>
      </c>
      <c r="J44" s="11">
        <v>19.670000000000002</v>
      </c>
      <c r="K44" s="11"/>
      <c r="L44" s="106" t="s">
        <v>5808</v>
      </c>
      <c r="M44" s="106"/>
      <c r="N44" s="106"/>
      <c r="O44" s="108"/>
      <c r="P44" s="106"/>
      <c r="Q44" s="106"/>
    </row>
    <row r="45" spans="1:17" ht="24" x14ac:dyDescent="0.55000000000000004">
      <c r="A45" s="106">
        <f>SUBTOTAL(103,$B$4:B45)</f>
        <v>42</v>
      </c>
      <c r="B45" s="107" t="s">
        <v>5807</v>
      </c>
      <c r="C45" s="107" t="s">
        <v>5747</v>
      </c>
      <c r="D45" s="107" t="s">
        <v>5819</v>
      </c>
      <c r="E45" s="106" t="s">
        <v>5831</v>
      </c>
      <c r="F45" s="107" t="s">
        <v>5832</v>
      </c>
      <c r="G45" s="106" t="s">
        <v>5213</v>
      </c>
      <c r="H45" s="106" t="s">
        <v>9369</v>
      </c>
      <c r="I45" s="11">
        <v>11.65</v>
      </c>
      <c r="J45" s="11">
        <v>28</v>
      </c>
      <c r="K45" s="11"/>
      <c r="L45" s="106" t="s">
        <v>5808</v>
      </c>
      <c r="M45" s="106"/>
      <c r="N45" s="106"/>
      <c r="O45" s="108"/>
      <c r="P45" s="106"/>
      <c r="Q45" s="106"/>
    </row>
    <row r="46" spans="1:17" ht="24" x14ac:dyDescent="0.55000000000000004">
      <c r="A46" s="106">
        <f>SUBTOTAL(103,$B$4:B46)</f>
        <v>43</v>
      </c>
      <c r="B46" s="107" t="s">
        <v>5807</v>
      </c>
      <c r="C46" s="107" t="s">
        <v>5747</v>
      </c>
      <c r="D46" s="107" t="s">
        <v>5824</v>
      </c>
      <c r="E46" s="106" t="s">
        <v>5833</v>
      </c>
      <c r="F46" s="107" t="s">
        <v>5834</v>
      </c>
      <c r="G46" s="106" t="s">
        <v>9369</v>
      </c>
      <c r="H46" s="106" t="s">
        <v>9370</v>
      </c>
      <c r="I46" s="11">
        <v>11.07</v>
      </c>
      <c r="J46" s="11">
        <v>22.14</v>
      </c>
      <c r="K46" s="11"/>
      <c r="L46" s="106" t="s">
        <v>5808</v>
      </c>
      <c r="M46" s="106"/>
      <c r="N46" s="106"/>
      <c r="O46" s="108"/>
      <c r="P46" s="106"/>
      <c r="Q46" s="106"/>
    </row>
    <row r="47" spans="1:17" ht="24" x14ac:dyDescent="0.55000000000000004">
      <c r="A47" s="106">
        <f>SUBTOTAL(103,$B$4:B47)</f>
        <v>44</v>
      </c>
      <c r="B47" s="107" t="s">
        <v>5807</v>
      </c>
      <c r="C47" s="107" t="s">
        <v>5747</v>
      </c>
      <c r="D47" s="107" t="s">
        <v>5824</v>
      </c>
      <c r="E47" s="106" t="s">
        <v>5835</v>
      </c>
      <c r="F47" s="107" t="s">
        <v>5836</v>
      </c>
      <c r="G47" s="106" t="s">
        <v>5213</v>
      </c>
      <c r="H47" s="106" t="s">
        <v>9026</v>
      </c>
      <c r="I47" s="11">
        <v>6.95</v>
      </c>
      <c r="J47" s="11">
        <v>12.55</v>
      </c>
      <c r="K47" s="11"/>
      <c r="L47" s="106" t="s">
        <v>5808</v>
      </c>
      <c r="M47" s="106"/>
      <c r="N47" s="106"/>
      <c r="O47" s="108"/>
      <c r="P47" s="106"/>
      <c r="Q47" s="106"/>
    </row>
    <row r="48" spans="1:17" ht="24" x14ac:dyDescent="0.55000000000000004">
      <c r="A48" s="106">
        <f>SUBTOTAL(103,$B$4:B48)</f>
        <v>45</v>
      </c>
      <c r="B48" s="107" t="s">
        <v>5807</v>
      </c>
      <c r="C48" s="107" t="s">
        <v>5747</v>
      </c>
      <c r="D48" s="107" t="s">
        <v>5819</v>
      </c>
      <c r="E48" s="106" t="s">
        <v>5837</v>
      </c>
      <c r="F48" s="107" t="s">
        <v>5838</v>
      </c>
      <c r="G48" s="106" t="s">
        <v>5213</v>
      </c>
      <c r="H48" s="106" t="s">
        <v>9371</v>
      </c>
      <c r="I48" s="11">
        <v>4.1299999999999901</v>
      </c>
      <c r="J48" s="11">
        <v>8.2599999999999891</v>
      </c>
      <c r="K48" s="11"/>
      <c r="L48" s="106" t="s">
        <v>5808</v>
      </c>
      <c r="M48" s="106"/>
      <c r="N48" s="106"/>
      <c r="O48" s="108"/>
      <c r="P48" s="106"/>
      <c r="Q48" s="106"/>
    </row>
    <row r="49" spans="1:17" ht="24" x14ac:dyDescent="0.55000000000000004">
      <c r="A49" s="106">
        <f>SUBTOTAL(103,$B$4:B49)</f>
        <v>46</v>
      </c>
      <c r="B49" s="107" t="s">
        <v>5807</v>
      </c>
      <c r="C49" s="107" t="s">
        <v>5747</v>
      </c>
      <c r="D49" s="107" t="s">
        <v>5819</v>
      </c>
      <c r="E49" s="106" t="s">
        <v>5839</v>
      </c>
      <c r="F49" s="107" t="s">
        <v>5840</v>
      </c>
      <c r="G49" s="106" t="s">
        <v>5213</v>
      </c>
      <c r="H49" s="106" t="s">
        <v>9372</v>
      </c>
      <c r="I49" s="11">
        <v>19.538</v>
      </c>
      <c r="J49" s="11">
        <v>25.437999999999999</v>
      </c>
      <c r="K49" s="11"/>
      <c r="L49" s="106" t="s">
        <v>5808</v>
      </c>
      <c r="M49" s="106"/>
      <c r="N49" s="106"/>
      <c r="O49" s="108"/>
      <c r="P49" s="106"/>
      <c r="Q49" s="106"/>
    </row>
    <row r="50" spans="1:17" ht="24" x14ac:dyDescent="0.55000000000000004">
      <c r="A50" s="106">
        <f>SUBTOTAL(103,$B$4:B50)</f>
        <v>47</v>
      </c>
      <c r="B50" s="107" t="s">
        <v>5807</v>
      </c>
      <c r="C50" s="107" t="s">
        <v>5747</v>
      </c>
      <c r="D50" s="107" t="s">
        <v>5824</v>
      </c>
      <c r="E50" s="106" t="s">
        <v>5841</v>
      </c>
      <c r="F50" s="107" t="s">
        <v>5842</v>
      </c>
      <c r="G50" s="106" t="s">
        <v>5213</v>
      </c>
      <c r="H50" s="106" t="s">
        <v>9373</v>
      </c>
      <c r="I50" s="11">
        <v>8.6080000000000005</v>
      </c>
      <c r="J50" s="11">
        <v>15.9079999999999</v>
      </c>
      <c r="K50" s="11"/>
      <c r="L50" s="106" t="s">
        <v>5808</v>
      </c>
      <c r="M50" s="106"/>
      <c r="N50" s="106"/>
      <c r="O50" s="108"/>
      <c r="P50" s="106"/>
      <c r="Q50" s="106"/>
    </row>
    <row r="51" spans="1:17" ht="24" x14ac:dyDescent="0.55000000000000004">
      <c r="A51" s="106">
        <f>SUBTOTAL(103,$B$4:B51)</f>
        <v>48</v>
      </c>
      <c r="B51" s="107" t="s">
        <v>5807</v>
      </c>
      <c r="C51" s="107" t="s">
        <v>5747</v>
      </c>
      <c r="D51" s="107" t="s">
        <v>5824</v>
      </c>
      <c r="E51" s="106" t="s">
        <v>5843</v>
      </c>
      <c r="F51" s="107" t="s">
        <v>5844</v>
      </c>
      <c r="G51" s="106" t="s">
        <v>5213</v>
      </c>
      <c r="H51" s="106" t="s">
        <v>9374</v>
      </c>
      <c r="I51" s="11">
        <v>3.2360000000000002</v>
      </c>
      <c r="J51" s="11">
        <v>5.1260000000000003</v>
      </c>
      <c r="K51" s="11"/>
      <c r="L51" s="106" t="s">
        <v>5808</v>
      </c>
      <c r="M51" s="106"/>
      <c r="N51" s="106"/>
      <c r="O51" s="108"/>
      <c r="P51" s="106"/>
      <c r="Q51" s="106"/>
    </row>
    <row r="52" spans="1:17" ht="24" x14ac:dyDescent="0.55000000000000004">
      <c r="A52" s="106">
        <f>SUBTOTAL(103,$B$4:B52)</f>
        <v>49</v>
      </c>
      <c r="B52" s="107" t="s">
        <v>5807</v>
      </c>
      <c r="C52" s="107" t="s">
        <v>5747</v>
      </c>
      <c r="D52" s="107" t="s">
        <v>5824</v>
      </c>
      <c r="E52" s="106" t="s">
        <v>5845</v>
      </c>
      <c r="F52" s="107" t="s">
        <v>5846</v>
      </c>
      <c r="G52" s="106" t="s">
        <v>5213</v>
      </c>
      <c r="H52" s="106" t="s">
        <v>7949</v>
      </c>
      <c r="I52" s="11">
        <v>22.39</v>
      </c>
      <c r="J52" s="11">
        <v>27.785</v>
      </c>
      <c r="K52" s="11"/>
      <c r="L52" s="106" t="s">
        <v>5808</v>
      </c>
      <c r="M52" s="106"/>
      <c r="N52" s="106"/>
      <c r="O52" s="108"/>
      <c r="P52" s="106"/>
      <c r="Q52" s="106"/>
    </row>
    <row r="53" spans="1:17" ht="24" x14ac:dyDescent="0.55000000000000004">
      <c r="A53" s="106">
        <f>SUBTOTAL(103,$B$4:B53)</f>
        <v>50</v>
      </c>
      <c r="B53" s="107" t="s">
        <v>5807</v>
      </c>
      <c r="C53" s="107" t="s">
        <v>5747</v>
      </c>
      <c r="D53" s="107" t="s">
        <v>5824</v>
      </c>
      <c r="E53" s="106" t="s">
        <v>5845</v>
      </c>
      <c r="F53" s="107" t="s">
        <v>5846</v>
      </c>
      <c r="G53" s="106" t="s">
        <v>9375</v>
      </c>
      <c r="H53" s="106" t="s">
        <v>9376</v>
      </c>
      <c r="I53" s="11">
        <v>5.3</v>
      </c>
      <c r="J53" s="11">
        <v>6.61</v>
      </c>
      <c r="K53" s="11"/>
      <c r="L53" s="106" t="s">
        <v>5808</v>
      </c>
      <c r="M53" s="106"/>
      <c r="N53" s="106"/>
      <c r="O53" s="108"/>
      <c r="P53" s="106"/>
      <c r="Q53" s="106"/>
    </row>
    <row r="54" spans="1:17" ht="24" x14ac:dyDescent="0.55000000000000004">
      <c r="A54" s="106">
        <f>SUBTOTAL(103,$B$4:B54)</f>
        <v>51</v>
      </c>
      <c r="B54" s="107" t="s">
        <v>5807</v>
      </c>
      <c r="C54" s="107" t="s">
        <v>5747</v>
      </c>
      <c r="D54" s="107" t="s">
        <v>5824</v>
      </c>
      <c r="E54" s="106" t="s">
        <v>5845</v>
      </c>
      <c r="F54" s="107" t="s">
        <v>5846</v>
      </c>
      <c r="G54" s="106" t="s">
        <v>9377</v>
      </c>
      <c r="H54" s="106" t="s">
        <v>9378</v>
      </c>
      <c r="I54" s="11">
        <v>12.85</v>
      </c>
      <c r="J54" s="11">
        <v>12.85</v>
      </c>
      <c r="K54" s="11"/>
      <c r="L54" s="106" t="s">
        <v>5808</v>
      </c>
      <c r="M54" s="106"/>
      <c r="N54" s="106"/>
      <c r="O54" s="108"/>
      <c r="P54" s="106"/>
      <c r="Q54" s="106"/>
    </row>
    <row r="55" spans="1:17" ht="24" x14ac:dyDescent="0.55000000000000004">
      <c r="A55" s="106">
        <f>SUBTOTAL(103,$B$4:B55)</f>
        <v>52</v>
      </c>
      <c r="B55" s="107" t="s">
        <v>5807</v>
      </c>
      <c r="C55" s="107" t="s">
        <v>5747</v>
      </c>
      <c r="D55" s="107" t="s">
        <v>5819</v>
      </c>
      <c r="E55" s="106" t="s">
        <v>5847</v>
      </c>
      <c r="F55" s="107" t="s">
        <v>5848</v>
      </c>
      <c r="G55" s="106" t="s">
        <v>5213</v>
      </c>
      <c r="H55" s="106" t="s">
        <v>9379</v>
      </c>
      <c r="I55" s="11">
        <v>13.093</v>
      </c>
      <c r="J55" s="11">
        <v>14.667999999999999</v>
      </c>
      <c r="K55" s="11"/>
      <c r="L55" s="106" t="s">
        <v>5808</v>
      </c>
      <c r="M55" s="106"/>
      <c r="N55" s="106"/>
      <c r="O55" s="108"/>
      <c r="P55" s="106"/>
      <c r="Q55" s="106"/>
    </row>
    <row r="56" spans="1:17" ht="24" x14ac:dyDescent="0.55000000000000004">
      <c r="A56" s="106">
        <f>SUBTOTAL(103,$B$4:B56)</f>
        <v>53</v>
      </c>
      <c r="B56" s="107" t="s">
        <v>5807</v>
      </c>
      <c r="C56" s="107" t="s">
        <v>5747</v>
      </c>
      <c r="D56" s="107" t="s">
        <v>5809</v>
      </c>
      <c r="E56" s="106" t="s">
        <v>5849</v>
      </c>
      <c r="F56" s="107" t="s">
        <v>5850</v>
      </c>
      <c r="G56" s="106" t="s">
        <v>5213</v>
      </c>
      <c r="H56" s="106" t="s">
        <v>9380</v>
      </c>
      <c r="I56" s="11">
        <v>7.4720000000000004</v>
      </c>
      <c r="J56" s="11">
        <v>7.4720000000000004</v>
      </c>
      <c r="K56" s="11"/>
      <c r="L56" s="106" t="s">
        <v>5812</v>
      </c>
      <c r="M56" s="106"/>
      <c r="N56" s="109" t="s">
        <v>6522</v>
      </c>
      <c r="O56" s="108"/>
      <c r="P56" s="109"/>
      <c r="Q56" s="109"/>
    </row>
    <row r="57" spans="1:17" ht="24" x14ac:dyDescent="0.55000000000000004">
      <c r="A57" s="106">
        <f>SUBTOTAL(103,$B$4:B57)</f>
        <v>54</v>
      </c>
      <c r="B57" s="107" t="s">
        <v>5807</v>
      </c>
      <c r="C57" s="107" t="s">
        <v>5747</v>
      </c>
      <c r="D57" s="107" t="s">
        <v>5809</v>
      </c>
      <c r="E57" s="106" t="s">
        <v>5851</v>
      </c>
      <c r="F57" s="107" t="s">
        <v>5852</v>
      </c>
      <c r="G57" s="106" t="s">
        <v>5213</v>
      </c>
      <c r="H57" s="106" t="s">
        <v>9381</v>
      </c>
      <c r="I57" s="11">
        <v>0.224</v>
      </c>
      <c r="J57" s="11">
        <v>0.224</v>
      </c>
      <c r="K57" s="11"/>
      <c r="L57" s="106" t="s">
        <v>5812</v>
      </c>
      <c r="M57" s="106"/>
      <c r="N57" s="109" t="s">
        <v>6522</v>
      </c>
      <c r="O57" s="108"/>
      <c r="P57" s="109"/>
      <c r="Q57" s="109"/>
    </row>
    <row r="58" spans="1:17" ht="24" x14ac:dyDescent="0.55000000000000004">
      <c r="A58" s="106">
        <f>SUBTOTAL(103,$B$4:B58)</f>
        <v>55</v>
      </c>
      <c r="B58" s="107" t="s">
        <v>5807</v>
      </c>
      <c r="C58" s="107" t="s">
        <v>5747</v>
      </c>
      <c r="D58" s="107" t="s">
        <v>5809</v>
      </c>
      <c r="E58" s="106" t="s">
        <v>5853</v>
      </c>
      <c r="F58" s="107" t="s">
        <v>5854</v>
      </c>
      <c r="G58" s="106" t="s">
        <v>9382</v>
      </c>
      <c r="H58" s="106" t="s">
        <v>9383</v>
      </c>
      <c r="I58" s="11">
        <v>29.503</v>
      </c>
      <c r="J58" s="11">
        <v>29.503</v>
      </c>
      <c r="K58" s="11"/>
      <c r="L58" s="106" t="s">
        <v>5812</v>
      </c>
      <c r="M58" s="106"/>
      <c r="N58" s="109" t="s">
        <v>6522</v>
      </c>
      <c r="O58" s="108"/>
      <c r="P58" s="109"/>
      <c r="Q58" s="109"/>
    </row>
    <row r="59" spans="1:17" ht="24" x14ac:dyDescent="0.55000000000000004">
      <c r="A59" s="106">
        <f>SUBTOTAL(103,$B$4:B59)</f>
        <v>56</v>
      </c>
      <c r="B59" s="107" t="s">
        <v>5807</v>
      </c>
      <c r="C59" s="107" t="s">
        <v>5747</v>
      </c>
      <c r="D59" s="107" t="s">
        <v>5824</v>
      </c>
      <c r="E59" s="106" t="s">
        <v>5855</v>
      </c>
      <c r="F59" s="107" t="s">
        <v>5856</v>
      </c>
      <c r="G59" s="106" t="s">
        <v>5213</v>
      </c>
      <c r="H59" s="106" t="s">
        <v>9384</v>
      </c>
      <c r="I59" s="11">
        <v>0.38</v>
      </c>
      <c r="J59" s="11">
        <v>0.38</v>
      </c>
      <c r="K59" s="11"/>
      <c r="L59" s="106" t="s">
        <v>5808</v>
      </c>
      <c r="M59" s="106"/>
      <c r="N59" s="106"/>
      <c r="O59" s="108"/>
      <c r="P59" s="106"/>
      <c r="Q59" s="106"/>
    </row>
    <row r="60" spans="1:17" ht="24" x14ac:dyDescent="0.55000000000000004">
      <c r="A60" s="106">
        <f>SUBTOTAL(103,$B$4:B60)</f>
        <v>57</v>
      </c>
      <c r="B60" s="107" t="s">
        <v>5807</v>
      </c>
      <c r="C60" s="107" t="s">
        <v>5747</v>
      </c>
      <c r="D60" s="107" t="s">
        <v>5809</v>
      </c>
      <c r="E60" s="106" t="s">
        <v>5857</v>
      </c>
      <c r="F60" s="107" t="s">
        <v>5858</v>
      </c>
      <c r="G60" s="106" t="s">
        <v>5213</v>
      </c>
      <c r="H60" s="106" t="s">
        <v>9385</v>
      </c>
      <c r="I60" s="11">
        <v>4.5699999999999896</v>
      </c>
      <c r="J60" s="11">
        <v>4.5699999999999896</v>
      </c>
      <c r="K60" s="11"/>
      <c r="L60" s="106" t="s">
        <v>5812</v>
      </c>
      <c r="M60" s="106"/>
      <c r="N60" s="109" t="s">
        <v>6522</v>
      </c>
      <c r="O60" s="108"/>
      <c r="P60" s="109"/>
      <c r="Q60" s="109"/>
    </row>
    <row r="61" spans="1:17" ht="24" x14ac:dyDescent="0.55000000000000004">
      <c r="A61" s="106">
        <f>SUBTOTAL(103,$B$4:B61)</f>
        <v>58</v>
      </c>
      <c r="B61" s="107" t="s">
        <v>5807</v>
      </c>
      <c r="C61" s="107" t="s">
        <v>5747</v>
      </c>
      <c r="D61" s="107" t="s">
        <v>5824</v>
      </c>
      <c r="E61" s="106" t="s">
        <v>5859</v>
      </c>
      <c r="F61" s="107" t="s">
        <v>5860</v>
      </c>
      <c r="G61" s="106" t="s">
        <v>5213</v>
      </c>
      <c r="H61" s="106" t="s">
        <v>9386</v>
      </c>
      <c r="I61" s="11">
        <v>1.514</v>
      </c>
      <c r="J61" s="11">
        <v>3.028</v>
      </c>
      <c r="K61" s="11"/>
      <c r="L61" s="106" t="s">
        <v>5808</v>
      </c>
      <c r="M61" s="106"/>
      <c r="N61" s="106"/>
      <c r="O61" s="108"/>
      <c r="P61" s="106"/>
      <c r="Q61" s="106"/>
    </row>
    <row r="62" spans="1:17" ht="24" x14ac:dyDescent="0.55000000000000004">
      <c r="A62" s="106">
        <f>SUBTOTAL(103,$B$4:B62)</f>
        <v>59</v>
      </c>
      <c r="B62" s="107" t="s">
        <v>5807</v>
      </c>
      <c r="C62" s="107" t="s">
        <v>5747</v>
      </c>
      <c r="D62" s="107" t="s">
        <v>5809</v>
      </c>
      <c r="E62" s="106" t="s">
        <v>5861</v>
      </c>
      <c r="F62" s="107" t="s">
        <v>5862</v>
      </c>
      <c r="G62" s="106" t="s">
        <v>5213</v>
      </c>
      <c r="H62" s="106" t="s">
        <v>9387</v>
      </c>
      <c r="I62" s="11">
        <v>14.8</v>
      </c>
      <c r="J62" s="11">
        <v>14.8</v>
      </c>
      <c r="K62" s="11"/>
      <c r="L62" s="106" t="s">
        <v>5812</v>
      </c>
      <c r="M62" s="106"/>
      <c r="N62" s="109" t="s">
        <v>6522</v>
      </c>
      <c r="O62" s="108"/>
      <c r="P62" s="109"/>
      <c r="Q62" s="109"/>
    </row>
    <row r="63" spans="1:17" ht="24" x14ac:dyDescent="0.55000000000000004">
      <c r="A63" s="106">
        <f>SUBTOTAL(103,$B$4:B63)</f>
        <v>60</v>
      </c>
      <c r="B63" s="107" t="s">
        <v>5807</v>
      </c>
      <c r="C63" s="107" t="s">
        <v>5747</v>
      </c>
      <c r="D63" s="107" t="s">
        <v>5813</v>
      </c>
      <c r="E63" s="106" t="s">
        <v>5863</v>
      </c>
      <c r="F63" s="107" t="s">
        <v>5864</v>
      </c>
      <c r="G63" s="106" t="s">
        <v>5213</v>
      </c>
      <c r="H63" s="106" t="s">
        <v>7250</v>
      </c>
      <c r="I63" s="11">
        <v>5.65</v>
      </c>
      <c r="J63" s="11">
        <v>5.65</v>
      </c>
      <c r="K63" s="11"/>
      <c r="L63" s="106" t="s">
        <v>5812</v>
      </c>
      <c r="M63" s="106"/>
      <c r="N63" s="109" t="s">
        <v>6522</v>
      </c>
      <c r="O63" s="108"/>
      <c r="P63" s="109"/>
      <c r="Q63" s="109"/>
    </row>
    <row r="64" spans="1:17" ht="24" x14ac:dyDescent="0.55000000000000004">
      <c r="A64" s="106">
        <f>SUBTOTAL(103,$B$4:B64)</f>
        <v>61</v>
      </c>
      <c r="B64" s="107" t="s">
        <v>5807</v>
      </c>
      <c r="C64" s="107" t="s">
        <v>5747</v>
      </c>
      <c r="D64" s="107" t="s">
        <v>5809</v>
      </c>
      <c r="E64" s="106" t="s">
        <v>5865</v>
      </c>
      <c r="F64" s="107" t="s">
        <v>5866</v>
      </c>
      <c r="G64" s="106" t="s">
        <v>5213</v>
      </c>
      <c r="H64" s="106" t="s">
        <v>9388</v>
      </c>
      <c r="I64" s="11">
        <v>5.141</v>
      </c>
      <c r="J64" s="11">
        <v>6.33699999999999</v>
      </c>
      <c r="K64" s="11"/>
      <c r="L64" s="106" t="s">
        <v>5812</v>
      </c>
      <c r="M64" s="106"/>
      <c r="N64" s="109" t="s">
        <v>6522</v>
      </c>
      <c r="O64" s="108"/>
      <c r="P64" s="109"/>
      <c r="Q64" s="109"/>
    </row>
    <row r="65" spans="1:17" s="155" customFormat="1" ht="48.75" customHeight="1" x14ac:dyDescent="0.2">
      <c r="A65" s="134">
        <f>SUBTOTAL(103,$B$4:B65)</f>
        <v>62</v>
      </c>
      <c r="B65" s="135" t="s">
        <v>5807</v>
      </c>
      <c r="C65" s="135" t="s">
        <v>5747</v>
      </c>
      <c r="D65" s="135" t="s">
        <v>5813</v>
      </c>
      <c r="E65" s="134" t="s">
        <v>5867</v>
      </c>
      <c r="F65" s="135" t="s">
        <v>5868</v>
      </c>
      <c r="G65" s="134" t="s">
        <v>5213</v>
      </c>
      <c r="H65" s="134" t="s">
        <v>5869</v>
      </c>
      <c r="I65" s="136">
        <v>3.8159999999999998</v>
      </c>
      <c r="J65" s="136">
        <v>3.8159999999999998</v>
      </c>
      <c r="K65" s="136"/>
      <c r="L65" s="134" t="s">
        <v>5808</v>
      </c>
      <c r="M65" s="134" t="s">
        <v>5869</v>
      </c>
      <c r="N65" s="138" t="s">
        <v>6524</v>
      </c>
      <c r="O65" s="134"/>
      <c r="P65" s="138"/>
      <c r="Q65" s="138"/>
    </row>
    <row r="66" spans="1:17" ht="24" x14ac:dyDescent="0.55000000000000004">
      <c r="A66" s="109">
        <f>SUBTOTAL(103,$B$4:B66)</f>
        <v>63</v>
      </c>
      <c r="B66" s="110" t="s">
        <v>5807</v>
      </c>
      <c r="C66" s="110" t="s">
        <v>5747</v>
      </c>
      <c r="D66" s="110" t="s">
        <v>5813</v>
      </c>
      <c r="E66" s="109" t="s">
        <v>5867</v>
      </c>
      <c r="F66" s="110" t="s">
        <v>5868</v>
      </c>
      <c r="G66" s="109" t="s">
        <v>5869</v>
      </c>
      <c r="H66" s="109" t="s">
        <v>9389</v>
      </c>
      <c r="I66" s="111">
        <v>1.002</v>
      </c>
      <c r="J66" s="111">
        <v>2.552</v>
      </c>
      <c r="K66" s="111"/>
      <c r="L66" s="109" t="s">
        <v>5812</v>
      </c>
      <c r="M66" s="109" t="s">
        <v>5869</v>
      </c>
      <c r="N66" s="109" t="s">
        <v>6522</v>
      </c>
      <c r="O66" s="109"/>
      <c r="P66" s="109"/>
      <c r="Q66" s="109"/>
    </row>
    <row r="67" spans="1:17" ht="24" x14ac:dyDescent="0.55000000000000004">
      <c r="A67" s="106">
        <f>SUBTOTAL(103,$B$4:B67)</f>
        <v>64</v>
      </c>
      <c r="B67" s="107" t="s">
        <v>5807</v>
      </c>
      <c r="C67" s="107" t="s">
        <v>5747</v>
      </c>
      <c r="D67" s="107" t="s">
        <v>5813</v>
      </c>
      <c r="E67" s="106" t="s">
        <v>5870</v>
      </c>
      <c r="F67" s="107" t="s">
        <v>5871</v>
      </c>
      <c r="G67" s="106" t="s">
        <v>5213</v>
      </c>
      <c r="H67" s="106" t="s">
        <v>9390</v>
      </c>
      <c r="I67" s="11">
        <v>5.29</v>
      </c>
      <c r="J67" s="11">
        <v>10.58</v>
      </c>
      <c r="K67" s="11"/>
      <c r="L67" s="106" t="s">
        <v>5812</v>
      </c>
      <c r="M67" s="106"/>
      <c r="N67" s="109" t="s">
        <v>6522</v>
      </c>
      <c r="O67" s="108"/>
      <c r="P67" s="109"/>
      <c r="Q67" s="109"/>
    </row>
    <row r="68" spans="1:17" ht="24" x14ac:dyDescent="0.55000000000000004">
      <c r="A68" s="106">
        <f>SUBTOTAL(103,$B$4:B68)</f>
        <v>65</v>
      </c>
      <c r="B68" s="107" t="s">
        <v>5807</v>
      </c>
      <c r="C68" s="107" t="s">
        <v>5747</v>
      </c>
      <c r="D68" s="107" t="s">
        <v>5813</v>
      </c>
      <c r="E68" s="106" t="s">
        <v>5872</v>
      </c>
      <c r="F68" s="107" t="s">
        <v>5873</v>
      </c>
      <c r="G68" s="106" t="s">
        <v>5213</v>
      </c>
      <c r="H68" s="106" t="s">
        <v>9391</v>
      </c>
      <c r="I68" s="11">
        <v>2.17099999999999</v>
      </c>
      <c r="J68" s="11">
        <v>2.17099999999999</v>
      </c>
      <c r="K68" s="11"/>
      <c r="L68" s="106" t="s">
        <v>5812</v>
      </c>
      <c r="M68" s="106"/>
      <c r="N68" s="109" t="s">
        <v>6522</v>
      </c>
      <c r="O68" s="108"/>
      <c r="P68" s="109"/>
      <c r="Q68" s="109"/>
    </row>
    <row r="69" spans="1:17" ht="24" x14ac:dyDescent="0.55000000000000004">
      <c r="A69" s="106">
        <f>SUBTOTAL(103,$B$4:B69)</f>
        <v>66</v>
      </c>
      <c r="B69" s="107" t="s">
        <v>5807</v>
      </c>
      <c r="C69" s="107" t="s">
        <v>5747</v>
      </c>
      <c r="D69" s="107" t="s">
        <v>5813</v>
      </c>
      <c r="E69" s="106" t="s">
        <v>5874</v>
      </c>
      <c r="F69" s="107" t="s">
        <v>5875</v>
      </c>
      <c r="G69" s="106" t="s">
        <v>5213</v>
      </c>
      <c r="H69" s="106" t="s">
        <v>9392</v>
      </c>
      <c r="I69" s="11">
        <v>0.82499999999999896</v>
      </c>
      <c r="J69" s="11">
        <v>0.82499999999999896</v>
      </c>
      <c r="K69" s="11"/>
      <c r="L69" s="106" t="s">
        <v>5808</v>
      </c>
      <c r="M69" s="106"/>
      <c r="N69" s="106"/>
      <c r="O69" s="108"/>
      <c r="P69" s="106"/>
      <c r="Q69" s="106"/>
    </row>
    <row r="70" spans="1:17" ht="24" x14ac:dyDescent="0.55000000000000004">
      <c r="A70" s="106">
        <f>SUBTOTAL(103,$B$4:B70)</f>
        <v>67</v>
      </c>
      <c r="B70" s="107" t="s">
        <v>5876</v>
      </c>
      <c r="C70" s="107" t="s">
        <v>5747</v>
      </c>
      <c r="D70" s="107" t="s">
        <v>5877</v>
      </c>
      <c r="E70" s="106" t="s">
        <v>5878</v>
      </c>
      <c r="F70" s="107" t="s">
        <v>5879</v>
      </c>
      <c r="G70" s="106" t="s">
        <v>9393</v>
      </c>
      <c r="H70" s="106" t="s">
        <v>9394</v>
      </c>
      <c r="I70" s="11">
        <v>72.873000000000005</v>
      </c>
      <c r="J70" s="11">
        <v>78.343999999999994</v>
      </c>
      <c r="K70" s="11"/>
      <c r="L70" s="106" t="s">
        <v>5812</v>
      </c>
      <c r="M70" s="108"/>
      <c r="N70" s="108"/>
      <c r="O70" s="108"/>
      <c r="P70" s="108"/>
      <c r="Q70" s="108"/>
    </row>
    <row r="71" spans="1:17" ht="24" x14ac:dyDescent="0.55000000000000004">
      <c r="A71" s="106">
        <f>SUBTOTAL(103,$B$4:B71)</f>
        <v>68</v>
      </c>
      <c r="B71" s="107" t="s">
        <v>5876</v>
      </c>
      <c r="C71" s="107" t="s">
        <v>5747</v>
      </c>
      <c r="D71" s="107" t="s">
        <v>5880</v>
      </c>
      <c r="E71" s="106" t="s">
        <v>5881</v>
      </c>
      <c r="F71" s="107" t="s">
        <v>5882</v>
      </c>
      <c r="G71" s="106" t="s">
        <v>9395</v>
      </c>
      <c r="H71" s="106" t="s">
        <v>9359</v>
      </c>
      <c r="I71" s="11">
        <v>19.742999999999899</v>
      </c>
      <c r="J71" s="11">
        <v>22.158999999999899</v>
      </c>
      <c r="K71" s="11"/>
      <c r="L71" s="106" t="s">
        <v>5812</v>
      </c>
      <c r="M71" s="108"/>
      <c r="N71" s="108"/>
      <c r="O71" s="108"/>
      <c r="P71" s="108"/>
      <c r="Q71" s="108"/>
    </row>
    <row r="72" spans="1:17" ht="24" x14ac:dyDescent="0.55000000000000004">
      <c r="A72" s="106">
        <f>SUBTOTAL(103,$B$4:B72)</f>
        <v>69</v>
      </c>
      <c r="B72" s="107" t="s">
        <v>5876</v>
      </c>
      <c r="C72" s="107" t="s">
        <v>5747</v>
      </c>
      <c r="D72" s="107" t="s">
        <v>5883</v>
      </c>
      <c r="E72" s="106" t="s">
        <v>5884</v>
      </c>
      <c r="F72" s="107" t="s">
        <v>5885</v>
      </c>
      <c r="G72" s="106" t="s">
        <v>9362</v>
      </c>
      <c r="H72" s="106" t="s">
        <v>9396</v>
      </c>
      <c r="I72" s="11">
        <v>25.004999999999999</v>
      </c>
      <c r="J72" s="11">
        <v>50.01</v>
      </c>
      <c r="K72" s="11"/>
      <c r="L72" s="106" t="s">
        <v>5812</v>
      </c>
      <c r="M72" s="108"/>
      <c r="N72" s="108"/>
      <c r="O72" s="108"/>
      <c r="P72" s="108"/>
      <c r="Q72" s="108"/>
    </row>
    <row r="73" spans="1:17" ht="24" x14ac:dyDescent="0.55000000000000004">
      <c r="A73" s="109">
        <f>SUBTOTAL(103,$B$4:B73)</f>
        <v>70</v>
      </c>
      <c r="B73" s="110" t="s">
        <v>5876</v>
      </c>
      <c r="C73" s="110" t="s">
        <v>5747</v>
      </c>
      <c r="D73" s="110" t="s">
        <v>5883</v>
      </c>
      <c r="E73" s="109" t="s">
        <v>5884</v>
      </c>
      <c r="F73" s="110" t="s">
        <v>5885</v>
      </c>
      <c r="G73" s="109" t="s">
        <v>9397</v>
      </c>
      <c r="H73" s="109" t="s">
        <v>9398</v>
      </c>
      <c r="I73" s="111">
        <v>30.895</v>
      </c>
      <c r="J73" s="111">
        <v>36.085999999999899</v>
      </c>
      <c r="K73" s="111"/>
      <c r="L73" s="109" t="s">
        <v>5812</v>
      </c>
      <c r="M73" s="187">
        <v>915493</v>
      </c>
      <c r="N73" s="109" t="s">
        <v>6519</v>
      </c>
      <c r="O73" s="109"/>
      <c r="P73" s="109"/>
      <c r="Q73" s="109"/>
    </row>
    <row r="74" spans="1:17" ht="24" x14ac:dyDescent="0.55000000000000004">
      <c r="A74" s="109">
        <f>SUBTOTAL(103,$B$4:B74)</f>
        <v>71</v>
      </c>
      <c r="B74" s="110" t="s">
        <v>5876</v>
      </c>
      <c r="C74" s="110" t="s">
        <v>5747</v>
      </c>
      <c r="D74" s="110" t="s">
        <v>5886</v>
      </c>
      <c r="E74" s="109" t="s">
        <v>5887</v>
      </c>
      <c r="F74" s="110" t="s">
        <v>5888</v>
      </c>
      <c r="G74" s="109" t="s">
        <v>9398</v>
      </c>
      <c r="H74" s="109" t="s">
        <v>9341</v>
      </c>
      <c r="I74" s="111">
        <v>32.633999999999901</v>
      </c>
      <c r="J74" s="111">
        <v>67.707999999999899</v>
      </c>
      <c r="K74" s="111"/>
      <c r="L74" s="109" t="s">
        <v>5746</v>
      </c>
      <c r="M74" s="187">
        <v>915493</v>
      </c>
      <c r="N74" s="109" t="s">
        <v>6517</v>
      </c>
      <c r="O74" s="109"/>
      <c r="P74" s="109"/>
      <c r="Q74" s="109"/>
    </row>
    <row r="75" spans="1:17" ht="24" x14ac:dyDescent="0.55000000000000004">
      <c r="A75" s="106">
        <f>SUBTOTAL(103,$B$4:B75)</f>
        <v>72</v>
      </c>
      <c r="B75" s="107" t="s">
        <v>5876</v>
      </c>
      <c r="C75" s="107" t="s">
        <v>5747</v>
      </c>
      <c r="D75" s="107" t="s">
        <v>5886</v>
      </c>
      <c r="E75" s="106" t="s">
        <v>5889</v>
      </c>
      <c r="F75" s="107" t="s">
        <v>5890</v>
      </c>
      <c r="G75" s="106" t="s">
        <v>5213</v>
      </c>
      <c r="H75" s="106" t="s">
        <v>9243</v>
      </c>
      <c r="I75" s="11">
        <v>37.200000000000003</v>
      </c>
      <c r="J75" s="11">
        <v>74.400000000000006</v>
      </c>
      <c r="K75" s="11"/>
      <c r="L75" s="106" t="s">
        <v>5746</v>
      </c>
      <c r="M75" s="108"/>
      <c r="N75" s="109" t="s">
        <v>6517</v>
      </c>
      <c r="O75" s="108"/>
      <c r="P75" s="109"/>
      <c r="Q75" s="109"/>
    </row>
    <row r="76" spans="1:17" ht="24" x14ac:dyDescent="0.55000000000000004">
      <c r="A76" s="109">
        <f>SUBTOTAL(103,$B$4:B76)</f>
        <v>73</v>
      </c>
      <c r="B76" s="110" t="s">
        <v>5876</v>
      </c>
      <c r="C76" s="110" t="s">
        <v>5747</v>
      </c>
      <c r="D76" s="110" t="s">
        <v>5877</v>
      </c>
      <c r="E76" s="109" t="s">
        <v>5891</v>
      </c>
      <c r="F76" s="110" t="s">
        <v>5892</v>
      </c>
      <c r="G76" s="109" t="s">
        <v>5213</v>
      </c>
      <c r="H76" s="109" t="s">
        <v>9339</v>
      </c>
      <c r="I76" s="111">
        <v>32.491999999999997</v>
      </c>
      <c r="J76" s="111">
        <v>32.741999999999997</v>
      </c>
      <c r="K76" s="111"/>
      <c r="L76" s="109" t="s">
        <v>5812</v>
      </c>
      <c r="M76" s="187">
        <v>32492</v>
      </c>
      <c r="N76" s="109" t="s">
        <v>6520</v>
      </c>
      <c r="O76" s="109"/>
      <c r="P76" s="109"/>
      <c r="Q76" s="109"/>
    </row>
    <row r="77" spans="1:17" ht="24" x14ac:dyDescent="0.55000000000000004">
      <c r="A77" s="109">
        <f>SUBTOTAL(103,$B$4:B77)</f>
        <v>74</v>
      </c>
      <c r="B77" s="110" t="s">
        <v>5876</v>
      </c>
      <c r="C77" s="110" t="s">
        <v>5747</v>
      </c>
      <c r="D77" s="110" t="s">
        <v>5880</v>
      </c>
      <c r="E77" s="109" t="s">
        <v>5893</v>
      </c>
      <c r="F77" s="110" t="s">
        <v>5894</v>
      </c>
      <c r="G77" s="109" t="s">
        <v>9339</v>
      </c>
      <c r="H77" s="109" t="s">
        <v>9244</v>
      </c>
      <c r="I77" s="111">
        <v>41.25</v>
      </c>
      <c r="J77" s="111">
        <v>41.25</v>
      </c>
      <c r="K77" s="111"/>
      <c r="L77" s="109" t="s">
        <v>5346</v>
      </c>
      <c r="M77" s="187">
        <v>32492</v>
      </c>
      <c r="N77" s="109" t="s">
        <v>6518</v>
      </c>
      <c r="O77" s="109"/>
      <c r="P77" s="109"/>
      <c r="Q77" s="109"/>
    </row>
    <row r="78" spans="1:17" ht="24" x14ac:dyDescent="0.55000000000000004">
      <c r="A78" s="106">
        <f>SUBTOTAL(103,$B$4:B78)</f>
        <v>75</v>
      </c>
      <c r="B78" s="107" t="s">
        <v>5876</v>
      </c>
      <c r="C78" s="107" t="s">
        <v>5747</v>
      </c>
      <c r="D78" s="107" t="s">
        <v>5886</v>
      </c>
      <c r="E78" s="106" t="s">
        <v>5895</v>
      </c>
      <c r="F78" s="107" t="s">
        <v>5896</v>
      </c>
      <c r="G78" s="106" t="s">
        <v>5213</v>
      </c>
      <c r="H78" s="106" t="s">
        <v>9245</v>
      </c>
      <c r="I78" s="11">
        <v>21.381</v>
      </c>
      <c r="J78" s="11">
        <v>42.762</v>
      </c>
      <c r="K78" s="11"/>
      <c r="L78" s="106" t="s">
        <v>5746</v>
      </c>
      <c r="M78" s="108"/>
      <c r="N78" s="109" t="s">
        <v>6517</v>
      </c>
      <c r="O78" s="108"/>
      <c r="P78" s="109"/>
      <c r="Q78" s="109"/>
    </row>
    <row r="79" spans="1:17" ht="24" x14ac:dyDescent="0.55000000000000004">
      <c r="A79" s="106">
        <f>SUBTOTAL(103,$B$4:B79)</f>
        <v>76</v>
      </c>
      <c r="B79" s="107" t="s">
        <v>5876</v>
      </c>
      <c r="C79" s="107" t="s">
        <v>5747</v>
      </c>
      <c r="D79" s="107" t="s">
        <v>5886</v>
      </c>
      <c r="E79" s="106" t="s">
        <v>5897</v>
      </c>
      <c r="F79" s="107" t="s">
        <v>5898</v>
      </c>
      <c r="G79" s="106" t="s">
        <v>9250</v>
      </c>
      <c r="H79" s="106" t="s">
        <v>9399</v>
      </c>
      <c r="I79" s="11">
        <v>31.45</v>
      </c>
      <c r="J79" s="11">
        <v>32.622999999999998</v>
      </c>
      <c r="K79" s="11"/>
      <c r="L79" s="106" t="s">
        <v>5746</v>
      </c>
      <c r="M79" s="108"/>
      <c r="N79" s="109" t="s">
        <v>6517</v>
      </c>
      <c r="O79" s="108"/>
      <c r="P79" s="109"/>
      <c r="Q79" s="109"/>
    </row>
    <row r="80" spans="1:17" ht="24" x14ac:dyDescent="0.55000000000000004">
      <c r="A80" s="106">
        <f>SUBTOTAL(103,$B$4:B80)</f>
        <v>77</v>
      </c>
      <c r="B80" s="107" t="s">
        <v>5876</v>
      </c>
      <c r="C80" s="107" t="s">
        <v>5747</v>
      </c>
      <c r="D80" s="107" t="s">
        <v>5883</v>
      </c>
      <c r="E80" s="106" t="s">
        <v>5899</v>
      </c>
      <c r="F80" s="107" t="s">
        <v>5900</v>
      </c>
      <c r="G80" s="106" t="s">
        <v>5213</v>
      </c>
      <c r="H80" s="106" t="s">
        <v>9382</v>
      </c>
      <c r="I80" s="11">
        <v>13.962999999999999</v>
      </c>
      <c r="J80" s="11">
        <v>13.962999999999999</v>
      </c>
      <c r="K80" s="11"/>
      <c r="L80" s="106" t="s">
        <v>5812</v>
      </c>
      <c r="M80" s="108"/>
      <c r="N80" s="108"/>
      <c r="O80" s="108"/>
      <c r="P80" s="108"/>
      <c r="Q80" s="108"/>
    </row>
    <row r="81" spans="1:17" ht="24" x14ac:dyDescent="0.55000000000000004">
      <c r="A81" s="109">
        <f>SUBTOTAL(103,$B$4:B81)</f>
        <v>78</v>
      </c>
      <c r="B81" s="110" t="s">
        <v>5876</v>
      </c>
      <c r="C81" s="110" t="s">
        <v>5747</v>
      </c>
      <c r="D81" s="110" t="s">
        <v>5880</v>
      </c>
      <c r="E81" s="109" t="s">
        <v>5901</v>
      </c>
      <c r="F81" s="110" t="s">
        <v>5902</v>
      </c>
      <c r="G81" s="109" t="s">
        <v>5213</v>
      </c>
      <c r="H81" s="109" t="s">
        <v>8887</v>
      </c>
      <c r="I81" s="111">
        <v>15.792</v>
      </c>
      <c r="J81" s="111">
        <v>15.792</v>
      </c>
      <c r="K81" s="111"/>
      <c r="L81" s="109" t="s">
        <v>5812</v>
      </c>
      <c r="M81" s="187">
        <v>15792</v>
      </c>
      <c r="N81" s="109" t="s">
        <v>6521</v>
      </c>
      <c r="O81" s="109"/>
      <c r="P81" s="109"/>
      <c r="Q81" s="109"/>
    </row>
    <row r="82" spans="1:17" ht="24" x14ac:dyDescent="0.55000000000000004">
      <c r="A82" s="109">
        <f>SUBTOTAL(103,$B$4:B82)</f>
        <v>79</v>
      </c>
      <c r="B82" s="110" t="s">
        <v>5876</v>
      </c>
      <c r="C82" s="110" t="s">
        <v>5747</v>
      </c>
      <c r="D82" s="110" t="s">
        <v>5880</v>
      </c>
      <c r="E82" s="109" t="s">
        <v>5901</v>
      </c>
      <c r="F82" s="110" t="s">
        <v>5902</v>
      </c>
      <c r="G82" s="109" t="s">
        <v>8887</v>
      </c>
      <c r="H82" s="109" t="s">
        <v>9340</v>
      </c>
      <c r="I82" s="111">
        <v>29.486999999999899</v>
      </c>
      <c r="J82" s="111">
        <v>29.486999999999899</v>
      </c>
      <c r="K82" s="111"/>
      <c r="L82" s="109" t="s">
        <v>5346</v>
      </c>
      <c r="M82" s="187">
        <v>15792</v>
      </c>
      <c r="N82" s="109" t="s">
        <v>6518</v>
      </c>
      <c r="O82" s="109"/>
      <c r="P82" s="109"/>
      <c r="Q82" s="109"/>
    </row>
    <row r="83" spans="1:17" ht="24" x14ac:dyDescent="0.55000000000000004">
      <c r="A83" s="106">
        <f>SUBTOTAL(103,$B$4:B83)</f>
        <v>80</v>
      </c>
      <c r="B83" s="107" t="s">
        <v>5876</v>
      </c>
      <c r="C83" s="107" t="s">
        <v>5747</v>
      </c>
      <c r="D83" s="107" t="s">
        <v>5883</v>
      </c>
      <c r="E83" s="106" t="s">
        <v>5903</v>
      </c>
      <c r="F83" s="107" t="s">
        <v>5904</v>
      </c>
      <c r="G83" s="106" t="s">
        <v>5213</v>
      </c>
      <c r="H83" s="106" t="s">
        <v>9400</v>
      </c>
      <c r="I83" s="11">
        <v>3.875</v>
      </c>
      <c r="J83" s="11">
        <v>3.875</v>
      </c>
      <c r="K83" s="11"/>
      <c r="L83" s="106" t="s">
        <v>5812</v>
      </c>
      <c r="M83" s="108"/>
      <c r="N83" s="108"/>
      <c r="O83" s="108"/>
      <c r="P83" s="108"/>
      <c r="Q83" s="108"/>
    </row>
    <row r="84" spans="1:17" ht="24" x14ac:dyDescent="0.55000000000000004">
      <c r="A84" s="106">
        <f>SUBTOTAL(103,$B$4:B84)</f>
        <v>81</v>
      </c>
      <c r="B84" s="107" t="s">
        <v>5876</v>
      </c>
      <c r="C84" s="107" t="s">
        <v>5747</v>
      </c>
      <c r="D84" s="107" t="s">
        <v>5886</v>
      </c>
      <c r="E84" s="106" t="s">
        <v>5905</v>
      </c>
      <c r="F84" s="107" t="s">
        <v>5906</v>
      </c>
      <c r="G84" s="106" t="s">
        <v>5213</v>
      </c>
      <c r="H84" s="106" t="s">
        <v>9401</v>
      </c>
      <c r="I84" s="11">
        <v>15.938000000000001</v>
      </c>
      <c r="J84" s="11">
        <v>16.875999999999902</v>
      </c>
      <c r="K84" s="11"/>
      <c r="L84" s="106" t="s">
        <v>5746</v>
      </c>
      <c r="M84" s="108"/>
      <c r="N84" s="109" t="s">
        <v>6517</v>
      </c>
      <c r="O84" s="108"/>
      <c r="P84" s="109"/>
      <c r="Q84" s="109"/>
    </row>
    <row r="85" spans="1:17" ht="24" x14ac:dyDescent="0.55000000000000004">
      <c r="A85" s="106">
        <f>SUBTOTAL(103,$B$4:B85)</f>
        <v>82</v>
      </c>
      <c r="B85" s="107" t="s">
        <v>5876</v>
      </c>
      <c r="C85" s="107" t="s">
        <v>5747</v>
      </c>
      <c r="D85" s="107" t="s">
        <v>5883</v>
      </c>
      <c r="E85" s="106" t="s">
        <v>5907</v>
      </c>
      <c r="F85" s="107" t="s">
        <v>5908</v>
      </c>
      <c r="G85" s="106" t="s">
        <v>5213</v>
      </c>
      <c r="H85" s="106" t="s">
        <v>9402</v>
      </c>
      <c r="I85" s="11">
        <v>1.8420000000000001</v>
      </c>
      <c r="J85" s="11">
        <v>1.8420000000000001</v>
      </c>
      <c r="K85" s="11"/>
      <c r="L85" s="106" t="s">
        <v>5812</v>
      </c>
      <c r="M85" s="108"/>
      <c r="N85" s="108"/>
      <c r="O85" s="108"/>
      <c r="P85" s="108"/>
      <c r="Q85" s="108"/>
    </row>
    <row r="86" spans="1:17" ht="24" x14ac:dyDescent="0.55000000000000004">
      <c r="A86" s="106">
        <f>SUBTOTAL(103,$B$4:B86)</f>
        <v>83</v>
      </c>
      <c r="B86" s="107" t="s">
        <v>5876</v>
      </c>
      <c r="C86" s="107" t="s">
        <v>5747</v>
      </c>
      <c r="D86" s="107" t="s">
        <v>5883</v>
      </c>
      <c r="E86" s="106" t="s">
        <v>5909</v>
      </c>
      <c r="F86" s="107" t="s">
        <v>5910</v>
      </c>
      <c r="G86" s="106" t="s">
        <v>5213</v>
      </c>
      <c r="H86" s="106" t="s">
        <v>9403</v>
      </c>
      <c r="I86" s="11">
        <v>1.08</v>
      </c>
      <c r="J86" s="11">
        <v>1.08</v>
      </c>
      <c r="K86" s="11"/>
      <c r="L86" s="106" t="s">
        <v>5812</v>
      </c>
      <c r="M86" s="108"/>
      <c r="N86" s="108"/>
      <c r="O86" s="108"/>
      <c r="P86" s="108"/>
      <c r="Q86" s="108"/>
    </row>
    <row r="87" spans="1:17" ht="24" x14ac:dyDescent="0.55000000000000004">
      <c r="A87" s="106">
        <f>SUBTOTAL(103,$B$4:B87)</f>
        <v>84</v>
      </c>
      <c r="B87" s="107" t="s">
        <v>5876</v>
      </c>
      <c r="C87" s="107" t="s">
        <v>5747</v>
      </c>
      <c r="D87" s="107" t="s">
        <v>5883</v>
      </c>
      <c r="E87" s="106" t="s">
        <v>5911</v>
      </c>
      <c r="F87" s="107" t="s">
        <v>5912</v>
      </c>
      <c r="G87" s="106" t="s">
        <v>9404</v>
      </c>
      <c r="H87" s="106" t="s">
        <v>9405</v>
      </c>
      <c r="I87" s="11">
        <v>21.13</v>
      </c>
      <c r="J87" s="11">
        <v>42.26</v>
      </c>
      <c r="K87" s="11"/>
      <c r="L87" s="106" t="s">
        <v>5812</v>
      </c>
      <c r="M87" s="108"/>
      <c r="N87" s="108"/>
      <c r="O87" s="108"/>
      <c r="P87" s="108"/>
      <c r="Q87" s="108"/>
    </row>
    <row r="88" spans="1:17" ht="24" x14ac:dyDescent="0.55000000000000004">
      <c r="A88" s="112">
        <f>SUBTOTAL(103,$B$4:B88)</f>
        <v>85</v>
      </c>
      <c r="B88" s="157" t="s">
        <v>5913</v>
      </c>
      <c r="C88" s="157" t="s">
        <v>5747</v>
      </c>
      <c r="D88" s="157" t="s">
        <v>5915</v>
      </c>
      <c r="E88" s="112" t="s">
        <v>5916</v>
      </c>
      <c r="F88" s="157" t="s">
        <v>5917</v>
      </c>
      <c r="G88" s="112" t="s">
        <v>8999</v>
      </c>
      <c r="H88" s="112" t="s">
        <v>5918</v>
      </c>
      <c r="I88" s="149">
        <v>23.399999999999899</v>
      </c>
      <c r="J88" s="149">
        <v>34.700000000000003</v>
      </c>
      <c r="K88" s="149"/>
      <c r="L88" s="112" t="s">
        <v>5028</v>
      </c>
      <c r="M88" s="112" t="s">
        <v>5918</v>
      </c>
      <c r="N88" s="112" t="s">
        <v>6525</v>
      </c>
      <c r="O88" s="109"/>
      <c r="P88" s="112"/>
      <c r="Q88" s="112"/>
    </row>
    <row r="89" spans="1:17" ht="24" x14ac:dyDescent="0.55000000000000004">
      <c r="A89" s="112">
        <f>SUBTOTAL(103,$B$4:B89)</f>
        <v>86</v>
      </c>
      <c r="B89" s="157" t="s">
        <v>5913</v>
      </c>
      <c r="C89" s="157" t="s">
        <v>5747</v>
      </c>
      <c r="D89" s="157" t="s">
        <v>5915</v>
      </c>
      <c r="E89" s="112" t="s">
        <v>5916</v>
      </c>
      <c r="F89" s="157" t="s">
        <v>5917</v>
      </c>
      <c r="G89" s="112" t="s">
        <v>5918</v>
      </c>
      <c r="H89" s="112" t="s">
        <v>9406</v>
      </c>
      <c r="I89" s="149">
        <v>39.6</v>
      </c>
      <c r="J89" s="149">
        <v>58.85</v>
      </c>
      <c r="K89" s="149"/>
      <c r="L89" s="112" t="s">
        <v>5914</v>
      </c>
      <c r="M89" s="112" t="s">
        <v>5918</v>
      </c>
      <c r="N89" s="112" t="s">
        <v>6526</v>
      </c>
      <c r="O89" s="109"/>
      <c r="P89" s="112"/>
      <c r="Q89" s="112"/>
    </row>
    <row r="90" spans="1:17" ht="24" x14ac:dyDescent="0.55000000000000004">
      <c r="A90" s="141">
        <f>SUBTOTAL(103,$B$4:B90)</f>
        <v>87</v>
      </c>
      <c r="B90" s="145" t="s">
        <v>5913</v>
      </c>
      <c r="C90" s="145" t="s">
        <v>5747</v>
      </c>
      <c r="D90" s="145" t="s">
        <v>5919</v>
      </c>
      <c r="E90" s="141" t="s">
        <v>5920</v>
      </c>
      <c r="F90" s="145" t="s">
        <v>5921</v>
      </c>
      <c r="G90" s="141" t="s">
        <v>9406</v>
      </c>
      <c r="H90" s="141" t="s">
        <v>9407</v>
      </c>
      <c r="I90" s="146">
        <v>59.9179999999999</v>
      </c>
      <c r="J90" s="146">
        <v>108.97399999999899</v>
      </c>
      <c r="K90" s="146"/>
      <c r="L90" s="141" t="s">
        <v>5914</v>
      </c>
      <c r="M90" s="174"/>
      <c r="N90" s="174"/>
      <c r="O90" s="108"/>
      <c r="P90" s="174"/>
      <c r="Q90" s="174"/>
    </row>
    <row r="91" spans="1:17" ht="24" x14ac:dyDescent="0.55000000000000004">
      <c r="A91" s="141">
        <f>SUBTOTAL(103,$B$4:B91)</f>
        <v>88</v>
      </c>
      <c r="B91" s="145" t="s">
        <v>5913</v>
      </c>
      <c r="C91" s="145" t="s">
        <v>5747</v>
      </c>
      <c r="D91" s="145" t="s">
        <v>5922</v>
      </c>
      <c r="E91" s="141" t="s">
        <v>5923</v>
      </c>
      <c r="F91" s="145" t="s">
        <v>5924</v>
      </c>
      <c r="G91" s="141" t="s">
        <v>9407</v>
      </c>
      <c r="H91" s="141" t="s">
        <v>9393</v>
      </c>
      <c r="I91" s="146">
        <v>82.11</v>
      </c>
      <c r="J91" s="146">
        <v>92.944999999999993</v>
      </c>
      <c r="K91" s="146"/>
      <c r="L91" s="141" t="s">
        <v>5914</v>
      </c>
      <c r="M91" s="174"/>
      <c r="N91" s="174"/>
      <c r="O91" s="108"/>
      <c r="P91" s="174"/>
      <c r="Q91" s="174"/>
    </row>
    <row r="92" spans="1:17" ht="24" x14ac:dyDescent="0.55000000000000004">
      <c r="A92" s="141">
        <f>SUBTOTAL(103,$B$4:B92)</f>
        <v>89</v>
      </c>
      <c r="B92" s="145" t="s">
        <v>5913</v>
      </c>
      <c r="C92" s="145" t="s">
        <v>5747</v>
      </c>
      <c r="D92" s="145" t="s">
        <v>5919</v>
      </c>
      <c r="E92" s="141" t="s">
        <v>5925</v>
      </c>
      <c r="F92" s="145" t="s">
        <v>5926</v>
      </c>
      <c r="G92" s="141" t="s">
        <v>5213</v>
      </c>
      <c r="H92" s="141" t="s">
        <v>9408</v>
      </c>
      <c r="I92" s="146">
        <v>0.23299999999999901</v>
      </c>
      <c r="J92" s="146">
        <v>0.64400000000000002</v>
      </c>
      <c r="K92" s="146"/>
      <c r="L92" s="141" t="s">
        <v>5914</v>
      </c>
      <c r="M92" s="174"/>
      <c r="N92" s="174"/>
      <c r="O92" s="108"/>
      <c r="P92" s="174"/>
      <c r="Q92" s="174"/>
    </row>
    <row r="93" spans="1:17" ht="24" x14ac:dyDescent="0.55000000000000004">
      <c r="A93" s="112">
        <f>SUBTOTAL(103,$B$4:B93)</f>
        <v>90</v>
      </c>
      <c r="B93" s="157" t="s">
        <v>5913</v>
      </c>
      <c r="C93" s="157" t="s">
        <v>5747</v>
      </c>
      <c r="D93" s="157" t="s">
        <v>5927</v>
      </c>
      <c r="E93" s="112" t="s">
        <v>5928</v>
      </c>
      <c r="F93" s="157" t="s">
        <v>5929</v>
      </c>
      <c r="G93" s="112" t="s">
        <v>5213</v>
      </c>
      <c r="H93" s="112" t="s">
        <v>5930</v>
      </c>
      <c r="I93" s="149">
        <v>4.9800000000000004</v>
      </c>
      <c r="J93" s="149">
        <v>4.9800000000000004</v>
      </c>
      <c r="K93" s="149"/>
      <c r="L93" s="112" t="s">
        <v>5914</v>
      </c>
      <c r="M93" s="112" t="s">
        <v>5930</v>
      </c>
      <c r="N93" s="112" t="s">
        <v>6526</v>
      </c>
      <c r="O93" s="109"/>
      <c r="P93" s="112"/>
      <c r="Q93" s="112"/>
    </row>
    <row r="94" spans="1:17" ht="24" x14ac:dyDescent="0.55000000000000004">
      <c r="A94" s="112">
        <f>SUBTOTAL(103,$B$4:B94)</f>
        <v>91</v>
      </c>
      <c r="B94" s="157" t="s">
        <v>5913</v>
      </c>
      <c r="C94" s="157" t="s">
        <v>5747</v>
      </c>
      <c r="D94" s="157" t="s">
        <v>5927</v>
      </c>
      <c r="E94" s="112" t="s">
        <v>5928</v>
      </c>
      <c r="F94" s="157" t="s">
        <v>5929</v>
      </c>
      <c r="G94" s="112" t="s">
        <v>5930</v>
      </c>
      <c r="H94" s="112" t="s">
        <v>9019</v>
      </c>
      <c r="I94" s="149">
        <v>63.12</v>
      </c>
      <c r="J94" s="149">
        <v>70.507999999999896</v>
      </c>
      <c r="K94" s="149"/>
      <c r="L94" s="112" t="s">
        <v>5028</v>
      </c>
      <c r="M94" s="112" t="s">
        <v>5930</v>
      </c>
      <c r="N94" s="112" t="s">
        <v>6525</v>
      </c>
      <c r="O94" s="109"/>
      <c r="P94" s="112"/>
      <c r="Q94" s="112"/>
    </row>
    <row r="95" spans="1:17" ht="24" x14ac:dyDescent="0.55000000000000004">
      <c r="A95" s="112">
        <f>SUBTOTAL(103,$B$4:B95)</f>
        <v>92</v>
      </c>
      <c r="B95" s="157" t="s">
        <v>5913</v>
      </c>
      <c r="C95" s="157" t="s">
        <v>5747</v>
      </c>
      <c r="D95" s="157" t="s">
        <v>5915</v>
      </c>
      <c r="E95" s="112" t="s">
        <v>5931</v>
      </c>
      <c r="F95" s="157" t="s">
        <v>5932</v>
      </c>
      <c r="G95" s="112" t="s">
        <v>5213</v>
      </c>
      <c r="H95" s="112" t="s">
        <v>5933</v>
      </c>
      <c r="I95" s="149">
        <v>36.173000000000002</v>
      </c>
      <c r="J95" s="149">
        <v>36.173000000000002</v>
      </c>
      <c r="K95" s="149"/>
      <c r="L95" s="112" t="s">
        <v>5914</v>
      </c>
      <c r="M95" s="112" t="s">
        <v>5933</v>
      </c>
      <c r="N95" s="112" t="s">
        <v>6527</v>
      </c>
      <c r="O95" s="109"/>
      <c r="P95" s="112"/>
      <c r="Q95" s="112"/>
    </row>
    <row r="96" spans="1:17" ht="24" x14ac:dyDescent="0.55000000000000004">
      <c r="A96" s="112">
        <f>SUBTOTAL(103,$B$4:B96)</f>
        <v>93</v>
      </c>
      <c r="B96" s="157" t="s">
        <v>5913</v>
      </c>
      <c r="C96" s="157" t="s">
        <v>5747</v>
      </c>
      <c r="D96" s="157" t="s">
        <v>5915</v>
      </c>
      <c r="E96" s="112" t="s">
        <v>5931</v>
      </c>
      <c r="F96" s="157" t="s">
        <v>5932</v>
      </c>
      <c r="G96" s="112" t="s">
        <v>5933</v>
      </c>
      <c r="H96" s="112" t="s">
        <v>9127</v>
      </c>
      <c r="I96" s="149">
        <v>20</v>
      </c>
      <c r="J96" s="149">
        <v>20.149999999999999</v>
      </c>
      <c r="K96" s="149"/>
      <c r="L96" s="112" t="s">
        <v>5028</v>
      </c>
      <c r="M96" s="112" t="s">
        <v>5933</v>
      </c>
      <c r="N96" s="112" t="s">
        <v>6525</v>
      </c>
      <c r="O96" s="109"/>
      <c r="P96" s="112"/>
      <c r="Q96" s="112"/>
    </row>
    <row r="97" spans="1:17" ht="24" x14ac:dyDescent="0.55000000000000004">
      <c r="A97" s="141">
        <f>SUBTOTAL(103,$B$4:B97)</f>
        <v>94</v>
      </c>
      <c r="B97" s="145" t="s">
        <v>5913</v>
      </c>
      <c r="C97" s="145" t="s">
        <v>5747</v>
      </c>
      <c r="D97" s="145" t="s">
        <v>5927</v>
      </c>
      <c r="E97" s="141" t="s">
        <v>5934</v>
      </c>
      <c r="F97" s="145" t="s">
        <v>5935</v>
      </c>
      <c r="G97" s="141" t="s">
        <v>9127</v>
      </c>
      <c r="H97" s="141" t="s">
        <v>9021</v>
      </c>
      <c r="I97" s="146">
        <v>14.185</v>
      </c>
      <c r="J97" s="146">
        <v>17.881999999999898</v>
      </c>
      <c r="K97" s="146"/>
      <c r="L97" s="141" t="s">
        <v>5028</v>
      </c>
      <c r="M97" s="174"/>
      <c r="N97" s="112" t="s">
        <v>6525</v>
      </c>
      <c r="O97" s="108"/>
      <c r="P97" s="112"/>
      <c r="Q97" s="112"/>
    </row>
    <row r="98" spans="1:17" ht="24" x14ac:dyDescent="0.55000000000000004">
      <c r="A98" s="141">
        <f>SUBTOTAL(103,$B$4:B98)</f>
        <v>95</v>
      </c>
      <c r="B98" s="145" t="s">
        <v>5913</v>
      </c>
      <c r="C98" s="145" t="s">
        <v>5747</v>
      </c>
      <c r="D98" s="145" t="s">
        <v>5927</v>
      </c>
      <c r="E98" s="141" t="s">
        <v>5936</v>
      </c>
      <c r="F98" s="145" t="s">
        <v>5937</v>
      </c>
      <c r="G98" s="141" t="s">
        <v>5213</v>
      </c>
      <c r="H98" s="141" t="s">
        <v>9128</v>
      </c>
      <c r="I98" s="146">
        <v>7.6289999999999898</v>
      </c>
      <c r="J98" s="146">
        <v>7.7169999999999996</v>
      </c>
      <c r="K98" s="146"/>
      <c r="L98" s="141" t="s">
        <v>5028</v>
      </c>
      <c r="M98" s="174"/>
      <c r="N98" s="112" t="s">
        <v>6525</v>
      </c>
      <c r="O98" s="108"/>
      <c r="P98" s="112"/>
      <c r="Q98" s="112"/>
    </row>
    <row r="99" spans="1:17" ht="24" x14ac:dyDescent="0.55000000000000004">
      <c r="A99" s="141">
        <f>SUBTOTAL(103,$B$4:B99)</f>
        <v>96</v>
      </c>
      <c r="B99" s="145" t="s">
        <v>5913</v>
      </c>
      <c r="C99" s="145" t="s">
        <v>5747</v>
      </c>
      <c r="D99" s="145" t="s">
        <v>5919</v>
      </c>
      <c r="E99" s="141" t="s">
        <v>5938</v>
      </c>
      <c r="F99" s="145" t="s">
        <v>5939</v>
      </c>
      <c r="G99" s="141" t="s">
        <v>5213</v>
      </c>
      <c r="H99" s="141" t="s">
        <v>6891</v>
      </c>
      <c r="I99" s="146">
        <v>0.69999999999999896</v>
      </c>
      <c r="J99" s="146">
        <v>0.69999999999999896</v>
      </c>
      <c r="K99" s="146"/>
      <c r="L99" s="141" t="s">
        <v>5914</v>
      </c>
      <c r="M99" s="174"/>
      <c r="N99" s="174"/>
      <c r="O99" s="108"/>
      <c r="P99" s="174"/>
      <c r="Q99" s="174"/>
    </row>
    <row r="100" spans="1:17" ht="24" x14ac:dyDescent="0.55000000000000004">
      <c r="A100" s="106">
        <f>SUBTOTAL(103,$B$4:B100)</f>
        <v>97</v>
      </c>
      <c r="B100" s="107" t="s">
        <v>5940</v>
      </c>
      <c r="C100" s="107" t="s">
        <v>5747</v>
      </c>
      <c r="D100" s="107" t="s">
        <v>5941</v>
      </c>
      <c r="E100" s="106" t="s">
        <v>5942</v>
      </c>
      <c r="F100" s="107" t="s">
        <v>5943</v>
      </c>
      <c r="G100" s="106" t="s">
        <v>9344</v>
      </c>
      <c r="H100" s="106" t="s">
        <v>9409</v>
      </c>
      <c r="I100" s="11">
        <v>19.419999999999899</v>
      </c>
      <c r="J100" s="11">
        <v>38.56</v>
      </c>
      <c r="K100" s="11"/>
      <c r="L100" s="106" t="s">
        <v>5471</v>
      </c>
      <c r="M100" s="106"/>
      <c r="N100" s="106"/>
      <c r="O100" s="108"/>
      <c r="P100" s="106"/>
      <c r="Q100" s="106"/>
    </row>
    <row r="101" spans="1:17" ht="24" x14ac:dyDescent="0.55000000000000004">
      <c r="A101" s="106">
        <f>SUBTOTAL(103,$B$4:B101)</f>
        <v>98</v>
      </c>
      <c r="B101" s="107" t="s">
        <v>5940</v>
      </c>
      <c r="C101" s="107" t="s">
        <v>5747</v>
      </c>
      <c r="D101" s="107" t="s">
        <v>5944</v>
      </c>
      <c r="E101" s="106" t="s">
        <v>5945</v>
      </c>
      <c r="F101" s="107" t="s">
        <v>5946</v>
      </c>
      <c r="G101" s="106" t="s">
        <v>9410</v>
      </c>
      <c r="H101" s="106" t="s">
        <v>9411</v>
      </c>
      <c r="I101" s="11">
        <v>13.65</v>
      </c>
      <c r="J101" s="11">
        <v>27.3</v>
      </c>
      <c r="K101" s="11"/>
      <c r="L101" s="106" t="s">
        <v>5471</v>
      </c>
      <c r="M101" s="106"/>
      <c r="N101" s="106"/>
      <c r="O101" s="108"/>
      <c r="P101" s="106"/>
      <c r="Q101" s="106"/>
    </row>
    <row r="102" spans="1:17" ht="24" x14ac:dyDescent="0.55000000000000004">
      <c r="A102" s="106">
        <f>SUBTOTAL(103,$B$4:B102)</f>
        <v>99</v>
      </c>
      <c r="B102" s="107" t="s">
        <v>5940</v>
      </c>
      <c r="C102" s="107" t="s">
        <v>5747</v>
      </c>
      <c r="D102" s="107" t="s">
        <v>5947</v>
      </c>
      <c r="E102" s="106" t="s">
        <v>5948</v>
      </c>
      <c r="F102" s="107" t="s">
        <v>5949</v>
      </c>
      <c r="G102" s="106" t="s">
        <v>9411</v>
      </c>
      <c r="H102" s="106" t="s">
        <v>9412</v>
      </c>
      <c r="I102" s="11">
        <v>11.518999999999901</v>
      </c>
      <c r="J102" s="11">
        <v>23.037999999999901</v>
      </c>
      <c r="K102" s="11"/>
      <c r="L102" s="106" t="s">
        <v>5471</v>
      </c>
      <c r="M102" s="106"/>
      <c r="N102" s="106"/>
      <c r="O102" s="108"/>
      <c r="P102" s="106"/>
      <c r="Q102" s="106"/>
    </row>
    <row r="103" spans="1:17" ht="24" x14ac:dyDescent="0.55000000000000004">
      <c r="A103" s="106">
        <f>SUBTOTAL(103,$B$4:B103)</f>
        <v>100</v>
      </c>
      <c r="B103" s="107" t="s">
        <v>5940</v>
      </c>
      <c r="C103" s="107" t="s">
        <v>5747</v>
      </c>
      <c r="D103" s="107" t="s">
        <v>5950</v>
      </c>
      <c r="E103" s="106" t="s">
        <v>5951</v>
      </c>
      <c r="F103" s="107" t="s">
        <v>5952</v>
      </c>
      <c r="G103" s="106" t="s">
        <v>9413</v>
      </c>
      <c r="H103" s="106" t="s">
        <v>9265</v>
      </c>
      <c r="I103" s="11">
        <v>24.066999999999901</v>
      </c>
      <c r="J103" s="11">
        <v>58.811999999999898</v>
      </c>
      <c r="K103" s="11"/>
      <c r="L103" s="106" t="s">
        <v>5471</v>
      </c>
      <c r="M103" s="106"/>
      <c r="N103" s="106"/>
      <c r="O103" s="108"/>
      <c r="P103" s="106"/>
      <c r="Q103" s="106"/>
    </row>
    <row r="104" spans="1:17" ht="24" x14ac:dyDescent="0.55000000000000004">
      <c r="A104" s="106">
        <f>SUBTOTAL(103,$B$4:B104)</f>
        <v>101</v>
      </c>
      <c r="B104" s="107" t="s">
        <v>5940</v>
      </c>
      <c r="C104" s="107" t="s">
        <v>5747</v>
      </c>
      <c r="D104" s="107" t="s">
        <v>5953</v>
      </c>
      <c r="E104" s="106" t="s">
        <v>5954</v>
      </c>
      <c r="F104" s="107" t="s">
        <v>5955</v>
      </c>
      <c r="G104" s="106" t="s">
        <v>9186</v>
      </c>
      <c r="H104" s="106" t="s">
        <v>9414</v>
      </c>
      <c r="I104" s="11">
        <v>15.9209999999999</v>
      </c>
      <c r="J104" s="11">
        <v>31.841999999999899</v>
      </c>
      <c r="K104" s="11"/>
      <c r="L104" s="106" t="s">
        <v>5471</v>
      </c>
      <c r="M104" s="106"/>
      <c r="N104" s="106"/>
      <c r="O104" s="108"/>
      <c r="P104" s="106"/>
      <c r="Q104" s="106"/>
    </row>
    <row r="105" spans="1:17" ht="24" x14ac:dyDescent="0.55000000000000004">
      <c r="A105" s="106">
        <f>SUBTOTAL(103,$B$4:B105)</f>
        <v>102</v>
      </c>
      <c r="B105" s="107" t="s">
        <v>5940</v>
      </c>
      <c r="C105" s="107" t="s">
        <v>5747</v>
      </c>
      <c r="D105" s="107" t="s">
        <v>5941</v>
      </c>
      <c r="E105" s="106" t="s">
        <v>5956</v>
      </c>
      <c r="F105" s="107" t="s">
        <v>5957</v>
      </c>
      <c r="G105" s="106" t="s">
        <v>9414</v>
      </c>
      <c r="H105" s="106" t="s">
        <v>9415</v>
      </c>
      <c r="I105" s="11">
        <v>10.213999999999899</v>
      </c>
      <c r="J105" s="11">
        <v>20.427999999999901</v>
      </c>
      <c r="K105" s="11"/>
      <c r="L105" s="106" t="s">
        <v>5471</v>
      </c>
      <c r="M105" s="106"/>
      <c r="N105" s="106"/>
      <c r="O105" s="108"/>
      <c r="P105" s="106"/>
      <c r="Q105" s="106"/>
    </row>
    <row r="106" spans="1:17" ht="24" x14ac:dyDescent="0.55000000000000004">
      <c r="A106" s="106">
        <f>SUBTOTAL(103,$B$4:B106)</f>
        <v>103</v>
      </c>
      <c r="B106" s="107" t="s">
        <v>5940</v>
      </c>
      <c r="C106" s="107" t="s">
        <v>5747</v>
      </c>
      <c r="D106" s="107" t="s">
        <v>5944</v>
      </c>
      <c r="E106" s="106" t="s">
        <v>5958</v>
      </c>
      <c r="F106" s="107" t="s">
        <v>5959</v>
      </c>
      <c r="G106" s="106" t="s">
        <v>9415</v>
      </c>
      <c r="H106" s="106" t="s">
        <v>9416</v>
      </c>
      <c r="I106" s="11">
        <v>24.863999999999901</v>
      </c>
      <c r="J106" s="11">
        <v>49.727999999999902</v>
      </c>
      <c r="K106" s="11"/>
      <c r="L106" s="106" t="s">
        <v>5471</v>
      </c>
      <c r="M106" s="106"/>
      <c r="N106" s="106"/>
      <c r="O106" s="108"/>
      <c r="P106" s="106"/>
      <c r="Q106" s="106"/>
    </row>
    <row r="107" spans="1:17" ht="24" x14ac:dyDescent="0.55000000000000004">
      <c r="A107" s="106">
        <f>SUBTOTAL(103,$B$4:B107)</f>
        <v>104</v>
      </c>
      <c r="B107" s="107" t="s">
        <v>5940</v>
      </c>
      <c r="C107" s="107" t="s">
        <v>5747</v>
      </c>
      <c r="D107" s="107" t="s">
        <v>5947</v>
      </c>
      <c r="E107" s="106" t="s">
        <v>5960</v>
      </c>
      <c r="F107" s="107" t="s">
        <v>5961</v>
      </c>
      <c r="G107" s="106" t="s">
        <v>9417</v>
      </c>
      <c r="H107" s="106" t="s">
        <v>9418</v>
      </c>
      <c r="I107" s="11">
        <v>18.622</v>
      </c>
      <c r="J107" s="11">
        <v>37.244</v>
      </c>
      <c r="K107" s="11"/>
      <c r="L107" s="106" t="s">
        <v>5471</v>
      </c>
      <c r="M107" s="106"/>
      <c r="N107" s="106"/>
      <c r="O107" s="108"/>
      <c r="P107" s="106"/>
      <c r="Q107" s="106"/>
    </row>
    <row r="108" spans="1:17" ht="24" x14ac:dyDescent="0.55000000000000004">
      <c r="A108" s="106">
        <f>SUBTOTAL(103,$B$4:B108)</f>
        <v>105</v>
      </c>
      <c r="B108" s="107" t="s">
        <v>5940</v>
      </c>
      <c r="C108" s="107" t="s">
        <v>5747</v>
      </c>
      <c r="D108" s="107" t="s">
        <v>5962</v>
      </c>
      <c r="E108" s="106" t="s">
        <v>5963</v>
      </c>
      <c r="F108" s="107" t="s">
        <v>5964</v>
      </c>
      <c r="G108" s="106" t="s">
        <v>5213</v>
      </c>
      <c r="H108" s="106" t="s">
        <v>6811</v>
      </c>
      <c r="I108" s="11">
        <v>30</v>
      </c>
      <c r="J108" s="11">
        <v>63.152999999999899</v>
      </c>
      <c r="K108" s="11"/>
      <c r="L108" s="106" t="s">
        <v>5471</v>
      </c>
      <c r="M108" s="106"/>
      <c r="N108" s="106"/>
      <c r="O108" s="108"/>
      <c r="P108" s="106"/>
      <c r="Q108" s="106"/>
    </row>
    <row r="109" spans="1:17" ht="24" x14ac:dyDescent="0.55000000000000004">
      <c r="A109" s="106">
        <f>SUBTOTAL(103,$B$4:B109)</f>
        <v>106</v>
      </c>
      <c r="B109" s="107" t="s">
        <v>5940</v>
      </c>
      <c r="C109" s="107" t="s">
        <v>5747</v>
      </c>
      <c r="D109" s="107" t="s">
        <v>5947</v>
      </c>
      <c r="E109" s="106" t="s">
        <v>5965</v>
      </c>
      <c r="F109" s="107" t="s">
        <v>5966</v>
      </c>
      <c r="G109" s="106" t="s">
        <v>5213</v>
      </c>
      <c r="H109" s="106" t="s">
        <v>9419</v>
      </c>
      <c r="I109" s="11">
        <v>31.254999999999999</v>
      </c>
      <c r="J109" s="11">
        <v>40.536999999999999</v>
      </c>
      <c r="K109" s="11"/>
      <c r="L109" s="106" t="s">
        <v>5471</v>
      </c>
      <c r="M109" s="106"/>
      <c r="N109" s="106"/>
      <c r="O109" s="108"/>
      <c r="P109" s="106"/>
      <c r="Q109" s="106"/>
    </row>
    <row r="110" spans="1:17" ht="24" x14ac:dyDescent="0.55000000000000004">
      <c r="A110" s="106">
        <f>SUBTOTAL(103,$B$4:B110)</f>
        <v>107</v>
      </c>
      <c r="B110" s="107" t="s">
        <v>5940</v>
      </c>
      <c r="C110" s="107" t="s">
        <v>5747</v>
      </c>
      <c r="D110" s="107" t="s">
        <v>5947</v>
      </c>
      <c r="E110" s="106" t="s">
        <v>5967</v>
      </c>
      <c r="F110" s="107" t="s">
        <v>5968</v>
      </c>
      <c r="G110" s="106" t="s">
        <v>5213</v>
      </c>
      <c r="H110" s="106" t="s">
        <v>9420</v>
      </c>
      <c r="I110" s="11">
        <v>5.2939999999999996</v>
      </c>
      <c r="J110" s="11">
        <v>10.587999999999999</v>
      </c>
      <c r="K110" s="11"/>
      <c r="L110" s="106" t="s">
        <v>5471</v>
      </c>
      <c r="M110" s="106"/>
      <c r="N110" s="106"/>
      <c r="O110" s="108"/>
      <c r="P110" s="106"/>
      <c r="Q110" s="106"/>
    </row>
    <row r="111" spans="1:17" ht="24" x14ac:dyDescent="0.55000000000000004">
      <c r="A111" s="106">
        <f>SUBTOTAL(103,$B$4:B111)</f>
        <v>108</v>
      </c>
      <c r="B111" s="107" t="s">
        <v>5940</v>
      </c>
      <c r="C111" s="107" t="s">
        <v>5747</v>
      </c>
      <c r="D111" s="107" t="s">
        <v>5969</v>
      </c>
      <c r="E111" s="106" t="s">
        <v>5970</v>
      </c>
      <c r="F111" s="107" t="s">
        <v>5971</v>
      </c>
      <c r="G111" s="106" t="s">
        <v>5213</v>
      </c>
      <c r="H111" s="106" t="s">
        <v>9421</v>
      </c>
      <c r="I111" s="11">
        <v>30.029</v>
      </c>
      <c r="J111" s="11">
        <v>38.779000000000003</v>
      </c>
      <c r="K111" s="11"/>
      <c r="L111" s="106" t="s">
        <v>5471</v>
      </c>
      <c r="M111" s="106"/>
      <c r="N111" s="106"/>
      <c r="O111" s="108"/>
      <c r="P111" s="106"/>
      <c r="Q111" s="106"/>
    </row>
    <row r="112" spans="1:17" ht="24" x14ac:dyDescent="0.55000000000000004">
      <c r="A112" s="106">
        <f>SUBTOTAL(103,$B$4:B112)</f>
        <v>109</v>
      </c>
      <c r="B112" s="107" t="s">
        <v>5940</v>
      </c>
      <c r="C112" s="107" t="s">
        <v>5747</v>
      </c>
      <c r="D112" s="107" t="s">
        <v>5969</v>
      </c>
      <c r="E112" s="106" t="s">
        <v>5972</v>
      </c>
      <c r="F112" s="107" t="s">
        <v>5973</v>
      </c>
      <c r="G112" s="106" t="s">
        <v>9421</v>
      </c>
      <c r="H112" s="106" t="s">
        <v>9348</v>
      </c>
      <c r="I112" s="11">
        <v>3.9980000000000002</v>
      </c>
      <c r="J112" s="11">
        <v>3.9980000000000002</v>
      </c>
      <c r="K112" s="11"/>
      <c r="L112" s="106" t="s">
        <v>5471</v>
      </c>
      <c r="M112" s="106"/>
      <c r="N112" s="106"/>
      <c r="O112" s="108"/>
      <c r="P112" s="106"/>
      <c r="Q112" s="106"/>
    </row>
    <row r="113" spans="1:17" ht="24" x14ac:dyDescent="0.55000000000000004">
      <c r="A113" s="106">
        <f>SUBTOTAL(103,$B$4:B113)</f>
        <v>110</v>
      </c>
      <c r="B113" s="107" t="s">
        <v>5940</v>
      </c>
      <c r="C113" s="107" t="s">
        <v>5747</v>
      </c>
      <c r="D113" s="107" t="s">
        <v>5944</v>
      </c>
      <c r="E113" s="106" t="s">
        <v>5974</v>
      </c>
      <c r="F113" s="107" t="s">
        <v>5975</v>
      </c>
      <c r="G113" s="106" t="s">
        <v>5213</v>
      </c>
      <c r="H113" s="106" t="s">
        <v>9422</v>
      </c>
      <c r="I113" s="11">
        <v>31.2289999999999</v>
      </c>
      <c r="J113" s="111">
        <v>32.073999999999998</v>
      </c>
      <c r="K113" s="111"/>
      <c r="L113" s="106" t="s">
        <v>5471</v>
      </c>
      <c r="M113" s="106"/>
      <c r="N113" s="106"/>
      <c r="O113" s="108"/>
      <c r="P113" s="106"/>
      <c r="Q113" s="106"/>
    </row>
    <row r="114" spans="1:17" ht="24" x14ac:dyDescent="0.55000000000000004">
      <c r="A114" s="106">
        <f>SUBTOTAL(103,$B$4:B114)</f>
        <v>111</v>
      </c>
      <c r="B114" s="107" t="s">
        <v>5940</v>
      </c>
      <c r="C114" s="107" t="s">
        <v>5747</v>
      </c>
      <c r="D114" s="107" t="s">
        <v>5950</v>
      </c>
      <c r="E114" s="106" t="s">
        <v>5976</v>
      </c>
      <c r="F114" s="107" t="s">
        <v>5977</v>
      </c>
      <c r="G114" s="106" t="s">
        <v>5213</v>
      </c>
      <c r="H114" s="106" t="s">
        <v>9423</v>
      </c>
      <c r="I114" s="11">
        <v>24.035</v>
      </c>
      <c r="J114" s="11">
        <v>25.913</v>
      </c>
      <c r="K114" s="11"/>
      <c r="L114" s="106" t="s">
        <v>5471</v>
      </c>
      <c r="M114" s="106"/>
      <c r="N114" s="106"/>
      <c r="O114" s="108"/>
      <c r="P114" s="106"/>
      <c r="Q114" s="106"/>
    </row>
    <row r="115" spans="1:17" ht="24" x14ac:dyDescent="0.55000000000000004">
      <c r="A115" s="106">
        <f>SUBTOTAL(103,$B$4:B115)</f>
        <v>112</v>
      </c>
      <c r="B115" s="107" t="s">
        <v>5940</v>
      </c>
      <c r="C115" s="107" t="s">
        <v>5747</v>
      </c>
      <c r="D115" s="107" t="s">
        <v>5953</v>
      </c>
      <c r="E115" s="106" t="s">
        <v>5978</v>
      </c>
      <c r="F115" s="107" t="s">
        <v>5979</v>
      </c>
      <c r="G115" s="106" t="s">
        <v>9204</v>
      </c>
      <c r="H115" s="106" t="s">
        <v>9205</v>
      </c>
      <c r="I115" s="11">
        <v>12.95</v>
      </c>
      <c r="J115" s="11">
        <v>12.95</v>
      </c>
      <c r="K115" s="11"/>
      <c r="L115" s="106" t="s">
        <v>5471</v>
      </c>
      <c r="M115" s="106"/>
      <c r="N115" s="106"/>
      <c r="O115" s="108"/>
      <c r="P115" s="106"/>
      <c r="Q115" s="106"/>
    </row>
    <row r="116" spans="1:17" ht="24" x14ac:dyDescent="0.55000000000000004">
      <c r="A116" s="106">
        <f>SUBTOTAL(103,$B$4:B116)</f>
        <v>113</v>
      </c>
      <c r="B116" s="107" t="s">
        <v>5940</v>
      </c>
      <c r="C116" s="107" t="s">
        <v>5747</v>
      </c>
      <c r="D116" s="107" t="s">
        <v>5969</v>
      </c>
      <c r="E116" s="106" t="s">
        <v>5980</v>
      </c>
      <c r="F116" s="107" t="s">
        <v>5981</v>
      </c>
      <c r="G116" s="106" t="s">
        <v>5213</v>
      </c>
      <c r="H116" s="106" t="s">
        <v>9424</v>
      </c>
      <c r="I116" s="11">
        <v>16.0749999999999</v>
      </c>
      <c r="J116" s="11">
        <v>16.77</v>
      </c>
      <c r="K116" s="11"/>
      <c r="L116" s="106" t="s">
        <v>5471</v>
      </c>
      <c r="M116" s="106"/>
      <c r="N116" s="106"/>
      <c r="O116" s="108"/>
      <c r="P116" s="106"/>
      <c r="Q116" s="106"/>
    </row>
    <row r="117" spans="1:17" ht="24" x14ac:dyDescent="0.55000000000000004">
      <c r="A117" s="106">
        <f>SUBTOTAL(103,$B$4:B117)</f>
        <v>114</v>
      </c>
      <c r="B117" s="107" t="s">
        <v>5940</v>
      </c>
      <c r="C117" s="107" t="s">
        <v>5747</v>
      </c>
      <c r="D117" s="107" t="s">
        <v>5969</v>
      </c>
      <c r="E117" s="106" t="s">
        <v>5982</v>
      </c>
      <c r="F117" s="107" t="s">
        <v>5983</v>
      </c>
      <c r="G117" s="106" t="s">
        <v>5213</v>
      </c>
      <c r="H117" s="106" t="s">
        <v>9425</v>
      </c>
      <c r="I117" s="11">
        <v>22.3859999999999</v>
      </c>
      <c r="J117" s="11">
        <v>23.085999999999899</v>
      </c>
      <c r="K117" s="11"/>
      <c r="L117" s="106" t="s">
        <v>5471</v>
      </c>
      <c r="M117" s="106"/>
      <c r="N117" s="106"/>
      <c r="O117" s="108"/>
      <c r="P117" s="106"/>
      <c r="Q117" s="106"/>
    </row>
    <row r="118" spans="1:17" ht="24" x14ac:dyDescent="0.55000000000000004">
      <c r="A118" s="106">
        <f>SUBTOTAL(103,$B$4:B118)</f>
        <v>115</v>
      </c>
      <c r="B118" s="107" t="s">
        <v>5940</v>
      </c>
      <c r="C118" s="107" t="s">
        <v>5747</v>
      </c>
      <c r="D118" s="107" t="s">
        <v>5969</v>
      </c>
      <c r="E118" s="106" t="s">
        <v>5984</v>
      </c>
      <c r="F118" s="107" t="s">
        <v>5985</v>
      </c>
      <c r="G118" s="106" t="s">
        <v>5213</v>
      </c>
      <c r="H118" s="106" t="s">
        <v>6930</v>
      </c>
      <c r="I118" s="11">
        <v>9.157</v>
      </c>
      <c r="J118" s="11">
        <v>10.589</v>
      </c>
      <c r="K118" s="11"/>
      <c r="L118" s="106" t="s">
        <v>5471</v>
      </c>
      <c r="M118" s="106"/>
      <c r="N118" s="106"/>
      <c r="O118" s="108"/>
      <c r="P118" s="106"/>
      <c r="Q118" s="106"/>
    </row>
    <row r="119" spans="1:17" ht="24" x14ac:dyDescent="0.55000000000000004">
      <c r="A119" s="106">
        <f>SUBTOTAL(103,$B$4:B119)</f>
        <v>116</v>
      </c>
      <c r="B119" s="107" t="s">
        <v>5940</v>
      </c>
      <c r="C119" s="107" t="s">
        <v>5747</v>
      </c>
      <c r="D119" s="107" t="s">
        <v>5962</v>
      </c>
      <c r="E119" s="106" t="s">
        <v>5986</v>
      </c>
      <c r="F119" s="107" t="s">
        <v>5987</v>
      </c>
      <c r="G119" s="106" t="s">
        <v>5213</v>
      </c>
      <c r="H119" s="106" t="s">
        <v>9426</v>
      </c>
      <c r="I119" s="11">
        <v>31.187999999999999</v>
      </c>
      <c r="J119" s="11">
        <v>31.187999999999999</v>
      </c>
      <c r="K119" s="11"/>
      <c r="L119" s="106" t="s">
        <v>5471</v>
      </c>
      <c r="M119" s="106"/>
      <c r="N119" s="106"/>
      <c r="O119" s="108"/>
      <c r="P119" s="106"/>
      <c r="Q119" s="106"/>
    </row>
    <row r="120" spans="1:17" ht="24" x14ac:dyDescent="0.55000000000000004">
      <c r="A120" s="106">
        <f>SUBTOTAL(103,$B$4:B120)</f>
        <v>117</v>
      </c>
      <c r="B120" s="107" t="s">
        <v>5940</v>
      </c>
      <c r="C120" s="107" t="s">
        <v>5747</v>
      </c>
      <c r="D120" s="107" t="s">
        <v>5941</v>
      </c>
      <c r="E120" s="106" t="s">
        <v>5988</v>
      </c>
      <c r="F120" s="107" t="s">
        <v>5989</v>
      </c>
      <c r="G120" s="106" t="s">
        <v>5213</v>
      </c>
      <c r="H120" s="106" t="s">
        <v>7418</v>
      </c>
      <c r="I120" s="11">
        <v>10.5</v>
      </c>
      <c r="J120" s="11">
        <v>10.5</v>
      </c>
      <c r="K120" s="11"/>
      <c r="L120" s="106" t="s">
        <v>5471</v>
      </c>
      <c r="M120" s="106"/>
      <c r="N120" s="106"/>
      <c r="O120" s="108"/>
      <c r="P120" s="106"/>
      <c r="Q120" s="106"/>
    </row>
    <row r="121" spans="1:17" ht="24" x14ac:dyDescent="0.55000000000000004">
      <c r="A121" s="106">
        <f>SUBTOTAL(103,$B$4:B121)</f>
        <v>118</v>
      </c>
      <c r="B121" s="107" t="s">
        <v>5940</v>
      </c>
      <c r="C121" s="107" t="s">
        <v>5747</v>
      </c>
      <c r="D121" s="107" t="s">
        <v>5962</v>
      </c>
      <c r="E121" s="106" t="s">
        <v>5990</v>
      </c>
      <c r="F121" s="107" t="s">
        <v>5991</v>
      </c>
      <c r="G121" s="106" t="s">
        <v>5213</v>
      </c>
      <c r="H121" s="106" t="s">
        <v>9427</v>
      </c>
      <c r="I121" s="11">
        <v>12.523</v>
      </c>
      <c r="J121" s="11">
        <v>12.523</v>
      </c>
      <c r="K121" s="11"/>
      <c r="L121" s="106" t="s">
        <v>5471</v>
      </c>
      <c r="M121" s="106"/>
      <c r="N121" s="106"/>
      <c r="O121" s="108"/>
      <c r="P121" s="106"/>
      <c r="Q121" s="106"/>
    </row>
    <row r="122" spans="1:17" ht="24" x14ac:dyDescent="0.55000000000000004">
      <c r="A122" s="106">
        <f>SUBTOTAL(103,$B$4:B122)</f>
        <v>119</v>
      </c>
      <c r="B122" s="107" t="s">
        <v>5940</v>
      </c>
      <c r="C122" s="107" t="s">
        <v>5747</v>
      </c>
      <c r="D122" s="107" t="s">
        <v>5950</v>
      </c>
      <c r="E122" s="106" t="s">
        <v>5992</v>
      </c>
      <c r="F122" s="107" t="s">
        <v>5993</v>
      </c>
      <c r="G122" s="106" t="s">
        <v>5213</v>
      </c>
      <c r="H122" s="106" t="s">
        <v>9428</v>
      </c>
      <c r="I122" s="11">
        <v>29.869999999999902</v>
      </c>
      <c r="J122" s="11">
        <v>29.869999999999902</v>
      </c>
      <c r="K122" s="11"/>
      <c r="L122" s="106" t="s">
        <v>5471</v>
      </c>
      <c r="M122" s="106"/>
      <c r="N122" s="106"/>
      <c r="O122" s="108"/>
      <c r="P122" s="106"/>
      <c r="Q122" s="106"/>
    </row>
    <row r="123" spans="1:17" ht="24" x14ac:dyDescent="0.55000000000000004">
      <c r="A123" s="106">
        <f>SUBTOTAL(103,$B$4:B123)</f>
        <v>120</v>
      </c>
      <c r="B123" s="107" t="s">
        <v>5940</v>
      </c>
      <c r="C123" s="107" t="s">
        <v>5747</v>
      </c>
      <c r="D123" s="107" t="s">
        <v>5953</v>
      </c>
      <c r="E123" s="106" t="s">
        <v>5994</v>
      </c>
      <c r="F123" s="107" t="s">
        <v>5995</v>
      </c>
      <c r="G123" s="106" t="s">
        <v>5213</v>
      </c>
      <c r="H123" s="106" t="s">
        <v>9429</v>
      </c>
      <c r="I123" s="11">
        <v>3.5</v>
      </c>
      <c r="J123" s="11">
        <v>3.5</v>
      </c>
      <c r="K123" s="11"/>
      <c r="L123" s="106" t="s">
        <v>5471</v>
      </c>
      <c r="M123" s="106"/>
      <c r="N123" s="106"/>
      <c r="O123" s="108"/>
      <c r="P123" s="106"/>
      <c r="Q123" s="106"/>
    </row>
    <row r="124" spans="1:17" ht="24" x14ac:dyDescent="0.55000000000000004">
      <c r="A124" s="106">
        <f>SUBTOTAL(103,$B$4:B124)</f>
        <v>121</v>
      </c>
      <c r="B124" s="107" t="s">
        <v>5940</v>
      </c>
      <c r="C124" s="107" t="s">
        <v>5747</v>
      </c>
      <c r="D124" s="107" t="s">
        <v>5953</v>
      </c>
      <c r="E124" s="106" t="s">
        <v>5994</v>
      </c>
      <c r="F124" s="107" t="s">
        <v>5995</v>
      </c>
      <c r="G124" s="106" t="s">
        <v>9430</v>
      </c>
      <c r="H124" s="106" t="s">
        <v>9431</v>
      </c>
      <c r="I124" s="11">
        <v>19.477999999999899</v>
      </c>
      <c r="J124" s="11">
        <v>19.477999999999899</v>
      </c>
      <c r="K124" s="11"/>
      <c r="L124" s="106" t="s">
        <v>5471</v>
      </c>
      <c r="M124" s="106"/>
      <c r="N124" s="106"/>
      <c r="O124" s="108"/>
      <c r="P124" s="106"/>
      <c r="Q124" s="106"/>
    </row>
    <row r="125" spans="1:17" ht="24" x14ac:dyDescent="0.55000000000000004">
      <c r="A125" s="106">
        <f>SUBTOTAL(103,$B$4:B125)</f>
        <v>122</v>
      </c>
      <c r="B125" s="107" t="s">
        <v>5940</v>
      </c>
      <c r="C125" s="107" t="s">
        <v>5747</v>
      </c>
      <c r="D125" s="107" t="s">
        <v>5962</v>
      </c>
      <c r="E125" s="106" t="s">
        <v>5996</v>
      </c>
      <c r="F125" s="107" t="s">
        <v>5997</v>
      </c>
      <c r="G125" s="106" t="s">
        <v>5213</v>
      </c>
      <c r="H125" s="106" t="s">
        <v>9432</v>
      </c>
      <c r="I125" s="11">
        <v>9.4139999999999908</v>
      </c>
      <c r="J125" s="11">
        <v>9.4139999999999908</v>
      </c>
      <c r="K125" s="11"/>
      <c r="L125" s="106" t="s">
        <v>5471</v>
      </c>
      <c r="M125" s="106"/>
      <c r="N125" s="106"/>
      <c r="O125" s="108"/>
      <c r="P125" s="106"/>
      <c r="Q125" s="106"/>
    </row>
    <row r="126" spans="1:17" ht="24" x14ac:dyDescent="0.55000000000000004">
      <c r="A126" s="106">
        <f>SUBTOTAL(103,$B$4:B126)</f>
        <v>123</v>
      </c>
      <c r="B126" s="107" t="s">
        <v>5940</v>
      </c>
      <c r="C126" s="107" t="s">
        <v>5747</v>
      </c>
      <c r="D126" s="107" t="s">
        <v>5941</v>
      </c>
      <c r="E126" s="106" t="s">
        <v>5998</v>
      </c>
      <c r="F126" s="107" t="s">
        <v>5999</v>
      </c>
      <c r="G126" s="106" t="s">
        <v>5213</v>
      </c>
      <c r="H126" s="106" t="s">
        <v>9433</v>
      </c>
      <c r="I126" s="11">
        <v>9.71999999999999</v>
      </c>
      <c r="J126" s="11">
        <v>9.71999999999999</v>
      </c>
      <c r="K126" s="11"/>
      <c r="L126" s="106" t="s">
        <v>5471</v>
      </c>
      <c r="M126" s="106"/>
      <c r="N126" s="106"/>
      <c r="O126" s="108"/>
      <c r="P126" s="106"/>
      <c r="Q126" s="106"/>
    </row>
    <row r="127" spans="1:17" ht="24" x14ac:dyDescent="0.55000000000000004">
      <c r="A127" s="106">
        <f>SUBTOTAL(103,$B$4:B127)</f>
        <v>124</v>
      </c>
      <c r="B127" s="107" t="s">
        <v>5940</v>
      </c>
      <c r="C127" s="107" t="s">
        <v>5747</v>
      </c>
      <c r="D127" s="107" t="s">
        <v>5953</v>
      </c>
      <c r="E127" s="106" t="s">
        <v>6000</v>
      </c>
      <c r="F127" s="107" t="s">
        <v>6001</v>
      </c>
      <c r="G127" s="106" t="s">
        <v>9433</v>
      </c>
      <c r="H127" s="106" t="s">
        <v>9434</v>
      </c>
      <c r="I127" s="11">
        <v>12.017999999999899</v>
      </c>
      <c r="J127" s="11">
        <v>14.356</v>
      </c>
      <c r="K127" s="11"/>
      <c r="L127" s="106" t="s">
        <v>5471</v>
      </c>
      <c r="M127" s="106"/>
      <c r="N127" s="106"/>
      <c r="O127" s="108"/>
      <c r="P127" s="106"/>
      <c r="Q127" s="106"/>
    </row>
    <row r="128" spans="1:17" ht="24" x14ac:dyDescent="0.55000000000000004">
      <c r="A128" s="106">
        <f>SUBTOTAL(103,$B$4:B128)</f>
        <v>125</v>
      </c>
      <c r="B128" s="107" t="s">
        <v>5940</v>
      </c>
      <c r="C128" s="107" t="s">
        <v>5747</v>
      </c>
      <c r="D128" s="107" t="s">
        <v>5941</v>
      </c>
      <c r="E128" s="106" t="s">
        <v>6002</v>
      </c>
      <c r="F128" s="107" t="s">
        <v>6003</v>
      </c>
      <c r="G128" s="106" t="s">
        <v>5213</v>
      </c>
      <c r="H128" s="106" t="s">
        <v>6776</v>
      </c>
      <c r="I128" s="11">
        <v>15</v>
      </c>
      <c r="J128" s="11">
        <v>15</v>
      </c>
      <c r="K128" s="11"/>
      <c r="L128" s="106" t="s">
        <v>5471</v>
      </c>
      <c r="M128" s="106"/>
      <c r="N128" s="106"/>
      <c r="O128" s="108"/>
      <c r="P128" s="106"/>
      <c r="Q128" s="106"/>
    </row>
    <row r="129" spans="1:17" ht="24" x14ac:dyDescent="0.55000000000000004">
      <c r="A129" s="106">
        <f>SUBTOTAL(103,$B$4:B129)</f>
        <v>126</v>
      </c>
      <c r="B129" s="107" t="s">
        <v>5940</v>
      </c>
      <c r="C129" s="107" t="s">
        <v>5747</v>
      </c>
      <c r="D129" s="107" t="s">
        <v>5953</v>
      </c>
      <c r="E129" s="106" t="s">
        <v>6004</v>
      </c>
      <c r="F129" s="107" t="s">
        <v>6005</v>
      </c>
      <c r="G129" s="106" t="s">
        <v>6776</v>
      </c>
      <c r="H129" s="106" t="s">
        <v>6006</v>
      </c>
      <c r="I129" s="11">
        <v>14.25</v>
      </c>
      <c r="J129" s="11">
        <v>14.25</v>
      </c>
      <c r="K129" s="11"/>
      <c r="L129" s="106" t="s">
        <v>5471</v>
      </c>
      <c r="M129" s="109" t="s">
        <v>6006</v>
      </c>
      <c r="N129" s="109" t="s">
        <v>6516</v>
      </c>
      <c r="O129" s="108"/>
      <c r="P129" s="109"/>
      <c r="Q129" s="109"/>
    </row>
    <row r="130" spans="1:17" ht="24" x14ac:dyDescent="0.55000000000000004">
      <c r="A130" s="106">
        <f>SUBTOTAL(103,$B$4:B130)</f>
        <v>127</v>
      </c>
      <c r="B130" s="107" t="s">
        <v>5940</v>
      </c>
      <c r="C130" s="107" t="s">
        <v>5747</v>
      </c>
      <c r="D130" s="107" t="s">
        <v>5953</v>
      </c>
      <c r="E130" s="106" t="s">
        <v>6004</v>
      </c>
      <c r="F130" s="107" t="s">
        <v>6005</v>
      </c>
      <c r="G130" s="106" t="s">
        <v>6006</v>
      </c>
      <c r="H130" s="106" t="s">
        <v>9293</v>
      </c>
      <c r="I130" s="11">
        <v>7.6849999999999898</v>
      </c>
      <c r="J130" s="11">
        <v>7.6849999999999898</v>
      </c>
      <c r="K130" s="11"/>
      <c r="L130" s="106" t="s">
        <v>5435</v>
      </c>
      <c r="M130" s="109" t="s">
        <v>6006</v>
      </c>
      <c r="N130" s="109" t="s">
        <v>6509</v>
      </c>
      <c r="O130" s="108"/>
      <c r="P130" s="109"/>
      <c r="Q130" s="109"/>
    </row>
    <row r="131" spans="1:17" ht="24" x14ac:dyDescent="0.55000000000000004">
      <c r="A131" s="106">
        <f>SUBTOTAL(103,$B$4:B131)</f>
        <v>128</v>
      </c>
      <c r="B131" s="107" t="s">
        <v>5940</v>
      </c>
      <c r="C131" s="107" t="s">
        <v>5747</v>
      </c>
      <c r="D131" s="107" t="s">
        <v>5944</v>
      </c>
      <c r="E131" s="106" t="s">
        <v>6007</v>
      </c>
      <c r="F131" s="107" t="s">
        <v>6008</v>
      </c>
      <c r="G131" s="106" t="s">
        <v>5213</v>
      </c>
      <c r="H131" s="106" t="s">
        <v>9435</v>
      </c>
      <c r="I131" s="11">
        <v>8.5879999999999903</v>
      </c>
      <c r="J131" s="11">
        <v>8.5879999999999903</v>
      </c>
      <c r="K131" s="11"/>
      <c r="L131" s="106" t="s">
        <v>5471</v>
      </c>
      <c r="M131" s="106"/>
      <c r="N131" s="106"/>
      <c r="O131" s="108"/>
      <c r="P131" s="106"/>
      <c r="Q131" s="106"/>
    </row>
    <row r="132" spans="1:17" ht="24" x14ac:dyDescent="0.55000000000000004">
      <c r="A132" s="106">
        <f>SUBTOTAL(103,$B$4:B132)</f>
        <v>129</v>
      </c>
      <c r="B132" s="107" t="s">
        <v>5940</v>
      </c>
      <c r="C132" s="107" t="s">
        <v>5747</v>
      </c>
      <c r="D132" s="107" t="s">
        <v>5947</v>
      </c>
      <c r="E132" s="106" t="s">
        <v>6009</v>
      </c>
      <c r="F132" s="107" t="s">
        <v>6010</v>
      </c>
      <c r="G132" s="106" t="s">
        <v>5213</v>
      </c>
      <c r="H132" s="106" t="s">
        <v>9436</v>
      </c>
      <c r="I132" s="11">
        <v>1.216</v>
      </c>
      <c r="J132" s="11">
        <v>1.216</v>
      </c>
      <c r="K132" s="11"/>
      <c r="L132" s="106" t="s">
        <v>5471</v>
      </c>
      <c r="M132" s="106"/>
      <c r="N132" s="106"/>
      <c r="O132" s="108"/>
      <c r="P132" s="106"/>
      <c r="Q132" s="106"/>
    </row>
    <row r="133" spans="1:17" ht="24" x14ac:dyDescent="0.55000000000000004">
      <c r="A133" s="106">
        <f>SUBTOTAL(103,$B$4:B133)</f>
        <v>130</v>
      </c>
      <c r="B133" s="107" t="s">
        <v>5940</v>
      </c>
      <c r="C133" s="107" t="s">
        <v>5747</v>
      </c>
      <c r="D133" s="107" t="s">
        <v>5969</v>
      </c>
      <c r="E133" s="106" t="s">
        <v>6011</v>
      </c>
      <c r="F133" s="107" t="s">
        <v>6012</v>
      </c>
      <c r="G133" s="106" t="s">
        <v>5213</v>
      </c>
      <c r="H133" s="106" t="s">
        <v>9437</v>
      </c>
      <c r="I133" s="11">
        <v>1.1719999999999899</v>
      </c>
      <c r="J133" s="11">
        <v>1.1719999999999899</v>
      </c>
      <c r="K133" s="11"/>
      <c r="L133" s="106" t="s">
        <v>5471</v>
      </c>
      <c r="M133" s="106"/>
      <c r="N133" s="106"/>
      <c r="O133" s="108"/>
      <c r="P133" s="106"/>
      <c r="Q133" s="106"/>
    </row>
    <row r="134" spans="1:17" ht="24" x14ac:dyDescent="0.55000000000000004">
      <c r="A134" s="106">
        <f>SUBTOTAL(103,$B$4:B134)</f>
        <v>131</v>
      </c>
      <c r="B134" s="107" t="s">
        <v>5940</v>
      </c>
      <c r="C134" s="107" t="s">
        <v>5747</v>
      </c>
      <c r="D134" s="107" t="s">
        <v>5941</v>
      </c>
      <c r="E134" s="106" t="s">
        <v>6013</v>
      </c>
      <c r="F134" s="107" t="s">
        <v>6014</v>
      </c>
      <c r="G134" s="106" t="s">
        <v>5213</v>
      </c>
      <c r="H134" s="106" t="s">
        <v>9429</v>
      </c>
      <c r="I134" s="11">
        <v>3.5</v>
      </c>
      <c r="J134" s="11">
        <v>3.5</v>
      </c>
      <c r="K134" s="11"/>
      <c r="L134" s="106" t="s">
        <v>5471</v>
      </c>
      <c r="M134" s="106"/>
      <c r="N134" s="106"/>
      <c r="O134" s="108"/>
      <c r="P134" s="106"/>
      <c r="Q134" s="106"/>
    </row>
    <row r="135" spans="1:17" ht="24" x14ac:dyDescent="0.55000000000000004">
      <c r="A135" s="106"/>
      <c r="B135" s="114" t="s">
        <v>6636</v>
      </c>
      <c r="C135" s="115"/>
      <c r="D135" s="115"/>
      <c r="E135" s="115"/>
      <c r="F135" s="115"/>
      <c r="G135" s="115"/>
      <c r="H135" s="115"/>
      <c r="I135" s="125">
        <f>SUBTOTAL(109,I4:I134)</f>
        <v>2217.4999999999982</v>
      </c>
      <c r="J135" s="125">
        <f>SUBTOTAL(109,J4:J134)</f>
        <v>3078.9289999999978</v>
      </c>
      <c r="K135" s="125"/>
      <c r="L135" s="106"/>
      <c r="M135" s="106"/>
      <c r="N135" s="106"/>
      <c r="O135" s="108"/>
      <c r="P135" s="106"/>
      <c r="Q135" s="106"/>
    </row>
    <row r="136" spans="1:17" s="133" customFormat="1" ht="24" x14ac:dyDescent="0.55000000000000004">
      <c r="A136" s="109"/>
      <c r="B136" s="110" t="s">
        <v>5431</v>
      </c>
      <c r="C136" s="110" t="s">
        <v>5342</v>
      </c>
      <c r="D136" s="110" t="s">
        <v>5439</v>
      </c>
      <c r="E136" s="109" t="s">
        <v>5468</v>
      </c>
      <c r="F136" s="110" t="s">
        <v>5469</v>
      </c>
      <c r="G136" s="109" t="s">
        <v>5470</v>
      </c>
      <c r="H136" s="109" t="s">
        <v>9204</v>
      </c>
      <c r="I136" s="111">
        <f>49.493-48.52</f>
        <v>0.97299999999999898</v>
      </c>
      <c r="J136" s="111">
        <f>I136</f>
        <v>0.97299999999999898</v>
      </c>
      <c r="K136" s="111"/>
      <c r="L136" s="109" t="s">
        <v>5471</v>
      </c>
      <c r="M136" s="109" t="s">
        <v>5470</v>
      </c>
      <c r="N136" s="109" t="s">
        <v>6505</v>
      </c>
      <c r="O136" s="109"/>
      <c r="P136" s="109"/>
      <c r="Q136" s="109"/>
    </row>
    <row r="137" spans="1:17" s="133" customFormat="1" ht="24" x14ac:dyDescent="0.55000000000000004">
      <c r="A137" s="109"/>
      <c r="B137" s="110" t="s">
        <v>6326</v>
      </c>
      <c r="C137" s="110" t="s">
        <v>6016</v>
      </c>
      <c r="D137" s="110" t="s">
        <v>6328</v>
      </c>
      <c r="E137" s="109" t="s">
        <v>6329</v>
      </c>
      <c r="F137" s="110" t="s">
        <v>6330</v>
      </c>
      <c r="G137" s="109" t="s">
        <v>6811</v>
      </c>
      <c r="H137" s="109" t="s">
        <v>6331</v>
      </c>
      <c r="I137" s="111">
        <v>29.606000000000002</v>
      </c>
      <c r="J137" s="111">
        <v>30.440999999999999</v>
      </c>
      <c r="K137" s="111"/>
      <c r="L137" s="109" t="s">
        <v>5471</v>
      </c>
      <c r="M137" s="109" t="s">
        <v>6331</v>
      </c>
      <c r="N137" s="109" t="s">
        <v>6505</v>
      </c>
      <c r="O137" s="109"/>
      <c r="P137" s="109"/>
      <c r="Q137" s="109"/>
    </row>
    <row r="138" spans="1:17" s="133" customFormat="1" ht="24" x14ac:dyDescent="0.55000000000000004">
      <c r="A138" s="109"/>
      <c r="B138" s="110" t="s">
        <v>6326</v>
      </c>
      <c r="C138" s="110" t="s">
        <v>6016</v>
      </c>
      <c r="D138" s="110" t="s">
        <v>6328</v>
      </c>
      <c r="E138" s="109" t="s">
        <v>6353</v>
      </c>
      <c r="F138" s="110" t="s">
        <v>6354</v>
      </c>
      <c r="G138" s="109" t="s">
        <v>5213</v>
      </c>
      <c r="H138" s="109" t="s">
        <v>9438</v>
      </c>
      <c r="I138" s="111">
        <v>26.933</v>
      </c>
      <c r="J138" s="111">
        <v>27.966000000000001</v>
      </c>
      <c r="K138" s="111"/>
      <c r="L138" s="109" t="s">
        <v>5471</v>
      </c>
      <c r="M138" s="109"/>
      <c r="N138" s="109" t="s">
        <v>6505</v>
      </c>
      <c r="O138" s="121"/>
      <c r="P138" s="109"/>
      <c r="Q138" s="109"/>
    </row>
    <row r="139" spans="1:17" s="133" customFormat="1" ht="24" x14ac:dyDescent="0.55000000000000004">
      <c r="A139" s="109"/>
      <c r="B139" s="110" t="s">
        <v>6326</v>
      </c>
      <c r="C139" s="110" t="s">
        <v>6016</v>
      </c>
      <c r="D139" s="110" t="s">
        <v>6328</v>
      </c>
      <c r="E139" s="109" t="s">
        <v>6365</v>
      </c>
      <c r="F139" s="110" t="s">
        <v>6366</v>
      </c>
      <c r="G139" s="109" t="s">
        <v>5213</v>
      </c>
      <c r="H139" s="109" t="s">
        <v>9439</v>
      </c>
      <c r="I139" s="111">
        <v>8.9589999999999907</v>
      </c>
      <c r="J139" s="111">
        <v>9.4899999999999896</v>
      </c>
      <c r="K139" s="111"/>
      <c r="L139" s="109" t="s">
        <v>5471</v>
      </c>
      <c r="M139" s="109"/>
      <c r="N139" s="109" t="s">
        <v>6505</v>
      </c>
      <c r="O139" s="121"/>
      <c r="P139" s="109"/>
      <c r="Q139" s="109"/>
    </row>
    <row r="140" spans="1:17" ht="24" x14ac:dyDescent="0.55000000000000004">
      <c r="A140" s="106"/>
      <c r="B140" s="107"/>
      <c r="C140" s="107"/>
      <c r="D140" s="107"/>
      <c r="E140" s="106"/>
      <c r="F140" s="107"/>
      <c r="G140" s="106"/>
      <c r="H140" s="106"/>
      <c r="I140" s="11"/>
      <c r="J140" s="11"/>
      <c r="K140" s="11"/>
      <c r="L140" s="106"/>
      <c r="M140" s="106"/>
      <c r="N140" s="106"/>
      <c r="O140" s="108"/>
      <c r="P140" s="106"/>
      <c r="Q140" s="106"/>
    </row>
    <row r="141" spans="1:17" ht="24" x14ac:dyDescent="0.55000000000000004">
      <c r="A141" s="106"/>
      <c r="B141" s="114" t="s">
        <v>6637</v>
      </c>
      <c r="C141" s="115"/>
      <c r="D141" s="115"/>
      <c r="E141" s="115"/>
      <c r="F141" s="115"/>
      <c r="G141" s="115"/>
      <c r="H141" s="115"/>
      <c r="I141" s="125">
        <f>I135+I136+I137+I138+I139-I130-I98-I97-I96-I94-I88-I82-I77-I30-I29-I26-I25-I18-I15-I12</f>
        <v>1982.1589999999983</v>
      </c>
      <c r="J141" s="125">
        <f>J135+J136+J137+J138+J139-J130-J98-J97-J96-J94-J88-J82-J77-J30-J29-J26-J25-J18-J15-J12</f>
        <v>2823.0639999999971</v>
      </c>
      <c r="K141" s="125"/>
      <c r="L141" s="106"/>
      <c r="M141" s="106"/>
      <c r="N141" s="106"/>
      <c r="O141" s="108"/>
      <c r="P141" s="106"/>
      <c r="Q141" s="106"/>
    </row>
  </sheetData>
  <autoFilter ref="A3:R3" xr:uid="{9576FD19-E691-4218-8C40-812407F10FF0}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88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defaultRowHeight="14.25" x14ac:dyDescent="0.2"/>
  <cols>
    <col min="1" max="1" width="7.375" style="105" bestFit="1" customWidth="1"/>
    <col min="2" max="2" width="18.75" style="105" bestFit="1" customWidth="1"/>
    <col min="3" max="3" width="24.5" style="105" bestFit="1" customWidth="1"/>
    <col min="4" max="4" width="20.25" style="105" bestFit="1" customWidth="1"/>
    <col min="5" max="5" width="13.125" style="105" bestFit="1" customWidth="1"/>
    <col min="6" max="6" width="45.375" style="105" bestFit="1" customWidth="1"/>
    <col min="7" max="8" width="12.75" style="105" bestFit="1" customWidth="1"/>
    <col min="9" max="9" width="10.125" style="105" bestFit="1" customWidth="1"/>
    <col min="10" max="10" width="20.25" style="105" customWidth="1"/>
    <col min="11" max="11" width="15.625" style="105" bestFit="1" customWidth="1"/>
    <col min="12" max="12" width="7.375" style="105" bestFit="1" customWidth="1"/>
    <col min="13" max="13" width="18.625" style="105" bestFit="1" customWidth="1"/>
    <col min="14" max="14" width="32.75" style="105" bestFit="1" customWidth="1"/>
    <col min="15" max="15" width="24.5" style="105" bestFit="1" customWidth="1"/>
    <col min="16" max="16" width="15.625" style="105" bestFit="1" customWidth="1"/>
    <col min="17" max="17" width="15.5" style="105" bestFit="1" customWidth="1"/>
    <col min="18" max="16384" width="9" style="105"/>
  </cols>
  <sheetData>
    <row r="1" spans="1:17" ht="30.75" x14ac:dyDescent="0.7">
      <c r="Q1" s="199" t="s">
        <v>8130</v>
      </c>
    </row>
    <row r="2" spans="1:17" customFormat="1" ht="24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 t="s">
        <v>6645</v>
      </c>
      <c r="P2" s="36"/>
      <c r="Q2" s="1" t="s">
        <v>6829</v>
      </c>
    </row>
    <row r="3" spans="1:17" customFormat="1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7" t="s">
        <v>6647</v>
      </c>
      <c r="P3" s="37" t="s">
        <v>6646</v>
      </c>
      <c r="Q3" s="33"/>
    </row>
    <row r="4" spans="1:17" ht="24" x14ac:dyDescent="0.55000000000000004">
      <c r="A4" s="106">
        <f>SUBTOTAL(103,$B$4:B4)</f>
        <v>1</v>
      </c>
      <c r="B4" s="107" t="s">
        <v>6015</v>
      </c>
      <c r="C4" s="107" t="s">
        <v>6016</v>
      </c>
      <c r="D4" s="107" t="s">
        <v>6017</v>
      </c>
      <c r="E4" s="106" t="s">
        <v>6018</v>
      </c>
      <c r="F4" s="107" t="s">
        <v>6019</v>
      </c>
      <c r="G4" s="106" t="s">
        <v>6020</v>
      </c>
      <c r="H4" s="106" t="s">
        <v>9440</v>
      </c>
      <c r="I4" s="11">
        <v>30.695</v>
      </c>
      <c r="J4" s="11">
        <v>62.2349999999999</v>
      </c>
      <c r="K4" s="11"/>
      <c r="L4" s="106" t="s">
        <v>5685</v>
      </c>
      <c r="M4" s="106" t="s">
        <v>6020</v>
      </c>
      <c r="N4" s="108" t="s">
        <v>233</v>
      </c>
      <c r="O4" s="108"/>
      <c r="P4" s="108"/>
      <c r="Q4" s="108"/>
    </row>
    <row r="5" spans="1:17" ht="24" x14ac:dyDescent="0.55000000000000004">
      <c r="A5" s="106">
        <f>SUBTOTAL(103,$B$4:B5)</f>
        <v>2</v>
      </c>
      <c r="B5" s="107" t="s">
        <v>6015</v>
      </c>
      <c r="C5" s="107" t="s">
        <v>6016</v>
      </c>
      <c r="D5" s="107" t="s">
        <v>6021</v>
      </c>
      <c r="E5" s="106" t="s">
        <v>6022</v>
      </c>
      <c r="F5" s="107" t="s">
        <v>6023</v>
      </c>
      <c r="G5" s="106" t="s">
        <v>9440</v>
      </c>
      <c r="H5" s="106" t="s">
        <v>9441</v>
      </c>
      <c r="I5" s="11">
        <v>9.2829999999999995</v>
      </c>
      <c r="J5" s="11">
        <v>26.978999999999999</v>
      </c>
      <c r="K5" s="11"/>
      <c r="L5" s="106" t="s">
        <v>5685</v>
      </c>
      <c r="M5" s="108"/>
      <c r="N5" s="108"/>
      <c r="O5" s="108"/>
      <c r="P5" s="108"/>
      <c r="Q5" s="108"/>
    </row>
    <row r="6" spans="1:17" ht="24" x14ac:dyDescent="0.55000000000000004">
      <c r="A6" s="106">
        <f>SUBTOTAL(103,$B$4:B6)</f>
        <v>3</v>
      </c>
      <c r="B6" s="107" t="s">
        <v>6015</v>
      </c>
      <c r="C6" s="107" t="s">
        <v>6016</v>
      </c>
      <c r="D6" s="107" t="s">
        <v>6024</v>
      </c>
      <c r="E6" s="106" t="s">
        <v>6025</v>
      </c>
      <c r="F6" s="107" t="s">
        <v>6026</v>
      </c>
      <c r="G6" s="106" t="s">
        <v>9441</v>
      </c>
      <c r="H6" s="106" t="s">
        <v>9442</v>
      </c>
      <c r="I6" s="11">
        <v>16.946000000000002</v>
      </c>
      <c r="J6" s="11">
        <v>35.933</v>
      </c>
      <c r="K6" s="11"/>
      <c r="L6" s="106" t="s">
        <v>5685</v>
      </c>
      <c r="M6" s="108"/>
      <c r="N6" s="108"/>
      <c r="O6" s="108"/>
      <c r="P6" s="108"/>
      <c r="Q6" s="108"/>
    </row>
    <row r="7" spans="1:17" ht="24" x14ac:dyDescent="0.55000000000000004">
      <c r="A7" s="106">
        <f>SUBTOTAL(103,$B$4:B7)</f>
        <v>4</v>
      </c>
      <c r="B7" s="107" t="s">
        <v>6015</v>
      </c>
      <c r="C7" s="107" t="s">
        <v>6016</v>
      </c>
      <c r="D7" s="107" t="s">
        <v>6024</v>
      </c>
      <c r="E7" s="106" t="s">
        <v>6027</v>
      </c>
      <c r="F7" s="107" t="s">
        <v>6028</v>
      </c>
      <c r="G7" s="106" t="s">
        <v>5213</v>
      </c>
      <c r="H7" s="106" t="s">
        <v>9443</v>
      </c>
      <c r="I7" s="11">
        <v>7.2060000000000004</v>
      </c>
      <c r="J7" s="11">
        <v>16.751000000000001</v>
      </c>
      <c r="K7" s="11"/>
      <c r="L7" s="106" t="s">
        <v>5685</v>
      </c>
      <c r="M7" s="108"/>
      <c r="N7" s="108"/>
      <c r="O7" s="108"/>
      <c r="P7" s="108"/>
      <c r="Q7" s="108"/>
    </row>
    <row r="8" spans="1:17" ht="24" x14ac:dyDescent="0.55000000000000004">
      <c r="A8" s="106">
        <f>SUBTOTAL(103,$B$4:B8)</f>
        <v>5</v>
      </c>
      <c r="B8" s="107" t="s">
        <v>6015</v>
      </c>
      <c r="C8" s="107" t="s">
        <v>6016</v>
      </c>
      <c r="D8" s="107" t="s">
        <v>6024</v>
      </c>
      <c r="E8" s="106" t="s">
        <v>6029</v>
      </c>
      <c r="F8" s="107" t="s">
        <v>6030</v>
      </c>
      <c r="G8" s="106" t="s">
        <v>5213</v>
      </c>
      <c r="H8" s="106" t="s">
        <v>9444</v>
      </c>
      <c r="I8" s="11">
        <v>1.73</v>
      </c>
      <c r="J8" s="11">
        <v>4.1749999999999998</v>
      </c>
      <c r="K8" s="11"/>
      <c r="L8" s="106" t="s">
        <v>5685</v>
      </c>
      <c r="M8" s="108"/>
      <c r="N8" s="108"/>
      <c r="O8" s="108"/>
      <c r="P8" s="108"/>
      <c r="Q8" s="108"/>
    </row>
    <row r="9" spans="1:17" ht="24" x14ac:dyDescent="0.55000000000000004">
      <c r="A9" s="106">
        <f>SUBTOTAL(103,$B$4:B9)</f>
        <v>6</v>
      </c>
      <c r="B9" s="107" t="s">
        <v>6015</v>
      </c>
      <c r="C9" s="107" t="s">
        <v>6016</v>
      </c>
      <c r="D9" s="107" t="s">
        <v>6024</v>
      </c>
      <c r="E9" s="106" t="s">
        <v>6029</v>
      </c>
      <c r="F9" s="107" t="s">
        <v>6030</v>
      </c>
      <c r="G9" s="106" t="s">
        <v>2766</v>
      </c>
      <c r="H9" s="106" t="s">
        <v>9445</v>
      </c>
      <c r="I9" s="11">
        <v>8.3659999999999908</v>
      </c>
      <c r="J9" s="11">
        <v>18.823</v>
      </c>
      <c r="K9" s="11"/>
      <c r="L9" s="106" t="s">
        <v>5685</v>
      </c>
      <c r="M9" s="108"/>
      <c r="N9" s="108"/>
      <c r="O9" s="108"/>
      <c r="P9" s="108"/>
      <c r="Q9" s="108"/>
    </row>
    <row r="10" spans="1:17" ht="24" x14ac:dyDescent="0.55000000000000004">
      <c r="A10" s="106">
        <f>SUBTOTAL(103,$B$4:B10)</f>
        <v>7</v>
      </c>
      <c r="B10" s="107" t="s">
        <v>6015</v>
      </c>
      <c r="C10" s="107" t="s">
        <v>6016</v>
      </c>
      <c r="D10" s="107" t="s">
        <v>6031</v>
      </c>
      <c r="E10" s="106" t="s">
        <v>6032</v>
      </c>
      <c r="F10" s="107" t="s">
        <v>6033</v>
      </c>
      <c r="G10" s="106" t="s">
        <v>9445</v>
      </c>
      <c r="H10" s="106" t="s">
        <v>9446</v>
      </c>
      <c r="I10" s="11">
        <v>10.964</v>
      </c>
      <c r="J10" s="11">
        <v>25.122</v>
      </c>
      <c r="K10" s="11"/>
      <c r="L10" s="106" t="s">
        <v>5685</v>
      </c>
      <c r="M10" s="108"/>
      <c r="N10" s="108"/>
      <c r="O10" s="108"/>
      <c r="P10" s="108"/>
      <c r="Q10" s="108"/>
    </row>
    <row r="11" spans="1:17" ht="24" x14ac:dyDescent="0.55000000000000004">
      <c r="A11" s="106">
        <f>SUBTOTAL(103,$B$4:B11)</f>
        <v>8</v>
      </c>
      <c r="B11" s="107" t="s">
        <v>6015</v>
      </c>
      <c r="C11" s="107" t="s">
        <v>6016</v>
      </c>
      <c r="D11" s="107" t="s">
        <v>6034</v>
      </c>
      <c r="E11" s="106" t="s">
        <v>6035</v>
      </c>
      <c r="F11" s="107" t="s">
        <v>6036</v>
      </c>
      <c r="G11" s="106" t="s">
        <v>5684</v>
      </c>
      <c r="H11" s="106" t="s">
        <v>9447</v>
      </c>
      <c r="I11" s="11">
        <v>54.12</v>
      </c>
      <c r="J11" s="11">
        <v>110.16200000000001</v>
      </c>
      <c r="K11" s="11"/>
      <c r="L11" s="106" t="s">
        <v>5685</v>
      </c>
      <c r="M11" s="108"/>
      <c r="N11" s="108"/>
      <c r="O11" s="108"/>
      <c r="P11" s="108"/>
      <c r="Q11" s="108"/>
    </row>
    <row r="12" spans="1:17" ht="24" x14ac:dyDescent="0.55000000000000004">
      <c r="A12" s="106">
        <f>SUBTOTAL(103,$B$4:B12)</f>
        <v>9</v>
      </c>
      <c r="B12" s="107" t="s">
        <v>6015</v>
      </c>
      <c r="C12" s="107" t="s">
        <v>6016</v>
      </c>
      <c r="D12" s="107" t="s">
        <v>6037</v>
      </c>
      <c r="E12" s="106" t="s">
        <v>6038</v>
      </c>
      <c r="F12" s="107" t="s">
        <v>6039</v>
      </c>
      <c r="G12" s="106" t="s">
        <v>9447</v>
      </c>
      <c r="H12" s="106" t="s">
        <v>9448</v>
      </c>
      <c r="I12" s="11">
        <v>40.572000000000003</v>
      </c>
      <c r="J12" s="11">
        <v>81.144000000000005</v>
      </c>
      <c r="K12" s="11"/>
      <c r="L12" s="106" t="s">
        <v>5685</v>
      </c>
      <c r="M12" s="108"/>
      <c r="N12" s="108"/>
      <c r="O12" s="108"/>
      <c r="P12" s="108"/>
      <c r="Q12" s="108"/>
    </row>
    <row r="13" spans="1:17" ht="24" x14ac:dyDescent="0.55000000000000004">
      <c r="A13" s="106">
        <f>SUBTOTAL(103,$B$4:B13)</f>
        <v>10</v>
      </c>
      <c r="B13" s="107" t="s">
        <v>6015</v>
      </c>
      <c r="C13" s="107" t="s">
        <v>6016</v>
      </c>
      <c r="D13" s="107" t="s">
        <v>6031</v>
      </c>
      <c r="E13" s="106" t="s">
        <v>6040</v>
      </c>
      <c r="F13" s="107" t="s">
        <v>6041</v>
      </c>
      <c r="G13" s="106" t="s">
        <v>9448</v>
      </c>
      <c r="H13" s="106" t="s">
        <v>9449</v>
      </c>
      <c r="I13" s="11">
        <v>16.677999999999901</v>
      </c>
      <c r="J13" s="11">
        <v>41.098999999999997</v>
      </c>
      <c r="K13" s="11"/>
      <c r="L13" s="106" t="s">
        <v>5685</v>
      </c>
      <c r="M13" s="108"/>
      <c r="N13" s="108"/>
      <c r="O13" s="108"/>
      <c r="P13" s="108"/>
      <c r="Q13" s="108"/>
    </row>
    <row r="14" spans="1:17" ht="24" x14ac:dyDescent="0.55000000000000004">
      <c r="A14" s="106">
        <f>SUBTOTAL(103,$B$4:B14)</f>
        <v>11</v>
      </c>
      <c r="B14" s="107" t="s">
        <v>6015</v>
      </c>
      <c r="C14" s="107" t="s">
        <v>6016</v>
      </c>
      <c r="D14" s="107" t="s">
        <v>6031</v>
      </c>
      <c r="E14" s="106" t="s">
        <v>6042</v>
      </c>
      <c r="F14" s="107" t="s">
        <v>6043</v>
      </c>
      <c r="G14" s="106" t="s">
        <v>5213</v>
      </c>
      <c r="H14" s="106" t="s">
        <v>8392</v>
      </c>
      <c r="I14" s="11">
        <v>2.5499999999999901</v>
      </c>
      <c r="J14" s="11">
        <v>10.000999999999999</v>
      </c>
      <c r="K14" s="11"/>
      <c r="L14" s="106" t="s">
        <v>5685</v>
      </c>
      <c r="M14" s="108"/>
      <c r="N14" s="108"/>
      <c r="O14" s="108"/>
      <c r="P14" s="108"/>
      <c r="Q14" s="108"/>
    </row>
    <row r="15" spans="1:17" ht="24" x14ac:dyDescent="0.55000000000000004">
      <c r="A15" s="106">
        <f>SUBTOTAL(103,$B$4:B15)</f>
        <v>12</v>
      </c>
      <c r="B15" s="107" t="s">
        <v>6015</v>
      </c>
      <c r="C15" s="107" t="s">
        <v>6016</v>
      </c>
      <c r="D15" s="107" t="s">
        <v>6021</v>
      </c>
      <c r="E15" s="106" t="s">
        <v>6044</v>
      </c>
      <c r="F15" s="107" t="s">
        <v>6045</v>
      </c>
      <c r="G15" s="106" t="s">
        <v>8392</v>
      </c>
      <c r="H15" s="106" t="s">
        <v>9450</v>
      </c>
      <c r="I15" s="11">
        <v>21.765000000000001</v>
      </c>
      <c r="J15" s="11">
        <v>59.972999999999999</v>
      </c>
      <c r="K15" s="11"/>
      <c r="L15" s="106" t="s">
        <v>5685</v>
      </c>
      <c r="M15" s="108"/>
      <c r="N15" s="108"/>
      <c r="O15" s="108"/>
      <c r="P15" s="108"/>
      <c r="Q15" s="108"/>
    </row>
    <row r="16" spans="1:17" ht="24" x14ac:dyDescent="0.55000000000000004">
      <c r="A16" s="106">
        <f>SUBTOTAL(103,$B$4:B16)</f>
        <v>13</v>
      </c>
      <c r="B16" s="107" t="s">
        <v>6015</v>
      </c>
      <c r="C16" s="107" t="s">
        <v>6016</v>
      </c>
      <c r="D16" s="107" t="s">
        <v>6034</v>
      </c>
      <c r="E16" s="106" t="s">
        <v>6046</v>
      </c>
      <c r="F16" s="107" t="s">
        <v>6047</v>
      </c>
      <c r="G16" s="106" t="s">
        <v>5213</v>
      </c>
      <c r="H16" s="106" t="s">
        <v>9451</v>
      </c>
      <c r="I16" s="11">
        <v>2.887</v>
      </c>
      <c r="J16" s="11">
        <v>5.774</v>
      </c>
      <c r="K16" s="11"/>
      <c r="L16" s="106" t="s">
        <v>5685</v>
      </c>
      <c r="M16" s="108"/>
      <c r="N16" s="108"/>
      <c r="O16" s="108"/>
      <c r="P16" s="108"/>
      <c r="Q16" s="108"/>
    </row>
    <row r="17" spans="1:17" ht="24" x14ac:dyDescent="0.55000000000000004">
      <c r="A17" s="106">
        <f>SUBTOTAL(103,$B$4:B17)</f>
        <v>14</v>
      </c>
      <c r="B17" s="107" t="s">
        <v>6015</v>
      </c>
      <c r="C17" s="107" t="s">
        <v>6016</v>
      </c>
      <c r="D17" s="107" t="s">
        <v>6021</v>
      </c>
      <c r="E17" s="106" t="s">
        <v>6048</v>
      </c>
      <c r="F17" s="107" t="s">
        <v>6049</v>
      </c>
      <c r="G17" s="106" t="s">
        <v>5213</v>
      </c>
      <c r="H17" s="106" t="s">
        <v>9452</v>
      </c>
      <c r="I17" s="11">
        <v>10.186999999999999</v>
      </c>
      <c r="J17" s="11">
        <v>20.373999999999999</v>
      </c>
      <c r="K17" s="11"/>
      <c r="L17" s="106" t="s">
        <v>5685</v>
      </c>
      <c r="M17" s="108"/>
      <c r="N17" s="108"/>
      <c r="O17" s="108"/>
      <c r="P17" s="108"/>
      <c r="Q17" s="108"/>
    </row>
    <row r="18" spans="1:17" ht="24" x14ac:dyDescent="0.55000000000000004">
      <c r="A18" s="106">
        <f>SUBTOTAL(103,$B$4:B18)</f>
        <v>15</v>
      </c>
      <c r="B18" s="107" t="s">
        <v>6015</v>
      </c>
      <c r="C18" s="107" t="s">
        <v>6016</v>
      </c>
      <c r="D18" s="107" t="s">
        <v>6017</v>
      </c>
      <c r="E18" s="106" t="s">
        <v>6050</v>
      </c>
      <c r="F18" s="107" t="s">
        <v>6051</v>
      </c>
      <c r="G18" s="106" t="s">
        <v>5213</v>
      </c>
      <c r="H18" s="106" t="s">
        <v>9453</v>
      </c>
      <c r="I18" s="11">
        <v>6.2249999999999899</v>
      </c>
      <c r="J18" s="11">
        <v>6.2249999999999899</v>
      </c>
      <c r="K18" s="11"/>
      <c r="L18" s="106" t="s">
        <v>5685</v>
      </c>
      <c r="M18" s="108"/>
      <c r="N18" s="108"/>
      <c r="O18" s="108"/>
      <c r="P18" s="108"/>
      <c r="Q18" s="108"/>
    </row>
    <row r="19" spans="1:17" ht="24" x14ac:dyDescent="0.55000000000000004">
      <c r="A19" s="106">
        <f>SUBTOTAL(103,$B$4:B19)</f>
        <v>16</v>
      </c>
      <c r="B19" s="107" t="s">
        <v>6015</v>
      </c>
      <c r="C19" s="107" t="s">
        <v>6016</v>
      </c>
      <c r="D19" s="107" t="s">
        <v>6017</v>
      </c>
      <c r="E19" s="106" t="s">
        <v>6052</v>
      </c>
      <c r="F19" s="107" t="s">
        <v>6053</v>
      </c>
      <c r="G19" s="106" t="s">
        <v>5213</v>
      </c>
      <c r="H19" s="106" t="s">
        <v>9454</v>
      </c>
      <c r="I19" s="11">
        <v>29.224</v>
      </c>
      <c r="J19" s="11">
        <v>40.51</v>
      </c>
      <c r="K19" s="11"/>
      <c r="L19" s="106" t="s">
        <v>5685</v>
      </c>
      <c r="M19" s="108"/>
      <c r="N19" s="108"/>
      <c r="O19" s="108"/>
      <c r="P19" s="108"/>
      <c r="Q19" s="108"/>
    </row>
    <row r="20" spans="1:17" ht="24" x14ac:dyDescent="0.55000000000000004">
      <c r="A20" s="106">
        <f>SUBTOTAL(103,$B$4:B20)</f>
        <v>17</v>
      </c>
      <c r="B20" s="107" t="s">
        <v>6015</v>
      </c>
      <c r="C20" s="107" t="s">
        <v>6016</v>
      </c>
      <c r="D20" s="107" t="s">
        <v>6021</v>
      </c>
      <c r="E20" s="106" t="s">
        <v>6054</v>
      </c>
      <c r="F20" s="107" t="s">
        <v>6055</v>
      </c>
      <c r="G20" s="106" t="s">
        <v>9454</v>
      </c>
      <c r="H20" s="106" t="s">
        <v>9455</v>
      </c>
      <c r="I20" s="11">
        <v>0.5</v>
      </c>
      <c r="J20" s="11">
        <v>2</v>
      </c>
      <c r="K20" s="11"/>
      <c r="L20" s="106" t="s">
        <v>5685</v>
      </c>
      <c r="M20" s="108"/>
      <c r="N20" s="108"/>
      <c r="O20" s="108"/>
      <c r="P20" s="108"/>
      <c r="Q20" s="108"/>
    </row>
    <row r="21" spans="1:17" ht="24" x14ac:dyDescent="0.55000000000000004">
      <c r="A21" s="106">
        <f>SUBTOTAL(103,$B$4:B21)</f>
        <v>18</v>
      </c>
      <c r="B21" s="107" t="s">
        <v>6015</v>
      </c>
      <c r="C21" s="107" t="s">
        <v>6016</v>
      </c>
      <c r="D21" s="107" t="s">
        <v>6021</v>
      </c>
      <c r="E21" s="106" t="s">
        <v>6054</v>
      </c>
      <c r="F21" s="107" t="s">
        <v>6055</v>
      </c>
      <c r="G21" s="106" t="s">
        <v>9456</v>
      </c>
      <c r="H21" s="106" t="s">
        <v>9457</v>
      </c>
      <c r="I21" s="11">
        <v>0.38100000000000001</v>
      </c>
      <c r="J21" s="11">
        <v>0.76200000000000001</v>
      </c>
      <c r="K21" s="11"/>
      <c r="L21" s="106" t="s">
        <v>5685</v>
      </c>
      <c r="M21" s="108"/>
      <c r="N21" s="108"/>
      <c r="O21" s="108"/>
      <c r="P21" s="108"/>
      <c r="Q21" s="108"/>
    </row>
    <row r="22" spans="1:17" ht="24" x14ac:dyDescent="0.55000000000000004">
      <c r="A22" s="106">
        <f>SUBTOTAL(103,$B$4:B22)</f>
        <v>19</v>
      </c>
      <c r="B22" s="107" t="s">
        <v>6015</v>
      </c>
      <c r="C22" s="107" t="s">
        <v>6016</v>
      </c>
      <c r="D22" s="107" t="s">
        <v>6037</v>
      </c>
      <c r="E22" s="106" t="s">
        <v>6056</v>
      </c>
      <c r="F22" s="107" t="s">
        <v>6057</v>
      </c>
      <c r="G22" s="106" t="s">
        <v>5213</v>
      </c>
      <c r="H22" s="106" t="s">
        <v>9458</v>
      </c>
      <c r="I22" s="11">
        <v>0.108</v>
      </c>
      <c r="J22" s="11">
        <v>0.216</v>
      </c>
      <c r="K22" s="11"/>
      <c r="L22" s="106" t="s">
        <v>5685</v>
      </c>
      <c r="M22" s="108"/>
      <c r="N22" s="108"/>
      <c r="O22" s="108"/>
      <c r="P22" s="108"/>
      <c r="Q22" s="108"/>
    </row>
    <row r="23" spans="1:17" ht="24" x14ac:dyDescent="0.55000000000000004">
      <c r="A23" s="106">
        <f>SUBTOTAL(103,$B$4:B23)</f>
        <v>20</v>
      </c>
      <c r="B23" s="107" t="s">
        <v>6015</v>
      </c>
      <c r="C23" s="107" t="s">
        <v>6016</v>
      </c>
      <c r="D23" s="107" t="s">
        <v>6031</v>
      </c>
      <c r="E23" s="106" t="s">
        <v>6058</v>
      </c>
      <c r="F23" s="107" t="s">
        <v>6059</v>
      </c>
      <c r="G23" s="106" t="s">
        <v>5213</v>
      </c>
      <c r="H23" s="106" t="s">
        <v>9459</v>
      </c>
      <c r="I23" s="11">
        <v>10.678999999999901</v>
      </c>
      <c r="J23" s="11">
        <v>21.357999999999901</v>
      </c>
      <c r="K23" s="11"/>
      <c r="L23" s="106" t="s">
        <v>5685</v>
      </c>
      <c r="M23" s="108"/>
      <c r="N23" s="108"/>
      <c r="O23" s="108"/>
      <c r="P23" s="108"/>
      <c r="Q23" s="108"/>
    </row>
    <row r="24" spans="1:17" ht="24" x14ac:dyDescent="0.55000000000000004">
      <c r="A24" s="106">
        <f>SUBTOTAL(103,$B$4:B24)</f>
        <v>21</v>
      </c>
      <c r="B24" s="107" t="s">
        <v>6015</v>
      </c>
      <c r="C24" s="107" t="s">
        <v>6016</v>
      </c>
      <c r="D24" s="107" t="s">
        <v>6021</v>
      </c>
      <c r="E24" s="106" t="s">
        <v>6060</v>
      </c>
      <c r="F24" s="107" t="s">
        <v>6061</v>
      </c>
      <c r="G24" s="106" t="s">
        <v>5213</v>
      </c>
      <c r="H24" s="106" t="s">
        <v>7005</v>
      </c>
      <c r="I24" s="11">
        <v>0.27800000000000002</v>
      </c>
      <c r="J24" s="11">
        <v>1.1120000000000001</v>
      </c>
      <c r="K24" s="11"/>
      <c r="L24" s="106" t="s">
        <v>5685</v>
      </c>
      <c r="M24" s="108"/>
      <c r="N24" s="108"/>
      <c r="O24" s="108"/>
      <c r="P24" s="108"/>
      <c r="Q24" s="108"/>
    </row>
    <row r="25" spans="1:17" ht="24" x14ac:dyDescent="0.55000000000000004">
      <c r="A25" s="122">
        <f>SUBTOTAL(103,$B$4:B25)</f>
        <v>22</v>
      </c>
      <c r="B25" s="123" t="s">
        <v>6062</v>
      </c>
      <c r="C25" s="123" t="s">
        <v>6016</v>
      </c>
      <c r="D25" s="123" t="s">
        <v>6064</v>
      </c>
      <c r="E25" s="122" t="s">
        <v>6065</v>
      </c>
      <c r="F25" s="123" t="s">
        <v>6066</v>
      </c>
      <c r="G25" s="122" t="s">
        <v>6067</v>
      </c>
      <c r="H25" s="122" t="s">
        <v>9460</v>
      </c>
      <c r="I25" s="13">
        <v>16.745999999999899</v>
      </c>
      <c r="J25" s="13">
        <v>31.704999999999899</v>
      </c>
      <c r="K25" s="13"/>
      <c r="L25" s="122" t="s">
        <v>6063</v>
      </c>
      <c r="M25" s="189" t="s">
        <v>6067</v>
      </c>
      <c r="N25" s="122"/>
      <c r="O25" s="189"/>
      <c r="P25" s="122"/>
      <c r="Q25" s="122"/>
    </row>
    <row r="26" spans="1:17" ht="24" x14ac:dyDescent="0.55000000000000004">
      <c r="A26" s="106">
        <f>SUBTOTAL(103,$B$4:B26)</f>
        <v>23</v>
      </c>
      <c r="B26" s="107" t="s">
        <v>6062</v>
      </c>
      <c r="C26" s="107" t="s">
        <v>6016</v>
      </c>
      <c r="D26" s="107" t="s">
        <v>6064</v>
      </c>
      <c r="E26" s="106" t="s">
        <v>6068</v>
      </c>
      <c r="F26" s="107" t="s">
        <v>6069</v>
      </c>
      <c r="G26" s="106" t="s">
        <v>8809</v>
      </c>
      <c r="H26" s="106" t="s">
        <v>9461</v>
      </c>
      <c r="I26" s="11">
        <v>28.349</v>
      </c>
      <c r="J26" s="11">
        <v>39.982999999999898</v>
      </c>
      <c r="K26" s="11"/>
      <c r="L26" s="106" t="s">
        <v>6063</v>
      </c>
      <c r="M26" s="108"/>
      <c r="N26" s="108"/>
      <c r="O26" s="109"/>
      <c r="P26" s="108"/>
      <c r="Q26" s="108"/>
    </row>
    <row r="27" spans="1:17" ht="24" x14ac:dyDescent="0.55000000000000004">
      <c r="A27" s="106">
        <f>SUBTOTAL(103,$B$4:B27)</f>
        <v>24</v>
      </c>
      <c r="B27" s="107" t="s">
        <v>6062</v>
      </c>
      <c r="C27" s="107" t="s">
        <v>6016</v>
      </c>
      <c r="D27" s="107" t="s">
        <v>6070</v>
      </c>
      <c r="E27" s="106" t="s">
        <v>6071</v>
      </c>
      <c r="F27" s="107" t="s">
        <v>6072</v>
      </c>
      <c r="G27" s="106" t="s">
        <v>9461</v>
      </c>
      <c r="H27" s="106" t="s">
        <v>9462</v>
      </c>
      <c r="I27" s="11">
        <v>41.921999999999898</v>
      </c>
      <c r="J27" s="190">
        <v>44.73</v>
      </c>
      <c r="K27" s="190"/>
      <c r="L27" s="106" t="s">
        <v>6063</v>
      </c>
      <c r="M27" s="108"/>
      <c r="N27" s="108"/>
      <c r="O27" s="109"/>
      <c r="P27" s="108"/>
      <c r="Q27" s="108"/>
    </row>
    <row r="28" spans="1:17" ht="24" x14ac:dyDescent="0.55000000000000004">
      <c r="A28" s="109">
        <f>SUBTOTAL(103,$B$4:B28)</f>
        <v>25</v>
      </c>
      <c r="B28" s="110" t="s">
        <v>6062</v>
      </c>
      <c r="C28" s="110" t="s">
        <v>6016</v>
      </c>
      <c r="D28" s="110" t="s">
        <v>6073</v>
      </c>
      <c r="E28" s="109" t="s">
        <v>6074</v>
      </c>
      <c r="F28" s="110" t="s">
        <v>6075</v>
      </c>
      <c r="G28" s="109" t="s">
        <v>9462</v>
      </c>
      <c r="H28" s="109" t="s">
        <v>9463</v>
      </c>
      <c r="I28" s="111">
        <v>49.256</v>
      </c>
      <c r="J28" s="186">
        <v>50.747999999999998</v>
      </c>
      <c r="K28" s="186"/>
      <c r="L28" s="109" t="s">
        <v>6063</v>
      </c>
      <c r="M28" s="109"/>
      <c r="N28" s="109"/>
      <c r="O28" s="109"/>
      <c r="P28" s="109"/>
      <c r="Q28" s="109"/>
    </row>
    <row r="29" spans="1:17" ht="24" x14ac:dyDescent="0.55000000000000004">
      <c r="A29" s="109">
        <f>SUBTOTAL(103,$B$4:B29)</f>
        <v>26</v>
      </c>
      <c r="B29" s="110" t="s">
        <v>6062</v>
      </c>
      <c r="C29" s="110" t="s">
        <v>6016</v>
      </c>
      <c r="D29" s="110" t="s">
        <v>6064</v>
      </c>
      <c r="E29" s="109" t="s">
        <v>6076</v>
      </c>
      <c r="F29" s="110" t="s">
        <v>6077</v>
      </c>
      <c r="G29" s="109" t="s">
        <v>6078</v>
      </c>
      <c r="H29" s="109" t="s">
        <v>9464</v>
      </c>
      <c r="I29" s="111">
        <v>8.8739999999999899</v>
      </c>
      <c r="J29" s="111">
        <v>17.747999999999902</v>
      </c>
      <c r="K29" s="111"/>
      <c r="L29" s="109" t="s">
        <v>6063</v>
      </c>
      <c r="M29" s="117" t="s">
        <v>6078</v>
      </c>
      <c r="N29" s="109"/>
      <c r="O29" s="117"/>
      <c r="P29" s="109"/>
      <c r="Q29" s="109"/>
    </row>
    <row r="30" spans="1:17" ht="24" x14ac:dyDescent="0.55000000000000004">
      <c r="A30" s="109">
        <f>SUBTOTAL(103,$B$4:B30)</f>
        <v>27</v>
      </c>
      <c r="B30" s="110" t="s">
        <v>6062</v>
      </c>
      <c r="C30" s="110" t="s">
        <v>6016</v>
      </c>
      <c r="D30" s="110" t="s">
        <v>6080</v>
      </c>
      <c r="E30" s="109" t="s">
        <v>6081</v>
      </c>
      <c r="F30" s="110" t="s">
        <v>6082</v>
      </c>
      <c r="G30" s="109" t="s">
        <v>6083</v>
      </c>
      <c r="H30" s="109" t="s">
        <v>9465</v>
      </c>
      <c r="I30" s="111">
        <v>11.39</v>
      </c>
      <c r="J30" s="191">
        <v>11.69</v>
      </c>
      <c r="K30" s="191"/>
      <c r="L30" s="109" t="s">
        <v>6063</v>
      </c>
      <c r="M30" s="117" t="s">
        <v>6083</v>
      </c>
      <c r="N30" s="109"/>
      <c r="O30" s="117"/>
      <c r="P30" s="109"/>
      <c r="Q30" s="109"/>
    </row>
    <row r="31" spans="1:17" ht="24" x14ac:dyDescent="0.55000000000000004">
      <c r="A31" s="106">
        <f>SUBTOTAL(103,$B$4:B31)</f>
        <v>28</v>
      </c>
      <c r="B31" s="107" t="s">
        <v>6062</v>
      </c>
      <c r="C31" s="107" t="s">
        <v>6016</v>
      </c>
      <c r="D31" s="107" t="s">
        <v>6080</v>
      </c>
      <c r="E31" s="106" t="s">
        <v>6084</v>
      </c>
      <c r="F31" s="107" t="s">
        <v>6085</v>
      </c>
      <c r="G31" s="106" t="s">
        <v>5213</v>
      </c>
      <c r="H31" s="106" t="s">
        <v>9466</v>
      </c>
      <c r="I31" s="11">
        <v>9.9169999999999892</v>
      </c>
      <c r="J31" s="11">
        <v>13.0619999999999</v>
      </c>
      <c r="K31" s="11"/>
      <c r="L31" s="106" t="s">
        <v>6063</v>
      </c>
      <c r="M31" s="108"/>
      <c r="N31" s="108"/>
      <c r="O31" s="109"/>
      <c r="P31" s="108"/>
      <c r="Q31" s="108"/>
    </row>
    <row r="32" spans="1:17" ht="24" x14ac:dyDescent="0.55000000000000004">
      <c r="A32" s="106">
        <f>SUBTOTAL(103,$B$4:B32)</f>
        <v>29</v>
      </c>
      <c r="B32" s="107" t="s">
        <v>6062</v>
      </c>
      <c r="C32" s="107" t="s">
        <v>6016</v>
      </c>
      <c r="D32" s="107" t="s">
        <v>6086</v>
      </c>
      <c r="E32" s="106" t="s">
        <v>6087</v>
      </c>
      <c r="F32" s="107" t="s">
        <v>6088</v>
      </c>
      <c r="G32" s="106" t="s">
        <v>5213</v>
      </c>
      <c r="H32" s="106" t="s">
        <v>9467</v>
      </c>
      <c r="I32" s="190">
        <v>10.76</v>
      </c>
      <c r="J32" s="11">
        <v>13.382</v>
      </c>
      <c r="K32" s="11"/>
      <c r="L32" s="106" t="s">
        <v>6063</v>
      </c>
      <c r="M32" s="108"/>
      <c r="N32" s="108"/>
      <c r="O32" s="109"/>
      <c r="P32" s="108"/>
      <c r="Q32" s="108"/>
    </row>
    <row r="33" spans="1:17" ht="24" x14ac:dyDescent="0.55000000000000004">
      <c r="A33" s="109">
        <f>SUBTOTAL(103,$B$4:B33)</f>
        <v>30</v>
      </c>
      <c r="B33" s="110" t="s">
        <v>6062</v>
      </c>
      <c r="C33" s="110" t="s">
        <v>6016</v>
      </c>
      <c r="D33" s="110" t="s">
        <v>6080</v>
      </c>
      <c r="E33" s="109" t="s">
        <v>6089</v>
      </c>
      <c r="F33" s="110" t="s">
        <v>6090</v>
      </c>
      <c r="G33" s="109" t="s">
        <v>5213</v>
      </c>
      <c r="H33" s="109" t="s">
        <v>6091</v>
      </c>
      <c r="I33" s="111">
        <f>21.815839</f>
        <v>21.815839</v>
      </c>
      <c r="J33" s="111">
        <f>26.361-J34</f>
        <v>25.910678000000001</v>
      </c>
      <c r="K33" s="111"/>
      <c r="L33" s="109" t="s">
        <v>6063</v>
      </c>
      <c r="M33" s="117" t="s">
        <v>6091</v>
      </c>
      <c r="N33" s="117" t="s">
        <v>6504</v>
      </c>
      <c r="O33" s="117"/>
      <c r="P33" s="117"/>
      <c r="Q33" s="117"/>
    </row>
    <row r="34" spans="1:17" ht="24" x14ac:dyDescent="0.55000000000000004">
      <c r="A34" s="109">
        <f>SUBTOTAL(103,$B$4:B34)</f>
        <v>31</v>
      </c>
      <c r="B34" s="110" t="s">
        <v>6062</v>
      </c>
      <c r="C34" s="110" t="s">
        <v>6016</v>
      </c>
      <c r="D34" s="110" t="s">
        <v>6080</v>
      </c>
      <c r="E34" s="109" t="s">
        <v>6089</v>
      </c>
      <c r="F34" s="110" t="s">
        <v>6090</v>
      </c>
      <c r="G34" s="109" t="s">
        <v>6091</v>
      </c>
      <c r="H34" s="109" t="s">
        <v>6260</v>
      </c>
      <c r="I34" s="111">
        <f>22.041-21.815839</f>
        <v>0.22516099999999994</v>
      </c>
      <c r="J34" s="111">
        <f>I34*2</f>
        <v>0.45032199999999989</v>
      </c>
      <c r="K34" s="111"/>
      <c r="L34" s="109" t="s">
        <v>6092</v>
      </c>
      <c r="M34" s="117" t="s">
        <v>6091</v>
      </c>
      <c r="N34" s="117" t="s">
        <v>6503</v>
      </c>
      <c r="O34" s="117"/>
      <c r="P34" s="117"/>
      <c r="Q34" s="117"/>
    </row>
    <row r="35" spans="1:17" ht="24" x14ac:dyDescent="0.55000000000000004">
      <c r="A35" s="122">
        <f>SUBTOTAL(103,$B$4:B35)</f>
        <v>32</v>
      </c>
      <c r="B35" s="123" t="s">
        <v>6062</v>
      </c>
      <c r="C35" s="123" t="s">
        <v>6016</v>
      </c>
      <c r="D35" s="123" t="s">
        <v>6080</v>
      </c>
      <c r="E35" s="122" t="s">
        <v>6093</v>
      </c>
      <c r="F35" s="123" t="s">
        <v>6094</v>
      </c>
      <c r="G35" s="122" t="s">
        <v>5213</v>
      </c>
      <c r="H35" s="122" t="s">
        <v>6095</v>
      </c>
      <c r="I35" s="21">
        <v>12.75</v>
      </c>
      <c r="J35" s="21">
        <v>12.75</v>
      </c>
      <c r="K35" s="21"/>
      <c r="L35" s="122" t="s">
        <v>6063</v>
      </c>
      <c r="M35" s="189" t="s">
        <v>6095</v>
      </c>
      <c r="N35" s="189" t="s">
        <v>233</v>
      </c>
      <c r="O35" s="189"/>
      <c r="P35" s="189"/>
      <c r="Q35" s="189"/>
    </row>
    <row r="36" spans="1:17" ht="24" x14ac:dyDescent="0.55000000000000004">
      <c r="A36" s="106">
        <f>SUBTOTAL(103,$B$4:B36)</f>
        <v>33</v>
      </c>
      <c r="B36" s="107" t="s">
        <v>6062</v>
      </c>
      <c r="C36" s="107" t="s">
        <v>6016</v>
      </c>
      <c r="D36" s="107" t="s">
        <v>6064</v>
      </c>
      <c r="E36" s="106" t="s">
        <v>6096</v>
      </c>
      <c r="F36" s="107" t="s">
        <v>6097</v>
      </c>
      <c r="G36" s="106" t="s">
        <v>5213</v>
      </c>
      <c r="H36" s="106" t="s">
        <v>9468</v>
      </c>
      <c r="I36" s="11">
        <v>6.258</v>
      </c>
      <c r="J36" s="11">
        <v>6.258</v>
      </c>
      <c r="K36" s="11"/>
      <c r="L36" s="106" t="s">
        <v>6063</v>
      </c>
      <c r="M36" s="108"/>
      <c r="N36" s="108"/>
      <c r="O36" s="109"/>
      <c r="P36" s="108"/>
      <c r="Q36" s="108"/>
    </row>
    <row r="37" spans="1:17" ht="24" x14ac:dyDescent="0.55000000000000004">
      <c r="A37" s="106">
        <f>SUBTOTAL(103,$B$4:B37)</f>
        <v>34</v>
      </c>
      <c r="B37" s="107" t="s">
        <v>6062</v>
      </c>
      <c r="C37" s="107" t="s">
        <v>6016</v>
      </c>
      <c r="D37" s="107" t="s">
        <v>6086</v>
      </c>
      <c r="E37" s="106" t="s">
        <v>6098</v>
      </c>
      <c r="F37" s="107" t="s">
        <v>6099</v>
      </c>
      <c r="G37" s="106" t="s">
        <v>5213</v>
      </c>
      <c r="H37" s="106" t="s">
        <v>9469</v>
      </c>
      <c r="I37" s="11">
        <v>29.733000000000001</v>
      </c>
      <c r="J37" s="11">
        <v>32.327999999999903</v>
      </c>
      <c r="K37" s="11"/>
      <c r="L37" s="106" t="s">
        <v>6063</v>
      </c>
      <c r="M37" s="108"/>
      <c r="N37" s="108"/>
      <c r="O37" s="109"/>
      <c r="P37" s="108"/>
      <c r="Q37" s="108"/>
    </row>
    <row r="38" spans="1:17" ht="24" x14ac:dyDescent="0.55000000000000004">
      <c r="A38" s="109">
        <f>SUBTOTAL(103,$B$4:B38)</f>
        <v>35</v>
      </c>
      <c r="B38" s="110" t="s">
        <v>6062</v>
      </c>
      <c r="C38" s="110" t="s">
        <v>6016</v>
      </c>
      <c r="D38" s="110" t="s">
        <v>6080</v>
      </c>
      <c r="E38" s="109" t="s">
        <v>6100</v>
      </c>
      <c r="F38" s="110" t="s">
        <v>6101</v>
      </c>
      <c r="G38" s="109" t="s">
        <v>5213</v>
      </c>
      <c r="H38" s="109" t="s">
        <v>6102</v>
      </c>
      <c r="I38" s="111">
        <v>13.247999999999999</v>
      </c>
      <c r="J38" s="111">
        <v>13.353</v>
      </c>
      <c r="K38" s="111"/>
      <c r="L38" s="109" t="s">
        <v>6063</v>
      </c>
      <c r="M38" s="117" t="s">
        <v>6102</v>
      </c>
      <c r="N38" s="117" t="s">
        <v>233</v>
      </c>
      <c r="O38" s="117"/>
      <c r="P38" s="117"/>
      <c r="Q38" s="117"/>
    </row>
    <row r="39" spans="1:17" ht="24" x14ac:dyDescent="0.55000000000000004">
      <c r="A39" s="106">
        <f>SUBTOTAL(103,$B$4:B39)</f>
        <v>36</v>
      </c>
      <c r="B39" s="107" t="s">
        <v>6062</v>
      </c>
      <c r="C39" s="107" t="s">
        <v>6016</v>
      </c>
      <c r="D39" s="107" t="s">
        <v>6086</v>
      </c>
      <c r="E39" s="106" t="s">
        <v>6103</v>
      </c>
      <c r="F39" s="107" t="s">
        <v>6104</v>
      </c>
      <c r="G39" s="106" t="s">
        <v>5213</v>
      </c>
      <c r="H39" s="106" t="s">
        <v>6847</v>
      </c>
      <c r="I39" s="190">
        <v>10</v>
      </c>
      <c r="J39" s="190">
        <v>10</v>
      </c>
      <c r="K39" s="190"/>
      <c r="L39" s="106" t="s">
        <v>6063</v>
      </c>
      <c r="M39" s="106"/>
      <c r="N39" s="108"/>
      <c r="O39" s="108"/>
      <c r="P39" s="108"/>
      <c r="Q39" s="108"/>
    </row>
    <row r="40" spans="1:17" ht="24" x14ac:dyDescent="0.55000000000000004">
      <c r="A40" s="106">
        <f>SUBTOTAL(103,$B$4:B40)</f>
        <v>37</v>
      </c>
      <c r="B40" s="107" t="s">
        <v>6062</v>
      </c>
      <c r="C40" s="107" t="s">
        <v>6016</v>
      </c>
      <c r="D40" s="107" t="s">
        <v>6070</v>
      </c>
      <c r="E40" s="106" t="s">
        <v>6105</v>
      </c>
      <c r="F40" s="107" t="s">
        <v>6106</v>
      </c>
      <c r="G40" s="106" t="s">
        <v>6847</v>
      </c>
      <c r="H40" s="106" t="s">
        <v>9470</v>
      </c>
      <c r="I40" s="11">
        <v>22.079000000000001</v>
      </c>
      <c r="J40" s="11">
        <v>22.079000000000001</v>
      </c>
      <c r="K40" s="11"/>
      <c r="L40" s="106" t="s">
        <v>6063</v>
      </c>
      <c r="M40" s="106"/>
      <c r="N40" s="108"/>
      <c r="O40" s="108"/>
      <c r="P40" s="108"/>
      <c r="Q40" s="108"/>
    </row>
    <row r="41" spans="1:17" ht="24" x14ac:dyDescent="0.55000000000000004">
      <c r="A41" s="106">
        <f>SUBTOTAL(103,$B$4:B41)</f>
        <v>38</v>
      </c>
      <c r="B41" s="107" t="s">
        <v>6062</v>
      </c>
      <c r="C41" s="107" t="s">
        <v>6016</v>
      </c>
      <c r="D41" s="107" t="s">
        <v>6064</v>
      </c>
      <c r="E41" s="106" t="s">
        <v>6107</v>
      </c>
      <c r="F41" s="107" t="s">
        <v>6108</v>
      </c>
      <c r="G41" s="106" t="s">
        <v>5213</v>
      </c>
      <c r="H41" s="106" t="s">
        <v>9471</v>
      </c>
      <c r="I41" s="11">
        <v>11.335000000000001</v>
      </c>
      <c r="J41" s="11">
        <v>17.835000000000001</v>
      </c>
      <c r="K41" s="11"/>
      <c r="L41" s="106" t="s">
        <v>6063</v>
      </c>
      <c r="M41" s="106"/>
      <c r="N41" s="108"/>
      <c r="O41" s="108"/>
      <c r="P41" s="108"/>
      <c r="Q41" s="108"/>
    </row>
    <row r="42" spans="1:17" ht="24" x14ac:dyDescent="0.55000000000000004">
      <c r="A42" s="109">
        <f>SUBTOTAL(103,$B$4:B42)</f>
        <v>39</v>
      </c>
      <c r="B42" s="110" t="s">
        <v>6062</v>
      </c>
      <c r="C42" s="110" t="s">
        <v>6016</v>
      </c>
      <c r="D42" s="110" t="s">
        <v>6086</v>
      </c>
      <c r="E42" s="109" t="s">
        <v>6109</v>
      </c>
      <c r="F42" s="110" t="s">
        <v>6110</v>
      </c>
      <c r="G42" s="109" t="s">
        <v>6111</v>
      </c>
      <c r="H42" s="109" t="s">
        <v>9472</v>
      </c>
      <c r="I42" s="111">
        <v>1.2429999999999899</v>
      </c>
      <c r="J42" s="111">
        <v>1.881</v>
      </c>
      <c r="K42" s="111"/>
      <c r="L42" s="109" t="s">
        <v>6063</v>
      </c>
      <c r="M42" s="192" t="s">
        <v>6111</v>
      </c>
      <c r="N42" s="109"/>
      <c r="O42" s="109"/>
      <c r="P42" s="109"/>
      <c r="Q42" s="109"/>
    </row>
    <row r="43" spans="1:17" ht="24" x14ac:dyDescent="0.55000000000000004">
      <c r="A43" s="106">
        <f>SUBTOTAL(103,$B$4:B43)</f>
        <v>40</v>
      </c>
      <c r="B43" s="107" t="s">
        <v>6062</v>
      </c>
      <c r="C43" s="107" t="s">
        <v>6016</v>
      </c>
      <c r="D43" s="107" t="s">
        <v>6064</v>
      </c>
      <c r="E43" s="106" t="s">
        <v>6112</v>
      </c>
      <c r="F43" s="107" t="s">
        <v>6113</v>
      </c>
      <c r="G43" s="106" t="s">
        <v>5213</v>
      </c>
      <c r="H43" s="106" t="s">
        <v>7248</v>
      </c>
      <c r="I43" s="11">
        <v>1.825</v>
      </c>
      <c r="J43" s="190">
        <v>3.65</v>
      </c>
      <c r="K43" s="190"/>
      <c r="L43" s="106" t="s">
        <v>6063</v>
      </c>
      <c r="M43" s="106"/>
      <c r="N43" s="108"/>
      <c r="O43" s="108"/>
      <c r="P43" s="108"/>
      <c r="Q43" s="108"/>
    </row>
    <row r="44" spans="1:17" ht="24" x14ac:dyDescent="0.55000000000000004">
      <c r="A44" s="109">
        <f>SUBTOTAL(103,$B$4:B44)</f>
        <v>41</v>
      </c>
      <c r="B44" s="110" t="s">
        <v>6062</v>
      </c>
      <c r="C44" s="110" t="s">
        <v>6016</v>
      </c>
      <c r="D44" s="110" t="s">
        <v>6080</v>
      </c>
      <c r="E44" s="109" t="s">
        <v>6114</v>
      </c>
      <c r="F44" s="110" t="s">
        <v>6115</v>
      </c>
      <c r="G44" s="109" t="s">
        <v>5213</v>
      </c>
      <c r="H44" s="109" t="s">
        <v>6116</v>
      </c>
      <c r="I44" s="191">
        <v>17</v>
      </c>
      <c r="J44" s="191">
        <v>17</v>
      </c>
      <c r="K44" s="191"/>
      <c r="L44" s="109" t="s">
        <v>6063</v>
      </c>
      <c r="M44" s="117" t="s">
        <v>6116</v>
      </c>
      <c r="N44" s="109"/>
      <c r="O44" s="109"/>
      <c r="P44" s="109"/>
      <c r="Q44" s="109"/>
    </row>
    <row r="45" spans="1:17" ht="24" x14ac:dyDescent="0.55000000000000004">
      <c r="A45" s="106">
        <f>SUBTOTAL(103,$B$4:B45)</f>
        <v>42</v>
      </c>
      <c r="B45" s="107" t="s">
        <v>6062</v>
      </c>
      <c r="C45" s="107" t="s">
        <v>6016</v>
      </c>
      <c r="D45" s="107" t="s">
        <v>6086</v>
      </c>
      <c r="E45" s="106" t="s">
        <v>6117</v>
      </c>
      <c r="F45" s="107" t="s">
        <v>6118</v>
      </c>
      <c r="G45" s="106" t="s">
        <v>5213</v>
      </c>
      <c r="H45" s="106" t="s">
        <v>9473</v>
      </c>
      <c r="I45" s="11">
        <v>14.678000000000001</v>
      </c>
      <c r="J45" s="11">
        <v>14.678000000000001</v>
      </c>
      <c r="K45" s="11"/>
      <c r="L45" s="106" t="s">
        <v>6063</v>
      </c>
      <c r="M45" s="106"/>
      <c r="N45" s="108"/>
      <c r="O45" s="108"/>
      <c r="P45" s="108"/>
      <c r="Q45" s="108"/>
    </row>
    <row r="46" spans="1:17" ht="24" x14ac:dyDescent="0.55000000000000004">
      <c r="A46" s="106">
        <f>SUBTOTAL(103,$B$4:B46)</f>
        <v>43</v>
      </c>
      <c r="B46" s="107" t="s">
        <v>6062</v>
      </c>
      <c r="C46" s="107" t="s">
        <v>6016</v>
      </c>
      <c r="D46" s="107" t="s">
        <v>6119</v>
      </c>
      <c r="E46" s="106" t="s">
        <v>6120</v>
      </c>
      <c r="F46" s="107" t="s">
        <v>6121</v>
      </c>
      <c r="G46" s="106" t="s">
        <v>5213</v>
      </c>
      <c r="H46" s="106" t="s">
        <v>9474</v>
      </c>
      <c r="I46" s="11">
        <v>21.780999999999899</v>
      </c>
      <c r="J46" s="11">
        <v>21.780999999999899</v>
      </c>
      <c r="K46" s="11"/>
      <c r="L46" s="106" t="s">
        <v>6063</v>
      </c>
      <c r="M46" s="106"/>
      <c r="N46" s="108"/>
      <c r="O46" s="108"/>
      <c r="P46" s="108"/>
      <c r="Q46" s="108"/>
    </row>
    <row r="47" spans="1:17" ht="24" x14ac:dyDescent="0.55000000000000004">
      <c r="A47" s="106">
        <f>SUBTOTAL(103,$B$4:B47)</f>
        <v>44</v>
      </c>
      <c r="B47" s="107" t="s">
        <v>6062</v>
      </c>
      <c r="C47" s="107" t="s">
        <v>6016</v>
      </c>
      <c r="D47" s="107" t="s">
        <v>6086</v>
      </c>
      <c r="E47" s="106" t="s">
        <v>6122</v>
      </c>
      <c r="F47" s="107" t="s">
        <v>6123</v>
      </c>
      <c r="G47" s="106" t="s">
        <v>5213</v>
      </c>
      <c r="H47" s="106" t="s">
        <v>9475</v>
      </c>
      <c r="I47" s="190">
        <v>19.350000000000001</v>
      </c>
      <c r="J47" s="190">
        <v>19.350000000000001</v>
      </c>
      <c r="K47" s="190"/>
      <c r="L47" s="106" t="s">
        <v>6063</v>
      </c>
      <c r="M47" s="106"/>
      <c r="N47" s="108"/>
      <c r="O47" s="108"/>
      <c r="P47" s="108"/>
      <c r="Q47" s="108"/>
    </row>
    <row r="48" spans="1:17" ht="24" x14ac:dyDescent="0.55000000000000004">
      <c r="A48" s="109">
        <f>SUBTOTAL(103,$B$4:B48)</f>
        <v>45</v>
      </c>
      <c r="B48" s="110" t="s">
        <v>6062</v>
      </c>
      <c r="C48" s="110" t="s">
        <v>6016</v>
      </c>
      <c r="D48" s="110" t="s">
        <v>6070</v>
      </c>
      <c r="E48" s="109" t="s">
        <v>6124</v>
      </c>
      <c r="F48" s="110" t="s">
        <v>6125</v>
      </c>
      <c r="G48" s="109" t="s">
        <v>5213</v>
      </c>
      <c r="H48" s="109" t="s">
        <v>2068</v>
      </c>
      <c r="I48" s="191">
        <v>16.7</v>
      </c>
      <c r="J48" s="191">
        <v>16.7</v>
      </c>
      <c r="K48" s="191"/>
      <c r="L48" s="109" t="s">
        <v>6063</v>
      </c>
      <c r="M48" s="117" t="s">
        <v>2068</v>
      </c>
      <c r="N48" s="109"/>
      <c r="O48" s="109"/>
      <c r="P48" s="109"/>
      <c r="Q48" s="109"/>
    </row>
    <row r="49" spans="1:17" ht="24" x14ac:dyDescent="0.55000000000000004">
      <c r="A49" s="106">
        <f>SUBTOTAL(103,$B$4:B49)</f>
        <v>46</v>
      </c>
      <c r="B49" s="107" t="s">
        <v>6062</v>
      </c>
      <c r="C49" s="107" t="s">
        <v>6016</v>
      </c>
      <c r="D49" s="107" t="s">
        <v>6119</v>
      </c>
      <c r="E49" s="106" t="s">
        <v>6126</v>
      </c>
      <c r="F49" s="107" t="s">
        <v>6127</v>
      </c>
      <c r="G49" s="106" t="s">
        <v>5213</v>
      </c>
      <c r="H49" s="106" t="s">
        <v>8139</v>
      </c>
      <c r="I49" s="190">
        <v>9.8000000000000007</v>
      </c>
      <c r="J49" s="190">
        <v>9.8000000000000007</v>
      </c>
      <c r="K49" s="190"/>
      <c r="L49" s="106" t="s">
        <v>6063</v>
      </c>
      <c r="M49" s="106"/>
      <c r="N49" s="108"/>
      <c r="O49" s="108"/>
      <c r="P49" s="108"/>
      <c r="Q49" s="108"/>
    </row>
    <row r="50" spans="1:17" ht="24" x14ac:dyDescent="0.55000000000000004">
      <c r="A50" s="106">
        <f>SUBTOTAL(103,$B$4:B50)</f>
        <v>47</v>
      </c>
      <c r="B50" s="107" t="s">
        <v>6062</v>
      </c>
      <c r="C50" s="107" t="s">
        <v>6016</v>
      </c>
      <c r="D50" s="107" t="s">
        <v>6119</v>
      </c>
      <c r="E50" s="106" t="s">
        <v>6128</v>
      </c>
      <c r="F50" s="107" t="s">
        <v>6129</v>
      </c>
      <c r="G50" s="106" t="s">
        <v>5213</v>
      </c>
      <c r="H50" s="106" t="s">
        <v>9476</v>
      </c>
      <c r="I50" s="11">
        <v>27.625</v>
      </c>
      <c r="J50" s="11">
        <v>28.675000000000001</v>
      </c>
      <c r="K50" s="11"/>
      <c r="L50" s="106" t="s">
        <v>6063</v>
      </c>
      <c r="M50" s="106"/>
      <c r="N50" s="108"/>
      <c r="O50" s="108"/>
      <c r="P50" s="108"/>
      <c r="Q50" s="108"/>
    </row>
    <row r="51" spans="1:17" ht="24" x14ac:dyDescent="0.55000000000000004">
      <c r="A51" s="106">
        <f>SUBTOTAL(103,$B$4:B51)</f>
        <v>48</v>
      </c>
      <c r="B51" s="107" t="s">
        <v>6062</v>
      </c>
      <c r="C51" s="107" t="s">
        <v>6016</v>
      </c>
      <c r="D51" s="107" t="s">
        <v>6073</v>
      </c>
      <c r="E51" s="106" t="s">
        <v>6130</v>
      </c>
      <c r="F51" s="107" t="s">
        <v>6131</v>
      </c>
      <c r="G51" s="106" t="s">
        <v>5213</v>
      </c>
      <c r="H51" s="106" t="s">
        <v>9477</v>
      </c>
      <c r="I51" s="11">
        <v>11.058</v>
      </c>
      <c r="J51" s="11">
        <v>11.558</v>
      </c>
      <c r="K51" s="11"/>
      <c r="L51" s="106" t="s">
        <v>6063</v>
      </c>
      <c r="M51" s="106"/>
      <c r="N51" s="108"/>
      <c r="O51" s="108"/>
      <c r="P51" s="108"/>
      <c r="Q51" s="108"/>
    </row>
    <row r="52" spans="1:17" ht="24" x14ac:dyDescent="0.55000000000000004">
      <c r="A52" s="106">
        <f>SUBTOTAL(103,$B$4:B52)</f>
        <v>49</v>
      </c>
      <c r="B52" s="107" t="s">
        <v>6132</v>
      </c>
      <c r="C52" s="110" t="s">
        <v>6016</v>
      </c>
      <c r="D52" s="108" t="s">
        <v>6133</v>
      </c>
      <c r="E52" s="106" t="s">
        <v>6134</v>
      </c>
      <c r="F52" s="108" t="s">
        <v>6135</v>
      </c>
      <c r="G52" s="106" t="s">
        <v>6136</v>
      </c>
      <c r="H52" s="106" t="s">
        <v>6957</v>
      </c>
      <c r="I52" s="128">
        <v>20.241</v>
      </c>
      <c r="J52" s="128">
        <v>31.510999999999999</v>
      </c>
      <c r="K52" s="128"/>
      <c r="L52" s="106" t="s">
        <v>6079</v>
      </c>
      <c r="M52" s="109" t="s">
        <v>6136</v>
      </c>
      <c r="N52" s="129"/>
      <c r="O52" s="109"/>
      <c r="P52" s="129"/>
      <c r="Q52" s="129"/>
    </row>
    <row r="53" spans="1:17" ht="24" x14ac:dyDescent="0.55000000000000004">
      <c r="A53" s="106">
        <f>SUBTOTAL(103,$B$4:B53)</f>
        <v>50</v>
      </c>
      <c r="B53" s="107" t="s">
        <v>6132</v>
      </c>
      <c r="C53" s="107" t="s">
        <v>6016</v>
      </c>
      <c r="D53" s="108" t="s">
        <v>6137</v>
      </c>
      <c r="E53" s="106" t="s">
        <v>6138</v>
      </c>
      <c r="F53" s="108" t="s">
        <v>6139</v>
      </c>
      <c r="G53" s="106" t="s">
        <v>6957</v>
      </c>
      <c r="H53" s="106" t="s">
        <v>9478</v>
      </c>
      <c r="I53" s="128">
        <v>22.4</v>
      </c>
      <c r="J53" s="128">
        <v>44.799999999999898</v>
      </c>
      <c r="K53" s="128"/>
      <c r="L53" s="106" t="s">
        <v>6079</v>
      </c>
      <c r="M53" s="106"/>
      <c r="N53" s="129"/>
      <c r="O53" s="108"/>
      <c r="P53" s="129"/>
      <c r="Q53" s="129"/>
    </row>
    <row r="54" spans="1:17" ht="24" x14ac:dyDescent="0.55000000000000004">
      <c r="A54" s="106">
        <f>SUBTOTAL(103,$B$4:B54)</f>
        <v>51</v>
      </c>
      <c r="B54" s="107" t="s">
        <v>6132</v>
      </c>
      <c r="C54" s="107" t="s">
        <v>6016</v>
      </c>
      <c r="D54" s="108" t="s">
        <v>6140</v>
      </c>
      <c r="E54" s="106" t="s">
        <v>6141</v>
      </c>
      <c r="F54" s="108" t="s">
        <v>6142</v>
      </c>
      <c r="G54" s="106" t="s">
        <v>9478</v>
      </c>
      <c r="H54" s="106" t="s">
        <v>7488</v>
      </c>
      <c r="I54" s="128">
        <v>23.599999999999898</v>
      </c>
      <c r="J54" s="128">
        <v>49.512</v>
      </c>
      <c r="K54" s="128"/>
      <c r="L54" s="106" t="s">
        <v>6079</v>
      </c>
      <c r="M54" s="106"/>
      <c r="N54" s="129"/>
      <c r="O54" s="108"/>
      <c r="P54" s="129"/>
      <c r="Q54" s="129"/>
    </row>
    <row r="55" spans="1:17" ht="24" x14ac:dyDescent="0.55000000000000004">
      <c r="A55" s="106">
        <f>SUBTOTAL(103,$B$4:B55)</f>
        <v>52</v>
      </c>
      <c r="B55" s="107" t="s">
        <v>6132</v>
      </c>
      <c r="C55" s="110" t="s">
        <v>6016</v>
      </c>
      <c r="D55" s="108" t="s">
        <v>6143</v>
      </c>
      <c r="E55" s="106" t="s">
        <v>6144</v>
      </c>
      <c r="F55" s="108" t="s">
        <v>6145</v>
      </c>
      <c r="G55" s="106" t="s">
        <v>7488</v>
      </c>
      <c r="H55" s="106" t="s">
        <v>6146</v>
      </c>
      <c r="I55" s="128">
        <v>22.9559999999999</v>
      </c>
      <c r="J55" s="128">
        <v>45.9119999999999</v>
      </c>
      <c r="K55" s="128"/>
      <c r="L55" s="106" t="s">
        <v>6079</v>
      </c>
      <c r="M55" s="109" t="s">
        <v>6146</v>
      </c>
      <c r="N55" s="129"/>
      <c r="O55" s="109"/>
      <c r="P55" s="129"/>
      <c r="Q55" s="129"/>
    </row>
    <row r="56" spans="1:17" ht="24" x14ac:dyDescent="0.55000000000000004">
      <c r="A56" s="106">
        <f>SUBTOTAL(103,$B$4:B56)</f>
        <v>53</v>
      </c>
      <c r="B56" s="107" t="s">
        <v>6132</v>
      </c>
      <c r="C56" s="110" t="s">
        <v>6016</v>
      </c>
      <c r="D56" s="121" t="s">
        <v>6133</v>
      </c>
      <c r="E56" s="106" t="s">
        <v>6147</v>
      </c>
      <c r="F56" s="108" t="s">
        <v>6148</v>
      </c>
      <c r="G56" s="106" t="s">
        <v>6149</v>
      </c>
      <c r="H56" s="106" t="s">
        <v>9479</v>
      </c>
      <c r="I56" s="128">
        <v>20.555</v>
      </c>
      <c r="J56" s="128">
        <v>41.11</v>
      </c>
      <c r="K56" s="128"/>
      <c r="L56" s="106" t="s">
        <v>6079</v>
      </c>
      <c r="M56" s="109" t="s">
        <v>6149</v>
      </c>
      <c r="N56" s="129"/>
      <c r="O56" s="109"/>
      <c r="P56" s="129"/>
      <c r="Q56" s="129"/>
    </row>
    <row r="57" spans="1:17" ht="24" x14ac:dyDescent="0.55000000000000004">
      <c r="A57" s="106">
        <f>SUBTOTAL(103,$B$4:B57)</f>
        <v>54</v>
      </c>
      <c r="B57" s="107" t="s">
        <v>6132</v>
      </c>
      <c r="C57" s="110" t="s">
        <v>6016</v>
      </c>
      <c r="D57" s="108" t="s">
        <v>6133</v>
      </c>
      <c r="E57" s="106" t="s">
        <v>6150</v>
      </c>
      <c r="F57" s="108" t="s">
        <v>6151</v>
      </c>
      <c r="G57" s="106" t="s">
        <v>5213</v>
      </c>
      <c r="H57" s="106" t="s">
        <v>6067</v>
      </c>
      <c r="I57" s="128">
        <v>18.012999999999899</v>
      </c>
      <c r="J57" s="128">
        <v>22.321000000000002</v>
      </c>
      <c r="K57" s="128"/>
      <c r="L57" s="106" t="s">
        <v>6079</v>
      </c>
      <c r="M57" s="109" t="s">
        <v>6067</v>
      </c>
      <c r="N57" s="129"/>
      <c r="O57" s="109"/>
      <c r="P57" s="129"/>
      <c r="Q57" s="129"/>
    </row>
    <row r="58" spans="1:17" ht="24" x14ac:dyDescent="0.55000000000000004">
      <c r="A58" s="106">
        <f>SUBTOTAL(103,$B$4:B58)</f>
        <v>55</v>
      </c>
      <c r="B58" s="107" t="s">
        <v>6132</v>
      </c>
      <c r="C58" s="110" t="s">
        <v>6016</v>
      </c>
      <c r="D58" s="108" t="s">
        <v>6152</v>
      </c>
      <c r="E58" s="106" t="s">
        <v>6153</v>
      </c>
      <c r="F58" s="108" t="s">
        <v>6154</v>
      </c>
      <c r="G58" s="106" t="s">
        <v>9480</v>
      </c>
      <c r="H58" s="106" t="s">
        <v>6155</v>
      </c>
      <c r="I58" s="128">
        <v>34.277000000000001</v>
      </c>
      <c r="J58" s="130">
        <v>41.927999999999997</v>
      </c>
      <c r="K58" s="130"/>
      <c r="L58" s="106" t="s">
        <v>6079</v>
      </c>
      <c r="M58" s="109" t="s">
        <v>6155</v>
      </c>
      <c r="N58" s="129"/>
      <c r="O58" s="109"/>
      <c r="P58" s="129"/>
      <c r="Q58" s="129"/>
    </row>
    <row r="59" spans="1:17" ht="24" x14ac:dyDescent="0.55000000000000004">
      <c r="A59" s="106">
        <f>SUBTOTAL(103,$B$4:B59)</f>
        <v>56</v>
      </c>
      <c r="B59" s="107" t="s">
        <v>6132</v>
      </c>
      <c r="C59" s="110" t="s">
        <v>6016</v>
      </c>
      <c r="D59" s="108" t="s">
        <v>6137</v>
      </c>
      <c r="E59" s="106" t="s">
        <v>6156</v>
      </c>
      <c r="F59" s="108" t="s">
        <v>6157</v>
      </c>
      <c r="G59" s="106" t="s">
        <v>5213</v>
      </c>
      <c r="H59" s="106" t="s">
        <v>6078</v>
      </c>
      <c r="I59" s="128">
        <v>26.774999999999899</v>
      </c>
      <c r="J59" s="128">
        <v>53.549999999999898</v>
      </c>
      <c r="K59" s="128"/>
      <c r="L59" s="106" t="s">
        <v>6079</v>
      </c>
      <c r="M59" s="109" t="s">
        <v>6078</v>
      </c>
      <c r="N59" s="129"/>
      <c r="O59" s="109"/>
      <c r="P59" s="129"/>
      <c r="Q59" s="129"/>
    </row>
    <row r="60" spans="1:17" ht="24" x14ac:dyDescent="0.55000000000000004">
      <c r="A60" s="106">
        <f>SUBTOTAL(103,$B$4:B60)</f>
        <v>57</v>
      </c>
      <c r="B60" s="107" t="s">
        <v>6132</v>
      </c>
      <c r="C60" s="107" t="s">
        <v>6016</v>
      </c>
      <c r="D60" s="108" t="s">
        <v>6143</v>
      </c>
      <c r="E60" s="106" t="s">
        <v>6158</v>
      </c>
      <c r="F60" s="108" t="s">
        <v>6159</v>
      </c>
      <c r="G60" s="106" t="s">
        <v>5213</v>
      </c>
      <c r="H60" s="106" t="s">
        <v>6083</v>
      </c>
      <c r="I60" s="128">
        <v>16.875</v>
      </c>
      <c r="J60" s="128">
        <v>18.350000000000001</v>
      </c>
      <c r="K60" s="128"/>
      <c r="L60" s="106" t="s">
        <v>6079</v>
      </c>
      <c r="M60" s="109" t="s">
        <v>6083</v>
      </c>
      <c r="N60" s="129"/>
      <c r="O60" s="108"/>
      <c r="P60" s="129"/>
      <c r="Q60" s="129"/>
    </row>
    <row r="61" spans="1:17" ht="24" x14ac:dyDescent="0.55000000000000004">
      <c r="A61" s="106">
        <f>SUBTOTAL(103,$B$4:B61)</f>
        <v>58</v>
      </c>
      <c r="B61" s="107" t="s">
        <v>6132</v>
      </c>
      <c r="C61" s="107" t="s">
        <v>6016</v>
      </c>
      <c r="D61" s="108" t="s">
        <v>6152</v>
      </c>
      <c r="E61" s="106" t="s">
        <v>6160</v>
      </c>
      <c r="F61" s="108" t="s">
        <v>6161</v>
      </c>
      <c r="G61" s="106" t="s">
        <v>5213</v>
      </c>
      <c r="H61" s="106" t="s">
        <v>9481</v>
      </c>
      <c r="I61" s="128">
        <v>19.850000000000001</v>
      </c>
      <c r="J61" s="128">
        <v>20.61</v>
      </c>
      <c r="K61" s="128"/>
      <c r="L61" s="106" t="s">
        <v>6079</v>
      </c>
      <c r="M61" s="109"/>
      <c r="N61" s="129"/>
      <c r="O61" s="108"/>
      <c r="P61" s="129"/>
      <c r="Q61" s="129"/>
    </row>
    <row r="62" spans="1:17" ht="24" x14ac:dyDescent="0.55000000000000004">
      <c r="A62" s="106">
        <f>SUBTOTAL(103,$B$4:B62)</f>
        <v>59</v>
      </c>
      <c r="B62" s="107" t="s">
        <v>6132</v>
      </c>
      <c r="C62" s="107" t="s">
        <v>6016</v>
      </c>
      <c r="D62" s="108" t="s">
        <v>6140</v>
      </c>
      <c r="E62" s="106" t="s">
        <v>6162</v>
      </c>
      <c r="F62" s="108" t="s">
        <v>6163</v>
      </c>
      <c r="G62" s="106" t="s">
        <v>9481</v>
      </c>
      <c r="H62" s="106" t="s">
        <v>9482</v>
      </c>
      <c r="I62" s="128">
        <v>16.992000000000001</v>
      </c>
      <c r="J62" s="128">
        <v>16.992000000000001</v>
      </c>
      <c r="K62" s="128"/>
      <c r="L62" s="106" t="s">
        <v>6079</v>
      </c>
      <c r="M62" s="109"/>
      <c r="N62" s="129"/>
      <c r="O62" s="108"/>
      <c r="P62" s="129"/>
      <c r="Q62" s="129"/>
    </row>
    <row r="63" spans="1:17" ht="24" x14ac:dyDescent="0.55000000000000004">
      <c r="A63" s="106">
        <f>SUBTOTAL(103,$B$4:B63)</f>
        <v>60</v>
      </c>
      <c r="B63" s="107" t="s">
        <v>6132</v>
      </c>
      <c r="C63" s="107" t="s">
        <v>6016</v>
      </c>
      <c r="D63" s="108" t="s">
        <v>6152</v>
      </c>
      <c r="E63" s="106" t="s">
        <v>6164</v>
      </c>
      <c r="F63" s="108" t="s">
        <v>6165</v>
      </c>
      <c r="G63" s="106" t="s">
        <v>6102</v>
      </c>
      <c r="H63" s="106" t="s">
        <v>6166</v>
      </c>
      <c r="I63" s="128">
        <v>10.9119999999999</v>
      </c>
      <c r="J63" s="128">
        <v>12.2319999999999</v>
      </c>
      <c r="K63" s="128"/>
      <c r="L63" s="106" t="s">
        <v>6079</v>
      </c>
      <c r="M63" s="109" t="s">
        <v>6166</v>
      </c>
      <c r="N63" s="129"/>
      <c r="O63" s="108"/>
      <c r="P63" s="129"/>
      <c r="Q63" s="129"/>
    </row>
    <row r="64" spans="1:17" ht="24" x14ac:dyDescent="0.55000000000000004">
      <c r="A64" s="106">
        <f>SUBTOTAL(103,$B$4:B64)</f>
        <v>61</v>
      </c>
      <c r="B64" s="107" t="s">
        <v>6132</v>
      </c>
      <c r="C64" s="107" t="s">
        <v>6016</v>
      </c>
      <c r="D64" s="121" t="s">
        <v>6143</v>
      </c>
      <c r="E64" s="106" t="s">
        <v>6167</v>
      </c>
      <c r="F64" s="108" t="s">
        <v>6168</v>
      </c>
      <c r="G64" s="106" t="s">
        <v>5213</v>
      </c>
      <c r="H64" s="106" t="s">
        <v>7716</v>
      </c>
      <c r="I64" s="128">
        <v>16.100000000000001</v>
      </c>
      <c r="J64" s="128">
        <v>16.100000000000001</v>
      </c>
      <c r="K64" s="128"/>
      <c r="L64" s="106" t="s">
        <v>6079</v>
      </c>
      <c r="M64" s="106"/>
      <c r="N64" s="129"/>
      <c r="O64" s="108"/>
      <c r="P64" s="129"/>
      <c r="Q64" s="129"/>
    </row>
    <row r="65" spans="1:17" ht="24" x14ac:dyDescent="0.55000000000000004">
      <c r="A65" s="106">
        <f>SUBTOTAL(103,$B$4:B65)</f>
        <v>62</v>
      </c>
      <c r="B65" s="107" t="s">
        <v>6132</v>
      </c>
      <c r="C65" s="107" t="s">
        <v>6016</v>
      </c>
      <c r="D65" s="108" t="s">
        <v>6140</v>
      </c>
      <c r="E65" s="106" t="s">
        <v>6169</v>
      </c>
      <c r="F65" s="108" t="s">
        <v>6170</v>
      </c>
      <c r="G65" s="106" t="s">
        <v>5213</v>
      </c>
      <c r="H65" s="106" t="s">
        <v>7201</v>
      </c>
      <c r="I65" s="128">
        <v>7</v>
      </c>
      <c r="J65" s="128">
        <v>7</v>
      </c>
      <c r="K65" s="128"/>
      <c r="L65" s="106" t="s">
        <v>6079</v>
      </c>
      <c r="M65" s="106"/>
      <c r="N65" s="129"/>
      <c r="O65" s="108"/>
      <c r="P65" s="129"/>
      <c r="Q65" s="129"/>
    </row>
    <row r="66" spans="1:17" ht="24" x14ac:dyDescent="0.55000000000000004">
      <c r="A66" s="106">
        <f>SUBTOTAL(103,$B$4:B66)</f>
        <v>63</v>
      </c>
      <c r="B66" s="107" t="s">
        <v>6132</v>
      </c>
      <c r="C66" s="107" t="s">
        <v>6016</v>
      </c>
      <c r="D66" s="108" t="s">
        <v>6152</v>
      </c>
      <c r="E66" s="106" t="s">
        <v>6171</v>
      </c>
      <c r="F66" s="108" t="s">
        <v>6172</v>
      </c>
      <c r="G66" s="106" t="s">
        <v>5213</v>
      </c>
      <c r="H66" s="106" t="s">
        <v>8328</v>
      </c>
      <c r="I66" s="128">
        <v>1.5</v>
      </c>
      <c r="J66" s="128">
        <v>1.5</v>
      </c>
      <c r="K66" s="128"/>
      <c r="L66" s="106" t="s">
        <v>6079</v>
      </c>
      <c r="M66" s="106"/>
      <c r="N66" s="129"/>
      <c r="O66" s="108"/>
      <c r="P66" s="129"/>
      <c r="Q66" s="129"/>
    </row>
    <row r="67" spans="1:17" ht="24" x14ac:dyDescent="0.55000000000000004">
      <c r="A67" s="106">
        <f>SUBTOTAL(103,$B$4:B67)</f>
        <v>64</v>
      </c>
      <c r="B67" s="107" t="s">
        <v>6132</v>
      </c>
      <c r="C67" s="107" t="s">
        <v>6016</v>
      </c>
      <c r="D67" s="108" t="s">
        <v>6152</v>
      </c>
      <c r="E67" s="106" t="s">
        <v>6173</v>
      </c>
      <c r="F67" s="108" t="s">
        <v>6174</v>
      </c>
      <c r="G67" s="106" t="s">
        <v>6116</v>
      </c>
      <c r="H67" s="106" t="s">
        <v>6175</v>
      </c>
      <c r="I67" s="128">
        <v>17.999999999999901</v>
      </c>
      <c r="J67" s="128">
        <v>17.999999999999901</v>
      </c>
      <c r="K67" s="128"/>
      <c r="L67" s="106" t="s">
        <v>6079</v>
      </c>
      <c r="M67" s="109" t="s">
        <v>6175</v>
      </c>
      <c r="N67" s="129"/>
      <c r="O67" s="108"/>
      <c r="P67" s="129"/>
      <c r="Q67" s="129"/>
    </row>
    <row r="68" spans="1:17" ht="24" x14ac:dyDescent="0.55000000000000004">
      <c r="A68" s="106">
        <f>SUBTOTAL(103,$B$4:B68)</f>
        <v>65</v>
      </c>
      <c r="B68" s="107" t="s">
        <v>6132</v>
      </c>
      <c r="C68" s="107" t="s">
        <v>6016</v>
      </c>
      <c r="D68" s="108" t="s">
        <v>6143</v>
      </c>
      <c r="E68" s="106" t="s">
        <v>6176</v>
      </c>
      <c r="F68" s="108" t="s">
        <v>6177</v>
      </c>
      <c r="G68" s="106" t="s">
        <v>5213</v>
      </c>
      <c r="H68" s="106" t="s">
        <v>9483</v>
      </c>
      <c r="I68" s="128">
        <v>2.1850000000000001</v>
      </c>
      <c r="J68" s="128">
        <v>2.1850000000000001</v>
      </c>
      <c r="K68" s="128"/>
      <c r="L68" s="106" t="s">
        <v>6079</v>
      </c>
      <c r="M68" s="106"/>
      <c r="N68" s="129"/>
      <c r="O68" s="108"/>
      <c r="P68" s="129"/>
      <c r="Q68" s="129"/>
    </row>
    <row r="69" spans="1:17" ht="24" x14ac:dyDescent="0.55000000000000004">
      <c r="A69" s="106">
        <f>SUBTOTAL(103,$B$4:B69)</f>
        <v>66</v>
      </c>
      <c r="B69" s="107" t="s">
        <v>6132</v>
      </c>
      <c r="C69" s="107" t="s">
        <v>6016</v>
      </c>
      <c r="D69" s="108" t="s">
        <v>6143</v>
      </c>
      <c r="E69" s="106" t="s">
        <v>6176</v>
      </c>
      <c r="F69" s="108" t="s">
        <v>6178</v>
      </c>
      <c r="G69" s="106" t="s">
        <v>9484</v>
      </c>
      <c r="H69" s="106" t="s">
        <v>7418</v>
      </c>
      <c r="I69" s="128">
        <v>5.1149999999999904</v>
      </c>
      <c r="J69" s="128">
        <v>5.1149999999999904</v>
      </c>
      <c r="K69" s="128"/>
      <c r="L69" s="106" t="s">
        <v>6079</v>
      </c>
      <c r="M69" s="106"/>
      <c r="N69" s="129"/>
      <c r="O69" s="108"/>
      <c r="P69" s="129"/>
      <c r="Q69" s="129"/>
    </row>
    <row r="70" spans="1:17" ht="24" x14ac:dyDescent="0.55000000000000004">
      <c r="A70" s="106">
        <f>SUBTOTAL(103,$B$4:B70)</f>
        <v>67</v>
      </c>
      <c r="B70" s="107" t="s">
        <v>6132</v>
      </c>
      <c r="C70" s="107" t="s">
        <v>6016</v>
      </c>
      <c r="D70" s="108" t="s">
        <v>6140</v>
      </c>
      <c r="E70" s="106" t="s">
        <v>6179</v>
      </c>
      <c r="F70" s="108" t="s">
        <v>6180</v>
      </c>
      <c r="G70" s="106" t="s">
        <v>7418</v>
      </c>
      <c r="H70" s="106" t="s">
        <v>9485</v>
      </c>
      <c r="I70" s="128">
        <v>19.9499999999999</v>
      </c>
      <c r="J70" s="128">
        <v>20.0779999999999</v>
      </c>
      <c r="K70" s="128"/>
      <c r="L70" s="106" t="s">
        <v>6079</v>
      </c>
      <c r="M70" s="106"/>
      <c r="N70" s="129"/>
      <c r="O70" s="108"/>
      <c r="P70" s="129"/>
      <c r="Q70" s="129"/>
    </row>
    <row r="71" spans="1:17" ht="24" x14ac:dyDescent="0.55000000000000004">
      <c r="A71" s="109">
        <f>SUBTOTAL(103,$B$4:B71)</f>
        <v>68</v>
      </c>
      <c r="B71" s="110" t="s">
        <v>6132</v>
      </c>
      <c r="C71" s="107" t="s">
        <v>6016</v>
      </c>
      <c r="D71" s="121" t="s">
        <v>6143</v>
      </c>
      <c r="E71" s="109" t="s">
        <v>6181</v>
      </c>
      <c r="F71" s="121" t="s">
        <v>6182</v>
      </c>
      <c r="G71" s="109" t="s">
        <v>5213</v>
      </c>
      <c r="H71" s="109" t="s">
        <v>6183</v>
      </c>
      <c r="I71" s="130">
        <v>9.6</v>
      </c>
      <c r="J71" s="130">
        <v>9.6</v>
      </c>
      <c r="K71" s="130"/>
      <c r="L71" s="109" t="s">
        <v>6079</v>
      </c>
      <c r="M71" s="109" t="s">
        <v>6183</v>
      </c>
      <c r="N71" s="109" t="s">
        <v>233</v>
      </c>
      <c r="O71" s="108"/>
      <c r="P71" s="109"/>
      <c r="Q71" s="109"/>
    </row>
    <row r="72" spans="1:17" ht="24" x14ac:dyDescent="0.55000000000000004">
      <c r="A72" s="106">
        <f>SUBTOTAL(103,$B$4:B72)</f>
        <v>69</v>
      </c>
      <c r="B72" s="107" t="s">
        <v>6132</v>
      </c>
      <c r="C72" s="107" t="s">
        <v>6016</v>
      </c>
      <c r="D72" s="108" t="s">
        <v>6143</v>
      </c>
      <c r="E72" s="106" t="s">
        <v>6184</v>
      </c>
      <c r="F72" s="108" t="s">
        <v>6185</v>
      </c>
      <c r="G72" s="106" t="s">
        <v>2759</v>
      </c>
      <c r="H72" s="106" t="s">
        <v>6186</v>
      </c>
      <c r="I72" s="128">
        <v>1.605</v>
      </c>
      <c r="J72" s="128">
        <v>1.605</v>
      </c>
      <c r="K72" s="128"/>
      <c r="L72" s="106" t="s">
        <v>6079</v>
      </c>
      <c r="M72" s="109" t="s">
        <v>6186</v>
      </c>
      <c r="N72" s="129"/>
      <c r="O72" s="108"/>
      <c r="P72" s="129"/>
      <c r="Q72" s="129"/>
    </row>
    <row r="73" spans="1:17" ht="24" x14ac:dyDescent="0.55000000000000004">
      <c r="A73" s="106">
        <f>SUBTOTAL(103,$B$4:B73)</f>
        <v>70</v>
      </c>
      <c r="B73" s="107" t="s">
        <v>6132</v>
      </c>
      <c r="C73" s="107" t="s">
        <v>6016</v>
      </c>
      <c r="D73" s="108" t="s">
        <v>6137</v>
      </c>
      <c r="E73" s="106" t="s">
        <v>6187</v>
      </c>
      <c r="F73" s="108" t="s">
        <v>6188</v>
      </c>
      <c r="G73" s="106" t="s">
        <v>9486</v>
      </c>
      <c r="H73" s="106" t="s">
        <v>9487</v>
      </c>
      <c r="I73" s="128">
        <v>1.097</v>
      </c>
      <c r="J73" s="128">
        <v>2.194</v>
      </c>
      <c r="K73" s="128"/>
      <c r="L73" s="106" t="s">
        <v>6079</v>
      </c>
      <c r="M73" s="106"/>
      <c r="N73" s="129"/>
      <c r="O73" s="108"/>
      <c r="P73" s="129"/>
      <c r="Q73" s="129"/>
    </row>
    <row r="74" spans="1:17" ht="24" x14ac:dyDescent="0.55000000000000004">
      <c r="A74" s="106">
        <f>SUBTOTAL(103,$B$4:B74)</f>
        <v>71</v>
      </c>
      <c r="B74" s="107" t="s">
        <v>6132</v>
      </c>
      <c r="C74" s="107" t="s">
        <v>6016</v>
      </c>
      <c r="D74" s="121" t="s">
        <v>6137</v>
      </c>
      <c r="E74" s="106" t="s">
        <v>6189</v>
      </c>
      <c r="F74" s="108" t="s">
        <v>6190</v>
      </c>
      <c r="G74" s="106" t="s">
        <v>5213</v>
      </c>
      <c r="H74" s="106" t="s">
        <v>8287</v>
      </c>
      <c r="I74" s="128">
        <v>1.2</v>
      </c>
      <c r="J74" s="128">
        <v>1.2</v>
      </c>
      <c r="K74" s="128"/>
      <c r="L74" s="106" t="s">
        <v>6079</v>
      </c>
      <c r="M74" s="106"/>
      <c r="N74" s="129"/>
      <c r="O74" s="108"/>
      <c r="P74" s="129"/>
      <c r="Q74" s="129"/>
    </row>
    <row r="75" spans="1:17" ht="24" x14ac:dyDescent="0.55000000000000004">
      <c r="A75" s="106">
        <f>SUBTOTAL(103,$B$4:B75)</f>
        <v>72</v>
      </c>
      <c r="B75" s="107" t="s">
        <v>6132</v>
      </c>
      <c r="C75" s="107" t="s">
        <v>6016</v>
      </c>
      <c r="D75" s="121" t="s">
        <v>6140</v>
      </c>
      <c r="E75" s="106" t="s">
        <v>6191</v>
      </c>
      <c r="F75" s="108" t="s">
        <v>6192</v>
      </c>
      <c r="G75" s="106" t="s">
        <v>5213</v>
      </c>
      <c r="H75" s="106" t="s">
        <v>9488</v>
      </c>
      <c r="I75" s="128">
        <v>0.57099999999999895</v>
      </c>
      <c r="J75" s="128">
        <v>0.57099999999999895</v>
      </c>
      <c r="K75" s="128"/>
      <c r="L75" s="106" t="s">
        <v>6079</v>
      </c>
      <c r="M75" s="106"/>
      <c r="N75" s="129"/>
      <c r="O75" s="108"/>
      <c r="P75" s="129"/>
      <c r="Q75" s="129"/>
    </row>
    <row r="76" spans="1:17" ht="24" x14ac:dyDescent="0.55000000000000004">
      <c r="A76" s="106">
        <f>SUBTOTAL(103,$B$4:B76)</f>
        <v>73</v>
      </c>
      <c r="B76" s="107" t="s">
        <v>6132</v>
      </c>
      <c r="C76" s="107" t="s">
        <v>6016</v>
      </c>
      <c r="D76" s="121" t="s">
        <v>6143</v>
      </c>
      <c r="E76" s="106" t="s">
        <v>6193</v>
      </c>
      <c r="F76" s="108" t="s">
        <v>6194</v>
      </c>
      <c r="G76" s="106" t="s">
        <v>5213</v>
      </c>
      <c r="H76" s="106" t="s">
        <v>9489</v>
      </c>
      <c r="I76" s="128">
        <v>0.26200000000000001</v>
      </c>
      <c r="J76" s="128">
        <v>0.26200000000000001</v>
      </c>
      <c r="K76" s="128"/>
      <c r="L76" s="106" t="s">
        <v>6079</v>
      </c>
      <c r="M76" s="106"/>
      <c r="N76" s="129"/>
      <c r="O76" s="108"/>
      <c r="P76" s="129"/>
      <c r="Q76" s="129"/>
    </row>
    <row r="77" spans="1:17" ht="24" x14ac:dyDescent="0.55000000000000004">
      <c r="A77" s="106">
        <f>SUBTOTAL(103,$B$4:B77)</f>
        <v>74</v>
      </c>
      <c r="B77" s="107" t="s">
        <v>6132</v>
      </c>
      <c r="C77" s="107" t="s">
        <v>6016</v>
      </c>
      <c r="D77" s="108" t="s">
        <v>6140</v>
      </c>
      <c r="E77" s="106" t="s">
        <v>6195</v>
      </c>
      <c r="F77" s="108" t="s">
        <v>6196</v>
      </c>
      <c r="G77" s="106" t="s">
        <v>5213</v>
      </c>
      <c r="H77" s="106" t="s">
        <v>9490</v>
      </c>
      <c r="I77" s="128">
        <v>0.17499999999999899</v>
      </c>
      <c r="J77" s="128">
        <v>0.17499999999999899</v>
      </c>
      <c r="K77" s="128"/>
      <c r="L77" s="106" t="s">
        <v>6079</v>
      </c>
      <c r="M77" s="106"/>
      <c r="N77" s="129"/>
      <c r="O77" s="108"/>
      <c r="P77" s="129"/>
      <c r="Q77" s="129"/>
    </row>
    <row r="78" spans="1:17" ht="24" x14ac:dyDescent="0.55000000000000004">
      <c r="A78" s="106">
        <f>SUBTOTAL(103,$B$4:B78)</f>
        <v>75</v>
      </c>
      <c r="B78" s="107" t="s">
        <v>6132</v>
      </c>
      <c r="C78" s="107" t="s">
        <v>6016</v>
      </c>
      <c r="D78" s="108" t="s">
        <v>6140</v>
      </c>
      <c r="E78" s="106" t="s">
        <v>6197</v>
      </c>
      <c r="F78" s="108" t="s">
        <v>6198</v>
      </c>
      <c r="G78" s="106" t="s">
        <v>5213</v>
      </c>
      <c r="H78" s="106" t="s">
        <v>9491</v>
      </c>
      <c r="I78" s="128">
        <v>1.5589999999999899</v>
      </c>
      <c r="J78" s="128">
        <v>1.5589999999999899</v>
      </c>
      <c r="K78" s="128"/>
      <c r="L78" s="106" t="s">
        <v>6079</v>
      </c>
      <c r="M78" s="106"/>
      <c r="N78" s="129"/>
      <c r="O78" s="108"/>
      <c r="P78" s="129"/>
      <c r="Q78" s="129"/>
    </row>
    <row r="79" spans="1:17" ht="24" x14ac:dyDescent="0.55000000000000004">
      <c r="A79" s="106">
        <f>SUBTOTAL(103,$B$4:B79)</f>
        <v>76</v>
      </c>
      <c r="B79" s="107" t="s">
        <v>6132</v>
      </c>
      <c r="C79" s="107" t="s">
        <v>6016</v>
      </c>
      <c r="D79" s="108" t="s">
        <v>6140</v>
      </c>
      <c r="E79" s="106" t="s">
        <v>6199</v>
      </c>
      <c r="F79" s="108" t="s">
        <v>6200</v>
      </c>
      <c r="G79" s="106" t="s">
        <v>5213</v>
      </c>
      <c r="H79" s="106" t="s">
        <v>9492</v>
      </c>
      <c r="I79" s="128">
        <v>0.22600000000000001</v>
      </c>
      <c r="J79" s="128">
        <v>0.22600000000000001</v>
      </c>
      <c r="K79" s="128"/>
      <c r="L79" s="106" t="s">
        <v>6079</v>
      </c>
      <c r="M79" s="106"/>
      <c r="N79" s="129"/>
      <c r="O79" s="108"/>
      <c r="P79" s="129"/>
      <c r="Q79" s="129"/>
    </row>
    <row r="80" spans="1:17" ht="24" x14ac:dyDescent="0.55000000000000004">
      <c r="A80" s="106">
        <f>SUBTOTAL(103,$B$4:B80)</f>
        <v>77</v>
      </c>
      <c r="B80" s="107" t="s">
        <v>6132</v>
      </c>
      <c r="C80" s="107" t="s">
        <v>6016</v>
      </c>
      <c r="D80" s="108" t="s">
        <v>6143</v>
      </c>
      <c r="E80" s="106" t="s">
        <v>6201</v>
      </c>
      <c r="F80" s="108" t="s">
        <v>6202</v>
      </c>
      <c r="G80" s="106" t="s">
        <v>5213</v>
      </c>
      <c r="H80" s="106" t="s">
        <v>9493</v>
      </c>
      <c r="I80" s="128">
        <v>0.46999999999999897</v>
      </c>
      <c r="J80" s="128">
        <v>0.46999999999999897</v>
      </c>
      <c r="K80" s="128"/>
      <c r="L80" s="106" t="s">
        <v>6079</v>
      </c>
      <c r="M80" s="106"/>
      <c r="N80" s="129"/>
      <c r="O80" s="108"/>
      <c r="P80" s="129"/>
      <c r="Q80" s="129"/>
    </row>
    <row r="81" spans="1:17" ht="24" x14ac:dyDescent="0.55000000000000004">
      <c r="A81" s="106">
        <f>SUBTOTAL(103,$B$4:B81)</f>
        <v>78</v>
      </c>
      <c r="B81" s="107" t="s">
        <v>6132</v>
      </c>
      <c r="C81" s="107" t="s">
        <v>6016</v>
      </c>
      <c r="D81" s="108" t="s">
        <v>6143</v>
      </c>
      <c r="E81" s="106" t="s">
        <v>6203</v>
      </c>
      <c r="F81" s="108" t="s">
        <v>6204</v>
      </c>
      <c r="G81" s="106" t="s">
        <v>5213</v>
      </c>
      <c r="H81" s="106" t="s">
        <v>9494</v>
      </c>
      <c r="I81" s="128">
        <v>1.355</v>
      </c>
      <c r="J81" s="128">
        <v>1.355</v>
      </c>
      <c r="K81" s="128"/>
      <c r="L81" s="106" t="s">
        <v>6079</v>
      </c>
      <c r="M81" s="106"/>
      <c r="N81" s="129"/>
      <c r="O81" s="108"/>
      <c r="P81" s="129"/>
      <c r="Q81" s="129"/>
    </row>
    <row r="82" spans="1:17" ht="24" x14ac:dyDescent="0.55000000000000004">
      <c r="A82" s="106">
        <f>SUBTOTAL(103,$B$4:B82)</f>
        <v>79</v>
      </c>
      <c r="B82" s="107" t="s">
        <v>6132</v>
      </c>
      <c r="C82" s="107" t="s">
        <v>6016</v>
      </c>
      <c r="D82" s="108" t="s">
        <v>6137</v>
      </c>
      <c r="E82" s="106" t="s">
        <v>6205</v>
      </c>
      <c r="F82" s="108" t="s">
        <v>6206</v>
      </c>
      <c r="G82" s="106" t="s">
        <v>5213</v>
      </c>
      <c r="H82" s="106" t="s">
        <v>9495</v>
      </c>
      <c r="I82" s="128">
        <v>6.4000000000000001E-2</v>
      </c>
      <c r="J82" s="128">
        <v>0.128</v>
      </c>
      <c r="K82" s="128"/>
      <c r="L82" s="106" t="s">
        <v>6079</v>
      </c>
      <c r="M82" s="106"/>
      <c r="N82" s="129"/>
      <c r="O82" s="108"/>
      <c r="P82" s="129"/>
      <c r="Q82" s="129"/>
    </row>
    <row r="83" spans="1:17" ht="24" x14ac:dyDescent="0.55000000000000004">
      <c r="A83" s="106">
        <f>SUBTOTAL(103,$B$4:B83)</f>
        <v>80</v>
      </c>
      <c r="B83" s="107" t="s">
        <v>6132</v>
      </c>
      <c r="C83" s="107" t="s">
        <v>6016</v>
      </c>
      <c r="D83" s="108" t="s">
        <v>6137</v>
      </c>
      <c r="E83" s="106" t="s">
        <v>6207</v>
      </c>
      <c r="F83" s="108" t="s">
        <v>6208</v>
      </c>
      <c r="G83" s="106" t="s">
        <v>5213</v>
      </c>
      <c r="H83" s="106" t="s">
        <v>9496</v>
      </c>
      <c r="I83" s="128">
        <v>0.251</v>
      </c>
      <c r="J83" s="128">
        <v>0.251</v>
      </c>
      <c r="K83" s="128"/>
      <c r="L83" s="106" t="s">
        <v>6079</v>
      </c>
      <c r="M83" s="106"/>
      <c r="N83" s="129"/>
      <c r="O83" s="108"/>
      <c r="P83" s="129"/>
      <c r="Q83" s="129"/>
    </row>
    <row r="84" spans="1:17" ht="24" x14ac:dyDescent="0.55000000000000004">
      <c r="A84" s="106">
        <f>SUBTOTAL(103,$B$4:B84)</f>
        <v>81</v>
      </c>
      <c r="B84" s="107" t="s">
        <v>6132</v>
      </c>
      <c r="C84" s="107" t="s">
        <v>6016</v>
      </c>
      <c r="D84" s="108" t="s">
        <v>6137</v>
      </c>
      <c r="E84" s="106" t="s">
        <v>6209</v>
      </c>
      <c r="F84" s="108" t="s">
        <v>6210</v>
      </c>
      <c r="G84" s="106" t="s">
        <v>5213</v>
      </c>
      <c r="H84" s="106" t="s">
        <v>9497</v>
      </c>
      <c r="I84" s="128">
        <v>0.42599999999999899</v>
      </c>
      <c r="J84" s="128">
        <v>0.85199999999999898</v>
      </c>
      <c r="K84" s="128"/>
      <c r="L84" s="106" t="s">
        <v>6079</v>
      </c>
      <c r="M84" s="106"/>
      <c r="N84" s="129"/>
      <c r="O84" s="108"/>
      <c r="P84" s="129"/>
      <c r="Q84" s="129"/>
    </row>
    <row r="85" spans="1:17" ht="24" x14ac:dyDescent="0.55000000000000004">
      <c r="A85" s="106">
        <f>SUBTOTAL(103,$B$4:B85)</f>
        <v>82</v>
      </c>
      <c r="B85" s="107" t="s">
        <v>6132</v>
      </c>
      <c r="C85" s="107" t="s">
        <v>6016</v>
      </c>
      <c r="D85" s="108" t="s">
        <v>6137</v>
      </c>
      <c r="E85" s="106" t="s">
        <v>6211</v>
      </c>
      <c r="F85" s="108" t="s">
        <v>6212</v>
      </c>
      <c r="G85" s="106" t="s">
        <v>5213</v>
      </c>
      <c r="H85" s="106" t="s">
        <v>9498</v>
      </c>
      <c r="I85" s="128">
        <v>0.435</v>
      </c>
      <c r="J85" s="128">
        <v>0.435</v>
      </c>
      <c r="K85" s="128"/>
      <c r="L85" s="106" t="s">
        <v>6079</v>
      </c>
      <c r="M85" s="106"/>
      <c r="N85" s="129"/>
      <c r="O85" s="108"/>
      <c r="P85" s="129"/>
      <c r="Q85" s="129"/>
    </row>
    <row r="86" spans="1:17" ht="24" x14ac:dyDescent="0.55000000000000004">
      <c r="A86" s="106">
        <f>SUBTOTAL(103,$B$4:B86)</f>
        <v>83</v>
      </c>
      <c r="B86" s="107" t="s">
        <v>6132</v>
      </c>
      <c r="C86" s="107" t="s">
        <v>6016</v>
      </c>
      <c r="D86" s="121" t="s">
        <v>6140</v>
      </c>
      <c r="E86" s="106" t="s">
        <v>6213</v>
      </c>
      <c r="F86" s="108" t="s">
        <v>6214</v>
      </c>
      <c r="G86" s="106" t="s">
        <v>5213</v>
      </c>
      <c r="H86" s="106" t="s">
        <v>9499</v>
      </c>
      <c r="I86" s="128">
        <v>0.12</v>
      </c>
      <c r="J86" s="128">
        <v>0.12</v>
      </c>
      <c r="K86" s="128"/>
      <c r="L86" s="106" t="s">
        <v>6079</v>
      </c>
      <c r="M86" s="106"/>
      <c r="N86" s="129"/>
      <c r="O86" s="108"/>
      <c r="P86" s="129"/>
      <c r="Q86" s="129"/>
    </row>
    <row r="87" spans="1:17" ht="24" x14ac:dyDescent="0.55000000000000004">
      <c r="A87" s="106">
        <f>SUBTOTAL(103,$B$4:B87)</f>
        <v>84</v>
      </c>
      <c r="B87" s="107" t="s">
        <v>6132</v>
      </c>
      <c r="C87" s="107" t="s">
        <v>6016</v>
      </c>
      <c r="D87" s="121" t="s">
        <v>6140</v>
      </c>
      <c r="E87" s="106" t="s">
        <v>6215</v>
      </c>
      <c r="F87" s="108" t="s">
        <v>6216</v>
      </c>
      <c r="G87" s="106" t="s">
        <v>5213</v>
      </c>
      <c r="H87" s="106" t="s">
        <v>9499</v>
      </c>
      <c r="I87" s="128">
        <v>0.12</v>
      </c>
      <c r="J87" s="128">
        <v>0.12</v>
      </c>
      <c r="K87" s="128"/>
      <c r="L87" s="106" t="s">
        <v>6079</v>
      </c>
      <c r="M87" s="106"/>
      <c r="N87" s="129"/>
      <c r="O87" s="108"/>
      <c r="P87" s="129"/>
      <c r="Q87" s="129"/>
    </row>
    <row r="88" spans="1:17" ht="24" x14ac:dyDescent="0.55000000000000004">
      <c r="A88" s="193">
        <f>SUBTOTAL(103,$B$4:B88)</f>
        <v>85</v>
      </c>
      <c r="B88" s="194" t="s">
        <v>6217</v>
      </c>
      <c r="C88" s="194" t="s">
        <v>6016</v>
      </c>
      <c r="D88" s="194" t="s">
        <v>6218</v>
      </c>
      <c r="E88" s="193" t="s">
        <v>6219</v>
      </c>
      <c r="F88" s="194" t="s">
        <v>6220</v>
      </c>
      <c r="G88" s="193" t="s">
        <v>6146</v>
      </c>
      <c r="H88" s="193" t="s">
        <v>9500</v>
      </c>
      <c r="I88" s="111">
        <v>34.579999999999899</v>
      </c>
      <c r="J88" s="111">
        <v>69.159999999999897</v>
      </c>
      <c r="K88" s="111"/>
      <c r="L88" s="193" t="s">
        <v>6092</v>
      </c>
      <c r="M88" s="193" t="s">
        <v>6146</v>
      </c>
      <c r="N88" s="193" t="s">
        <v>6221</v>
      </c>
      <c r="O88" s="109"/>
      <c r="P88" s="193"/>
      <c r="Q88" s="193"/>
    </row>
    <row r="89" spans="1:17" ht="24" x14ac:dyDescent="0.55000000000000004">
      <c r="A89" s="195">
        <f>SUBTOTAL(103,$B$4:B89)</f>
        <v>86</v>
      </c>
      <c r="B89" s="196" t="s">
        <v>6217</v>
      </c>
      <c r="C89" s="196" t="s">
        <v>6016</v>
      </c>
      <c r="D89" s="196" t="s">
        <v>6222</v>
      </c>
      <c r="E89" s="195" t="s">
        <v>6223</v>
      </c>
      <c r="F89" s="196" t="s">
        <v>6224</v>
      </c>
      <c r="G89" s="195" t="s">
        <v>9500</v>
      </c>
      <c r="H89" s="195" t="s">
        <v>9501</v>
      </c>
      <c r="I89" s="11">
        <v>18.452000000000002</v>
      </c>
      <c r="J89" s="11">
        <v>36.904000000000003</v>
      </c>
      <c r="K89" s="11"/>
      <c r="L89" s="195" t="s">
        <v>6092</v>
      </c>
      <c r="M89" s="197"/>
      <c r="N89" s="197"/>
      <c r="O89" s="108"/>
      <c r="P89" s="197"/>
      <c r="Q89" s="197"/>
    </row>
    <row r="90" spans="1:17" ht="24" x14ac:dyDescent="0.55000000000000004">
      <c r="A90" s="195">
        <f>SUBTOTAL(103,$B$4:B90)</f>
        <v>87</v>
      </c>
      <c r="B90" s="196" t="s">
        <v>6217</v>
      </c>
      <c r="C90" s="196" t="s">
        <v>6016</v>
      </c>
      <c r="D90" s="196" t="s">
        <v>6225</v>
      </c>
      <c r="E90" s="195" t="s">
        <v>6226</v>
      </c>
      <c r="F90" s="196" t="s">
        <v>6227</v>
      </c>
      <c r="G90" s="195" t="s">
        <v>9501</v>
      </c>
      <c r="H90" s="195" t="s">
        <v>9502</v>
      </c>
      <c r="I90" s="11">
        <v>46.874000000000002</v>
      </c>
      <c r="J90" s="11">
        <v>93.748000000000005</v>
      </c>
      <c r="K90" s="11"/>
      <c r="L90" s="195" t="s">
        <v>6092</v>
      </c>
      <c r="M90" s="197"/>
      <c r="N90" s="197"/>
      <c r="O90" s="108"/>
      <c r="P90" s="197"/>
      <c r="Q90" s="197"/>
    </row>
    <row r="91" spans="1:17" ht="24" x14ac:dyDescent="0.55000000000000004">
      <c r="A91" s="195">
        <f>SUBTOTAL(103,$B$4:B91)</f>
        <v>88</v>
      </c>
      <c r="B91" s="196" t="s">
        <v>6217</v>
      </c>
      <c r="C91" s="196" t="s">
        <v>6016</v>
      </c>
      <c r="D91" s="196" t="s">
        <v>6228</v>
      </c>
      <c r="E91" s="195" t="s">
        <v>6229</v>
      </c>
      <c r="F91" s="196" t="s">
        <v>6230</v>
      </c>
      <c r="G91" s="195" t="s">
        <v>9502</v>
      </c>
      <c r="H91" s="195" t="s">
        <v>9503</v>
      </c>
      <c r="I91" s="11">
        <v>2.5999999999999899</v>
      </c>
      <c r="J91" s="11">
        <v>5.1999999999999904</v>
      </c>
      <c r="K91" s="11"/>
      <c r="L91" s="195" t="s">
        <v>6092</v>
      </c>
      <c r="M91" s="197"/>
      <c r="N91" s="197"/>
      <c r="O91" s="108"/>
      <c r="P91" s="197"/>
      <c r="Q91" s="197"/>
    </row>
    <row r="92" spans="1:17" ht="24" x14ac:dyDescent="0.55000000000000004">
      <c r="A92" s="195">
        <f>SUBTOTAL(103,$B$4:B92)</f>
        <v>89</v>
      </c>
      <c r="B92" s="196" t="s">
        <v>6217</v>
      </c>
      <c r="C92" s="196" t="s">
        <v>6016</v>
      </c>
      <c r="D92" s="196" t="s">
        <v>6228</v>
      </c>
      <c r="E92" s="195" t="s">
        <v>6229</v>
      </c>
      <c r="F92" s="196" t="s">
        <v>6230</v>
      </c>
      <c r="G92" s="195" t="s">
        <v>9504</v>
      </c>
      <c r="H92" s="195" t="s">
        <v>9505</v>
      </c>
      <c r="I92" s="11">
        <v>0.84999999999999898</v>
      </c>
      <c r="J92" s="11">
        <v>1.4119999999999899</v>
      </c>
      <c r="K92" s="11"/>
      <c r="L92" s="195" t="s">
        <v>6092</v>
      </c>
      <c r="M92" s="197"/>
      <c r="N92" s="197"/>
      <c r="O92" s="108"/>
      <c r="P92" s="197"/>
      <c r="Q92" s="197"/>
    </row>
    <row r="93" spans="1:17" ht="24" x14ac:dyDescent="0.55000000000000004">
      <c r="A93" s="195">
        <f>SUBTOTAL(103,$B$4:B93)</f>
        <v>90</v>
      </c>
      <c r="B93" s="196" t="s">
        <v>6217</v>
      </c>
      <c r="C93" s="196" t="s">
        <v>6016</v>
      </c>
      <c r="D93" s="196" t="s">
        <v>6222</v>
      </c>
      <c r="E93" s="195" t="s">
        <v>6231</v>
      </c>
      <c r="F93" s="196" t="s">
        <v>6232</v>
      </c>
      <c r="G93" s="195" t="s">
        <v>5213</v>
      </c>
      <c r="H93" s="195" t="s">
        <v>9506</v>
      </c>
      <c r="I93" s="11">
        <v>8.5589999999999904</v>
      </c>
      <c r="J93" s="11">
        <v>14.951000000000001</v>
      </c>
      <c r="K93" s="11"/>
      <c r="L93" s="195" t="s">
        <v>6092</v>
      </c>
      <c r="M93" s="197"/>
      <c r="N93" s="197"/>
      <c r="O93" s="108"/>
      <c r="P93" s="197"/>
      <c r="Q93" s="197"/>
    </row>
    <row r="94" spans="1:17" ht="24" x14ac:dyDescent="0.55000000000000004">
      <c r="A94" s="195">
        <f>SUBTOTAL(103,$B$4:B94)</f>
        <v>91</v>
      </c>
      <c r="B94" s="196" t="s">
        <v>6217</v>
      </c>
      <c r="C94" s="196" t="s">
        <v>6016</v>
      </c>
      <c r="D94" s="196" t="s">
        <v>6233</v>
      </c>
      <c r="E94" s="195" t="s">
        <v>6234</v>
      </c>
      <c r="F94" s="196" t="s">
        <v>6235</v>
      </c>
      <c r="G94" s="195" t="s">
        <v>9506</v>
      </c>
      <c r="H94" s="195" t="s">
        <v>9507</v>
      </c>
      <c r="I94" s="11">
        <v>9.0229999999999908</v>
      </c>
      <c r="J94" s="11">
        <v>14.095000000000001</v>
      </c>
      <c r="K94" s="11"/>
      <c r="L94" s="195" t="s">
        <v>6092</v>
      </c>
      <c r="M94" s="197"/>
      <c r="N94" s="197"/>
      <c r="O94" s="108"/>
      <c r="P94" s="197"/>
      <c r="Q94" s="197"/>
    </row>
    <row r="95" spans="1:17" ht="24" x14ac:dyDescent="0.55000000000000004">
      <c r="A95" s="195">
        <f>SUBTOTAL(103,$B$4:B95)</f>
        <v>92</v>
      </c>
      <c r="B95" s="196" t="s">
        <v>6217</v>
      </c>
      <c r="C95" s="196" t="s">
        <v>6016</v>
      </c>
      <c r="D95" s="196" t="s">
        <v>6233</v>
      </c>
      <c r="E95" s="195" t="s">
        <v>6234</v>
      </c>
      <c r="F95" s="196" t="s">
        <v>6235</v>
      </c>
      <c r="G95" s="195" t="s">
        <v>9508</v>
      </c>
      <c r="H95" s="195" t="s">
        <v>9509</v>
      </c>
      <c r="I95" s="11">
        <v>34.375</v>
      </c>
      <c r="J95" s="11">
        <v>34.8509999999999</v>
      </c>
      <c r="K95" s="11"/>
      <c r="L95" s="195" t="s">
        <v>6092</v>
      </c>
      <c r="M95" s="197"/>
      <c r="N95" s="197"/>
      <c r="O95" s="108"/>
      <c r="P95" s="197"/>
      <c r="Q95" s="197"/>
    </row>
    <row r="96" spans="1:17" ht="24" x14ac:dyDescent="0.55000000000000004">
      <c r="A96" s="195">
        <f>SUBTOTAL(103,$B$4:B96)</f>
        <v>93</v>
      </c>
      <c r="B96" s="196" t="s">
        <v>6217</v>
      </c>
      <c r="C96" s="196" t="s">
        <v>6016</v>
      </c>
      <c r="D96" s="196" t="s">
        <v>6236</v>
      </c>
      <c r="E96" s="195" t="s">
        <v>6237</v>
      </c>
      <c r="F96" s="196" t="s">
        <v>6238</v>
      </c>
      <c r="G96" s="195" t="s">
        <v>9509</v>
      </c>
      <c r="H96" s="195" t="s">
        <v>9510</v>
      </c>
      <c r="I96" s="11">
        <v>12.3479999999999</v>
      </c>
      <c r="J96" s="11">
        <v>12.3479999999999</v>
      </c>
      <c r="K96" s="11"/>
      <c r="L96" s="195" t="s">
        <v>6092</v>
      </c>
      <c r="M96" s="197"/>
      <c r="N96" s="197"/>
      <c r="O96" s="108"/>
      <c r="P96" s="197"/>
      <c r="Q96" s="197"/>
    </row>
    <row r="97" spans="1:17" ht="24" x14ac:dyDescent="0.55000000000000004">
      <c r="A97" s="195">
        <f>SUBTOTAL(103,$B$4:B97)</f>
        <v>94</v>
      </c>
      <c r="B97" s="196" t="s">
        <v>6217</v>
      </c>
      <c r="C97" s="196" t="s">
        <v>6016</v>
      </c>
      <c r="D97" s="196" t="s">
        <v>6222</v>
      </c>
      <c r="E97" s="195" t="s">
        <v>6239</v>
      </c>
      <c r="F97" s="196" t="s">
        <v>6240</v>
      </c>
      <c r="G97" s="195" t="s">
        <v>5213</v>
      </c>
      <c r="H97" s="195" t="s">
        <v>8263</v>
      </c>
      <c r="I97" s="11">
        <v>6.5999999999999899</v>
      </c>
      <c r="J97" s="11">
        <v>6.5999999999999899</v>
      </c>
      <c r="K97" s="11"/>
      <c r="L97" s="195" t="s">
        <v>6092</v>
      </c>
      <c r="M97" s="197"/>
      <c r="N97" s="197"/>
      <c r="O97" s="108"/>
      <c r="P97" s="197"/>
      <c r="Q97" s="197"/>
    </row>
    <row r="98" spans="1:17" ht="24" x14ac:dyDescent="0.55000000000000004">
      <c r="A98" s="195">
        <f>SUBTOTAL(103,$B$4:B98)</f>
        <v>95</v>
      </c>
      <c r="B98" s="196" t="s">
        <v>6217</v>
      </c>
      <c r="C98" s="196" t="s">
        <v>6016</v>
      </c>
      <c r="D98" s="196" t="s">
        <v>6233</v>
      </c>
      <c r="E98" s="195" t="s">
        <v>6241</v>
      </c>
      <c r="F98" s="196" t="s">
        <v>6242</v>
      </c>
      <c r="G98" s="195" t="s">
        <v>8263</v>
      </c>
      <c r="H98" s="195" t="s">
        <v>9511</v>
      </c>
      <c r="I98" s="11">
        <v>9</v>
      </c>
      <c r="J98" s="11">
        <v>9.9499999999999993</v>
      </c>
      <c r="K98" s="11"/>
      <c r="L98" s="195" t="s">
        <v>6092</v>
      </c>
      <c r="M98" s="197"/>
      <c r="N98" s="197"/>
      <c r="O98" s="108"/>
      <c r="P98" s="197"/>
      <c r="Q98" s="197"/>
    </row>
    <row r="99" spans="1:17" ht="24" x14ac:dyDescent="0.55000000000000004">
      <c r="A99" s="195">
        <f>SUBTOTAL(103,$B$4:B99)</f>
        <v>96</v>
      </c>
      <c r="B99" s="196" t="s">
        <v>6217</v>
      </c>
      <c r="C99" s="196" t="s">
        <v>6016</v>
      </c>
      <c r="D99" s="196" t="s">
        <v>6228</v>
      </c>
      <c r="E99" s="195" t="s">
        <v>6243</v>
      </c>
      <c r="F99" s="196" t="s">
        <v>6244</v>
      </c>
      <c r="G99" s="195" t="s">
        <v>9511</v>
      </c>
      <c r="H99" s="195" t="s">
        <v>9512</v>
      </c>
      <c r="I99" s="11">
        <v>37.637999999999899</v>
      </c>
      <c r="J99" s="11">
        <v>41.875999999999898</v>
      </c>
      <c r="K99" s="11"/>
      <c r="L99" s="195" t="s">
        <v>6092</v>
      </c>
      <c r="M99" s="197"/>
      <c r="N99" s="197"/>
      <c r="O99" s="108"/>
      <c r="P99" s="197"/>
      <c r="Q99" s="197"/>
    </row>
    <row r="100" spans="1:17" ht="24" x14ac:dyDescent="0.55000000000000004">
      <c r="A100" s="195">
        <f>SUBTOTAL(103,$B$4:B100)</f>
        <v>97</v>
      </c>
      <c r="B100" s="196" t="s">
        <v>6217</v>
      </c>
      <c r="C100" s="196" t="s">
        <v>6016</v>
      </c>
      <c r="D100" s="196" t="s">
        <v>6228</v>
      </c>
      <c r="E100" s="195" t="s">
        <v>6245</v>
      </c>
      <c r="F100" s="196" t="s">
        <v>6246</v>
      </c>
      <c r="G100" s="195" t="s">
        <v>5213</v>
      </c>
      <c r="H100" s="195" t="s">
        <v>9513</v>
      </c>
      <c r="I100" s="11">
        <v>25.5169999999999</v>
      </c>
      <c r="J100" s="11">
        <v>33.044999999999902</v>
      </c>
      <c r="K100" s="11"/>
      <c r="L100" s="195" t="s">
        <v>6092</v>
      </c>
      <c r="M100" s="197"/>
      <c r="N100" s="197"/>
      <c r="O100" s="108"/>
      <c r="P100" s="197"/>
      <c r="Q100" s="197"/>
    </row>
    <row r="101" spans="1:17" ht="24" x14ac:dyDescent="0.55000000000000004">
      <c r="A101" s="195">
        <f>SUBTOTAL(103,$B$4:B101)</f>
        <v>98</v>
      </c>
      <c r="B101" s="196" t="s">
        <v>6217</v>
      </c>
      <c r="C101" s="196" t="s">
        <v>6016</v>
      </c>
      <c r="D101" s="196" t="s">
        <v>6218</v>
      </c>
      <c r="E101" s="195" t="s">
        <v>6247</v>
      </c>
      <c r="F101" s="196" t="s">
        <v>6248</v>
      </c>
      <c r="G101" s="195" t="s">
        <v>4600</v>
      </c>
      <c r="H101" s="195" t="s">
        <v>9514</v>
      </c>
      <c r="I101" s="11">
        <v>11.297000000000001</v>
      </c>
      <c r="J101" s="11">
        <v>13.2669999999999</v>
      </c>
      <c r="K101" s="11"/>
      <c r="L101" s="195" t="s">
        <v>6092</v>
      </c>
      <c r="M101" s="197"/>
      <c r="N101" s="197"/>
      <c r="O101" s="108"/>
      <c r="P101" s="197"/>
      <c r="Q101" s="197"/>
    </row>
    <row r="102" spans="1:17" ht="24" x14ac:dyDescent="0.55000000000000004">
      <c r="A102" s="195">
        <f>SUBTOTAL(103,$B$4:B102)</f>
        <v>99</v>
      </c>
      <c r="B102" s="196" t="s">
        <v>6217</v>
      </c>
      <c r="C102" s="196" t="s">
        <v>6016</v>
      </c>
      <c r="D102" s="196" t="s">
        <v>6249</v>
      </c>
      <c r="E102" s="195" t="s">
        <v>6250</v>
      </c>
      <c r="F102" s="196" t="s">
        <v>6251</v>
      </c>
      <c r="G102" s="195" t="s">
        <v>9514</v>
      </c>
      <c r="H102" s="195" t="s">
        <v>9515</v>
      </c>
      <c r="I102" s="11">
        <v>20.088999999999899</v>
      </c>
      <c r="J102" s="11">
        <v>20.088999999999899</v>
      </c>
      <c r="K102" s="11"/>
      <c r="L102" s="195" t="s">
        <v>6092</v>
      </c>
      <c r="M102" s="197"/>
      <c r="N102" s="197"/>
      <c r="O102" s="108"/>
      <c r="P102" s="197"/>
      <c r="Q102" s="197"/>
    </row>
    <row r="103" spans="1:17" ht="24" x14ac:dyDescent="0.55000000000000004">
      <c r="A103" s="193">
        <f>SUBTOTAL(103,$B$4:B103)</f>
        <v>100</v>
      </c>
      <c r="B103" s="194" t="s">
        <v>6217</v>
      </c>
      <c r="C103" s="194" t="s">
        <v>6016</v>
      </c>
      <c r="D103" s="194" t="s">
        <v>6249</v>
      </c>
      <c r="E103" s="193" t="s">
        <v>6252</v>
      </c>
      <c r="F103" s="194" t="s">
        <v>6253</v>
      </c>
      <c r="G103" s="193" t="s">
        <v>9465</v>
      </c>
      <c r="H103" s="193" t="s">
        <v>6254</v>
      </c>
      <c r="I103" s="111">
        <f>29.265-28.265</f>
        <v>1</v>
      </c>
      <c r="J103" s="111">
        <f>I103</f>
        <v>1</v>
      </c>
      <c r="K103" s="111"/>
      <c r="L103" s="193" t="s">
        <v>6063</v>
      </c>
      <c r="M103" s="193" t="s">
        <v>6254</v>
      </c>
      <c r="N103" s="193" t="s">
        <v>6501</v>
      </c>
      <c r="O103" s="109"/>
      <c r="P103" s="193"/>
      <c r="Q103" s="193"/>
    </row>
    <row r="104" spans="1:17" ht="24" x14ac:dyDescent="0.55000000000000004">
      <c r="A104" s="193">
        <f>SUBTOTAL(103,$B$4:B104)</f>
        <v>101</v>
      </c>
      <c r="B104" s="194" t="s">
        <v>6217</v>
      </c>
      <c r="C104" s="194" t="s">
        <v>6016</v>
      </c>
      <c r="D104" s="194" t="s">
        <v>6249</v>
      </c>
      <c r="E104" s="193" t="s">
        <v>6252</v>
      </c>
      <c r="F104" s="194" t="s">
        <v>6253</v>
      </c>
      <c r="G104" s="193" t="s">
        <v>6254</v>
      </c>
      <c r="H104" s="193" t="s">
        <v>9516</v>
      </c>
      <c r="I104" s="111">
        <f>36.488-29.265</f>
        <v>7.222999999999999</v>
      </c>
      <c r="J104" s="111">
        <f>I104</f>
        <v>7.222999999999999</v>
      </c>
      <c r="K104" s="111"/>
      <c r="L104" s="193" t="s">
        <v>6092</v>
      </c>
      <c r="M104" s="193" t="s">
        <v>6254</v>
      </c>
      <c r="N104" s="193" t="s">
        <v>6502</v>
      </c>
      <c r="O104" s="109"/>
      <c r="P104" s="193"/>
      <c r="Q104" s="193"/>
    </row>
    <row r="105" spans="1:17" ht="24" x14ac:dyDescent="0.55000000000000004">
      <c r="A105" s="195">
        <f>SUBTOTAL(103,$B$4:B105)</f>
        <v>102</v>
      </c>
      <c r="B105" s="196" t="s">
        <v>6217</v>
      </c>
      <c r="C105" s="196" t="s">
        <v>6016</v>
      </c>
      <c r="D105" s="196" t="s">
        <v>6249</v>
      </c>
      <c r="E105" s="195" t="s">
        <v>6252</v>
      </c>
      <c r="F105" s="196" t="s">
        <v>6253</v>
      </c>
      <c r="G105" s="195" t="s">
        <v>9517</v>
      </c>
      <c r="H105" s="195" t="s">
        <v>9518</v>
      </c>
      <c r="I105" s="11">
        <v>14.345000000000001</v>
      </c>
      <c r="J105" s="11">
        <v>14.345000000000001</v>
      </c>
      <c r="K105" s="11"/>
      <c r="L105" s="195" t="s">
        <v>6092</v>
      </c>
      <c r="M105" s="197"/>
      <c r="N105" s="197"/>
      <c r="O105" s="108"/>
      <c r="P105" s="197"/>
      <c r="Q105" s="197"/>
    </row>
    <row r="106" spans="1:17" ht="24" x14ac:dyDescent="0.55000000000000004">
      <c r="A106" s="195">
        <f>SUBTOTAL(103,$B$4:B106)</f>
        <v>103</v>
      </c>
      <c r="B106" s="196" t="s">
        <v>6217</v>
      </c>
      <c r="C106" s="196" t="s">
        <v>6016</v>
      </c>
      <c r="D106" s="196" t="s">
        <v>6236</v>
      </c>
      <c r="E106" s="195" t="s">
        <v>6256</v>
      </c>
      <c r="F106" s="196" t="s">
        <v>6257</v>
      </c>
      <c r="G106" s="195" t="s">
        <v>5213</v>
      </c>
      <c r="H106" s="195" t="s">
        <v>9519</v>
      </c>
      <c r="I106" s="11">
        <v>27.538</v>
      </c>
      <c r="J106" s="11">
        <v>27.538</v>
      </c>
      <c r="K106" s="11"/>
      <c r="L106" s="195" t="s">
        <v>6092</v>
      </c>
      <c r="M106" s="197"/>
      <c r="N106" s="197"/>
      <c r="O106" s="108"/>
      <c r="P106" s="197"/>
      <c r="Q106" s="197"/>
    </row>
    <row r="107" spans="1:17" ht="24" x14ac:dyDescent="0.55000000000000004">
      <c r="A107" s="195">
        <f>SUBTOTAL(103,$B$4:B107)</f>
        <v>104</v>
      </c>
      <c r="B107" s="196" t="s">
        <v>6217</v>
      </c>
      <c r="C107" s="196" t="s">
        <v>6016</v>
      </c>
      <c r="D107" s="196" t="s">
        <v>6236</v>
      </c>
      <c r="E107" s="195" t="s">
        <v>6256</v>
      </c>
      <c r="F107" s="196" t="s">
        <v>6257</v>
      </c>
      <c r="G107" s="195" t="s">
        <v>9520</v>
      </c>
      <c r="H107" s="195" t="s">
        <v>9521</v>
      </c>
      <c r="I107" s="11">
        <v>13.624000000000001</v>
      </c>
      <c r="J107" s="11">
        <v>13.624000000000001</v>
      </c>
      <c r="K107" s="11"/>
      <c r="L107" s="195" t="s">
        <v>6092</v>
      </c>
      <c r="M107" s="197"/>
      <c r="N107" s="197"/>
      <c r="O107" s="108"/>
      <c r="P107" s="197"/>
      <c r="Q107" s="197"/>
    </row>
    <row r="108" spans="1:17" ht="24" x14ac:dyDescent="0.55000000000000004">
      <c r="A108" s="193">
        <f>SUBTOTAL(103,$B$4:B108)</f>
        <v>105</v>
      </c>
      <c r="B108" s="194" t="s">
        <v>6217</v>
      </c>
      <c r="C108" s="194" t="s">
        <v>6016</v>
      </c>
      <c r="D108" s="194" t="s">
        <v>6218</v>
      </c>
      <c r="E108" s="193" t="s">
        <v>6258</v>
      </c>
      <c r="F108" s="194" t="s">
        <v>6259</v>
      </c>
      <c r="G108" s="193" t="s">
        <v>6260</v>
      </c>
      <c r="H108" s="193" t="s">
        <v>9522</v>
      </c>
      <c r="I108" s="111">
        <v>32.637999999999899</v>
      </c>
      <c r="J108" s="111">
        <v>34.367999999999903</v>
      </c>
      <c r="K108" s="111"/>
      <c r="L108" s="193" t="s">
        <v>6092</v>
      </c>
      <c r="M108" s="193" t="s">
        <v>6260</v>
      </c>
      <c r="N108" s="193" t="s">
        <v>6255</v>
      </c>
      <c r="O108" s="109"/>
      <c r="P108" s="193"/>
      <c r="Q108" s="193"/>
    </row>
    <row r="109" spans="1:17" ht="24" x14ac:dyDescent="0.55000000000000004">
      <c r="A109" s="195">
        <f>SUBTOTAL(103,$B$4:B109)</f>
        <v>106</v>
      </c>
      <c r="B109" s="196" t="s">
        <v>6217</v>
      </c>
      <c r="C109" s="196" t="s">
        <v>6016</v>
      </c>
      <c r="D109" s="196" t="s">
        <v>6249</v>
      </c>
      <c r="E109" s="195" t="s">
        <v>6261</v>
      </c>
      <c r="F109" s="196" t="s">
        <v>6262</v>
      </c>
      <c r="G109" s="195" t="s">
        <v>6095</v>
      </c>
      <c r="H109" s="195" t="s">
        <v>9523</v>
      </c>
      <c r="I109" s="11">
        <v>15.331</v>
      </c>
      <c r="J109" s="11">
        <v>15.331</v>
      </c>
      <c r="K109" s="11"/>
      <c r="L109" s="195" t="s">
        <v>6092</v>
      </c>
      <c r="M109" s="197"/>
      <c r="N109" s="197"/>
      <c r="O109" s="108"/>
      <c r="P109" s="197"/>
      <c r="Q109" s="197"/>
    </row>
    <row r="110" spans="1:17" ht="24" x14ac:dyDescent="0.55000000000000004">
      <c r="A110" s="195">
        <f>SUBTOTAL(103,$B$4:B110)</f>
        <v>107</v>
      </c>
      <c r="B110" s="196" t="s">
        <v>6217</v>
      </c>
      <c r="C110" s="196" t="s">
        <v>6016</v>
      </c>
      <c r="D110" s="196" t="s">
        <v>6222</v>
      </c>
      <c r="E110" s="195" t="s">
        <v>6263</v>
      </c>
      <c r="F110" s="196" t="s">
        <v>6264</v>
      </c>
      <c r="G110" s="195" t="s">
        <v>5213</v>
      </c>
      <c r="H110" s="195" t="s">
        <v>9524</v>
      </c>
      <c r="I110" s="11">
        <v>2.9299999999999899</v>
      </c>
      <c r="J110" s="11">
        <v>5.8599999999999897</v>
      </c>
      <c r="K110" s="11"/>
      <c r="L110" s="195" t="s">
        <v>6092</v>
      </c>
      <c r="M110" s="197"/>
      <c r="N110" s="197"/>
      <c r="O110" s="108"/>
      <c r="P110" s="197"/>
      <c r="Q110" s="197"/>
    </row>
    <row r="111" spans="1:17" ht="24" x14ac:dyDescent="0.55000000000000004">
      <c r="A111" s="195">
        <f>SUBTOTAL(103,$B$4:B111)</f>
        <v>108</v>
      </c>
      <c r="B111" s="196" t="s">
        <v>6217</v>
      </c>
      <c r="C111" s="196" t="s">
        <v>6016</v>
      </c>
      <c r="D111" s="196" t="s">
        <v>6222</v>
      </c>
      <c r="E111" s="195" t="s">
        <v>6265</v>
      </c>
      <c r="F111" s="196" t="s">
        <v>6266</v>
      </c>
      <c r="G111" s="195" t="s">
        <v>7201</v>
      </c>
      <c r="H111" s="195" t="s">
        <v>9525</v>
      </c>
      <c r="I111" s="11">
        <v>11.243</v>
      </c>
      <c r="J111" s="11">
        <v>16.001000000000001</v>
      </c>
      <c r="K111" s="11"/>
      <c r="L111" s="195" t="s">
        <v>6092</v>
      </c>
      <c r="M111" s="197"/>
      <c r="N111" s="197"/>
      <c r="O111" s="108"/>
      <c r="P111" s="197"/>
      <c r="Q111" s="197"/>
    </row>
    <row r="112" spans="1:17" ht="24" x14ac:dyDescent="0.55000000000000004">
      <c r="A112" s="195">
        <f>SUBTOTAL(103,$B$4:B112)</f>
        <v>109</v>
      </c>
      <c r="B112" s="196" t="s">
        <v>6217</v>
      </c>
      <c r="C112" s="196" t="s">
        <v>6016</v>
      </c>
      <c r="D112" s="196" t="s">
        <v>6233</v>
      </c>
      <c r="E112" s="195" t="s">
        <v>6267</v>
      </c>
      <c r="F112" s="196" t="s">
        <v>6268</v>
      </c>
      <c r="G112" s="195" t="s">
        <v>5213</v>
      </c>
      <c r="H112" s="195" t="s">
        <v>9526</v>
      </c>
      <c r="I112" s="11">
        <v>11.552</v>
      </c>
      <c r="J112" s="11">
        <v>11.552</v>
      </c>
      <c r="K112" s="11"/>
      <c r="L112" s="195" t="s">
        <v>6092</v>
      </c>
      <c r="M112" s="197"/>
      <c r="N112" s="197"/>
      <c r="O112" s="108"/>
      <c r="P112" s="197"/>
      <c r="Q112" s="197"/>
    </row>
    <row r="113" spans="1:17" ht="24" x14ac:dyDescent="0.55000000000000004">
      <c r="A113" s="195">
        <f>SUBTOTAL(103,$B$4:B113)</f>
        <v>110</v>
      </c>
      <c r="B113" s="196" t="s">
        <v>6217</v>
      </c>
      <c r="C113" s="196" t="s">
        <v>6016</v>
      </c>
      <c r="D113" s="196" t="s">
        <v>6236</v>
      </c>
      <c r="E113" s="195" t="s">
        <v>6269</v>
      </c>
      <c r="F113" s="196" t="s">
        <v>6270</v>
      </c>
      <c r="G113" s="195" t="s">
        <v>5213</v>
      </c>
      <c r="H113" s="195" t="s">
        <v>9527</v>
      </c>
      <c r="I113" s="11">
        <v>9.5250000000000004</v>
      </c>
      <c r="J113" s="11">
        <v>9.5250000000000004</v>
      </c>
      <c r="K113" s="11"/>
      <c r="L113" s="195" t="s">
        <v>6092</v>
      </c>
      <c r="M113" s="197"/>
      <c r="N113" s="197"/>
      <c r="O113" s="108"/>
      <c r="P113" s="197"/>
      <c r="Q113" s="197"/>
    </row>
    <row r="114" spans="1:17" ht="24" x14ac:dyDescent="0.55000000000000004">
      <c r="A114" s="195">
        <f>SUBTOTAL(103,$B$4:B114)</f>
        <v>111</v>
      </c>
      <c r="B114" s="196" t="s">
        <v>6217</v>
      </c>
      <c r="C114" s="196" t="s">
        <v>6016</v>
      </c>
      <c r="D114" s="196" t="s">
        <v>6228</v>
      </c>
      <c r="E114" s="195" t="s">
        <v>6271</v>
      </c>
      <c r="F114" s="196" t="s">
        <v>6272</v>
      </c>
      <c r="G114" s="195" t="s">
        <v>9527</v>
      </c>
      <c r="H114" s="195" t="s">
        <v>9528</v>
      </c>
      <c r="I114" s="11">
        <v>5.4450000000000003</v>
      </c>
      <c r="J114" s="11">
        <v>5.4450000000000003</v>
      </c>
      <c r="K114" s="11"/>
      <c r="L114" s="195" t="s">
        <v>6092</v>
      </c>
      <c r="M114" s="197"/>
      <c r="N114" s="197"/>
      <c r="O114" s="108"/>
      <c r="P114" s="197"/>
      <c r="Q114" s="197"/>
    </row>
    <row r="115" spans="1:17" ht="24" x14ac:dyDescent="0.55000000000000004">
      <c r="A115" s="195">
        <f>SUBTOTAL(103,$B$4:B115)</f>
        <v>112</v>
      </c>
      <c r="B115" s="196" t="s">
        <v>6217</v>
      </c>
      <c r="C115" s="196" t="s">
        <v>6016</v>
      </c>
      <c r="D115" s="196" t="s">
        <v>6236</v>
      </c>
      <c r="E115" s="195" t="s">
        <v>6273</v>
      </c>
      <c r="F115" s="196" t="s">
        <v>6274</v>
      </c>
      <c r="G115" s="195" t="s">
        <v>9529</v>
      </c>
      <c r="H115" s="195" t="s">
        <v>9527</v>
      </c>
      <c r="I115" s="11">
        <v>1.7</v>
      </c>
      <c r="J115" s="11">
        <v>1.7</v>
      </c>
      <c r="K115" s="11"/>
      <c r="L115" s="195" t="s">
        <v>6092</v>
      </c>
      <c r="M115" s="197"/>
      <c r="N115" s="197"/>
      <c r="O115" s="108"/>
      <c r="P115" s="197"/>
      <c r="Q115" s="197"/>
    </row>
    <row r="116" spans="1:17" ht="24" x14ac:dyDescent="0.55000000000000004">
      <c r="A116" s="195">
        <f>SUBTOTAL(103,$B$4:B116)</f>
        <v>113</v>
      </c>
      <c r="B116" s="196" t="s">
        <v>6217</v>
      </c>
      <c r="C116" s="196" t="s">
        <v>6016</v>
      </c>
      <c r="D116" s="196" t="s">
        <v>6222</v>
      </c>
      <c r="E116" s="195" t="s">
        <v>6275</v>
      </c>
      <c r="F116" s="196" t="s">
        <v>6276</v>
      </c>
      <c r="G116" s="195" t="s">
        <v>9530</v>
      </c>
      <c r="H116" s="195" t="s">
        <v>9531</v>
      </c>
      <c r="I116" s="11">
        <v>18.886999999999901</v>
      </c>
      <c r="J116" s="11">
        <v>23.764999999999901</v>
      </c>
      <c r="K116" s="11"/>
      <c r="L116" s="195" t="s">
        <v>6092</v>
      </c>
      <c r="M116" s="197"/>
      <c r="N116" s="197"/>
      <c r="O116" s="108"/>
      <c r="P116" s="197"/>
      <c r="Q116" s="197"/>
    </row>
    <row r="117" spans="1:17" ht="24" x14ac:dyDescent="0.55000000000000004">
      <c r="A117" s="193">
        <f>SUBTOTAL(103,$B$4:B117)</f>
        <v>114</v>
      </c>
      <c r="B117" s="194" t="s">
        <v>6217</v>
      </c>
      <c r="C117" s="194" t="s">
        <v>6016</v>
      </c>
      <c r="D117" s="194" t="s">
        <v>6218</v>
      </c>
      <c r="E117" s="193" t="s">
        <v>6277</v>
      </c>
      <c r="F117" s="194" t="s">
        <v>6278</v>
      </c>
      <c r="G117" s="193" t="s">
        <v>6279</v>
      </c>
      <c r="H117" s="193" t="s">
        <v>9532</v>
      </c>
      <c r="I117" s="111">
        <v>0.20999999999999899</v>
      </c>
      <c r="J117" s="111">
        <v>0.20999999999999899</v>
      </c>
      <c r="K117" s="111"/>
      <c r="L117" s="193" t="s">
        <v>6092</v>
      </c>
      <c r="M117" s="193" t="s">
        <v>6279</v>
      </c>
      <c r="N117" s="193" t="s">
        <v>6221</v>
      </c>
      <c r="O117" s="109"/>
      <c r="P117" s="193"/>
      <c r="Q117" s="193"/>
    </row>
    <row r="118" spans="1:17" ht="24" x14ac:dyDescent="0.55000000000000004">
      <c r="A118" s="195">
        <f>SUBTOTAL(103,$B$4:B118)</f>
        <v>115</v>
      </c>
      <c r="B118" s="196" t="s">
        <v>6217</v>
      </c>
      <c r="C118" s="196" t="s">
        <v>6016</v>
      </c>
      <c r="D118" s="196" t="s">
        <v>6222</v>
      </c>
      <c r="E118" s="195" t="s">
        <v>6280</v>
      </c>
      <c r="F118" s="196" t="s">
        <v>6281</v>
      </c>
      <c r="G118" s="195" t="s">
        <v>5213</v>
      </c>
      <c r="H118" s="195" t="s">
        <v>9533</v>
      </c>
      <c r="I118" s="11">
        <v>10.896000000000001</v>
      </c>
      <c r="J118" s="11">
        <v>10.896000000000001</v>
      </c>
      <c r="K118" s="11"/>
      <c r="L118" s="195" t="s">
        <v>6092</v>
      </c>
      <c r="M118" s="197"/>
      <c r="N118" s="193"/>
      <c r="O118" s="108"/>
      <c r="P118" s="193"/>
      <c r="Q118" s="193"/>
    </row>
    <row r="119" spans="1:17" ht="24" x14ac:dyDescent="0.55000000000000004">
      <c r="A119" s="193">
        <f>SUBTOTAL(103,$B$4:B119)</f>
        <v>116</v>
      </c>
      <c r="B119" s="194" t="s">
        <v>6217</v>
      </c>
      <c r="C119" s="194" t="s">
        <v>6016</v>
      </c>
      <c r="D119" s="194" t="s">
        <v>6218</v>
      </c>
      <c r="E119" s="193" t="s">
        <v>6282</v>
      </c>
      <c r="F119" s="194" t="s">
        <v>6283</v>
      </c>
      <c r="G119" s="193" t="s">
        <v>6183</v>
      </c>
      <c r="H119" s="193" t="s">
        <v>9534</v>
      </c>
      <c r="I119" s="111">
        <v>2.476</v>
      </c>
      <c r="J119" s="111">
        <v>2.476</v>
      </c>
      <c r="K119" s="111"/>
      <c r="L119" s="193" t="s">
        <v>6092</v>
      </c>
      <c r="M119" s="193" t="s">
        <v>6183</v>
      </c>
      <c r="N119" s="193" t="s">
        <v>6221</v>
      </c>
      <c r="O119" s="109"/>
      <c r="P119" s="193"/>
      <c r="Q119" s="193"/>
    </row>
    <row r="120" spans="1:17" ht="24" x14ac:dyDescent="0.55000000000000004">
      <c r="A120" s="193">
        <f>SUBTOTAL(103,$B$4:B120)</f>
        <v>117</v>
      </c>
      <c r="B120" s="194" t="s">
        <v>6217</v>
      </c>
      <c r="C120" s="194" t="s">
        <v>6016</v>
      </c>
      <c r="D120" s="194" t="s">
        <v>6218</v>
      </c>
      <c r="E120" s="193" t="s">
        <v>6284</v>
      </c>
      <c r="F120" s="194" t="s">
        <v>6285</v>
      </c>
      <c r="G120" s="193" t="s">
        <v>5213</v>
      </c>
      <c r="H120" s="193" t="s">
        <v>2759</v>
      </c>
      <c r="I120" s="111">
        <v>6.5</v>
      </c>
      <c r="J120" s="111">
        <v>6.5</v>
      </c>
      <c r="K120" s="111"/>
      <c r="L120" s="193" t="s">
        <v>6092</v>
      </c>
      <c r="M120" s="193" t="s">
        <v>2759</v>
      </c>
      <c r="N120" s="193" t="s">
        <v>6221</v>
      </c>
      <c r="O120" s="109"/>
      <c r="P120" s="193"/>
      <c r="Q120" s="193"/>
    </row>
    <row r="121" spans="1:17" ht="24" x14ac:dyDescent="0.55000000000000004">
      <c r="A121" s="195">
        <f>SUBTOTAL(103,$B$4:B121)</f>
        <v>118</v>
      </c>
      <c r="B121" s="196" t="s">
        <v>6217</v>
      </c>
      <c r="C121" s="196" t="s">
        <v>6016</v>
      </c>
      <c r="D121" s="196" t="s">
        <v>6228</v>
      </c>
      <c r="E121" s="195" t="s">
        <v>6286</v>
      </c>
      <c r="F121" s="196" t="s">
        <v>6287</v>
      </c>
      <c r="G121" s="195" t="s">
        <v>5213</v>
      </c>
      <c r="H121" s="195" t="s">
        <v>9535</v>
      </c>
      <c r="I121" s="11">
        <v>19.4789999999999</v>
      </c>
      <c r="J121" s="11">
        <v>19.4789999999999</v>
      </c>
      <c r="K121" s="11"/>
      <c r="L121" s="195" t="s">
        <v>6092</v>
      </c>
      <c r="M121" s="197"/>
      <c r="N121" s="197"/>
      <c r="O121" s="108"/>
      <c r="P121" s="197"/>
      <c r="Q121" s="197"/>
    </row>
    <row r="122" spans="1:17" ht="24" x14ac:dyDescent="0.55000000000000004">
      <c r="A122" s="195">
        <f>SUBTOTAL(103,$B$4:B122)</f>
        <v>119</v>
      </c>
      <c r="B122" s="196" t="s">
        <v>6217</v>
      </c>
      <c r="C122" s="196" t="s">
        <v>6016</v>
      </c>
      <c r="D122" s="196" t="s">
        <v>6228</v>
      </c>
      <c r="E122" s="195" t="s">
        <v>6286</v>
      </c>
      <c r="F122" s="196" t="s">
        <v>6287</v>
      </c>
      <c r="G122" s="195" t="s">
        <v>9536</v>
      </c>
      <c r="H122" s="195" t="s">
        <v>9537</v>
      </c>
      <c r="I122" s="11">
        <v>2.355</v>
      </c>
      <c r="J122" s="11">
        <v>2.355</v>
      </c>
      <c r="K122" s="11"/>
      <c r="L122" s="195" t="s">
        <v>6092</v>
      </c>
      <c r="M122" s="197"/>
      <c r="N122" s="197"/>
      <c r="O122" s="108"/>
      <c r="P122" s="197"/>
      <c r="Q122" s="197"/>
    </row>
    <row r="123" spans="1:17" ht="24" x14ac:dyDescent="0.55000000000000004">
      <c r="A123" s="195">
        <f>SUBTOTAL(103,$B$4:B123)</f>
        <v>120</v>
      </c>
      <c r="B123" s="196" t="s">
        <v>6217</v>
      </c>
      <c r="C123" s="196" t="s">
        <v>6016</v>
      </c>
      <c r="D123" s="196" t="s">
        <v>6236</v>
      </c>
      <c r="E123" s="195" t="s">
        <v>6288</v>
      </c>
      <c r="F123" s="196" t="s">
        <v>6289</v>
      </c>
      <c r="G123" s="195" t="s">
        <v>5213</v>
      </c>
      <c r="H123" s="195" t="s">
        <v>9538</v>
      </c>
      <c r="I123" s="11">
        <v>25.34</v>
      </c>
      <c r="J123" s="11">
        <v>25.34</v>
      </c>
      <c r="K123" s="11"/>
      <c r="L123" s="195" t="s">
        <v>6092</v>
      </c>
      <c r="M123" s="197"/>
      <c r="N123" s="197"/>
      <c r="O123" s="108"/>
      <c r="P123" s="197"/>
      <c r="Q123" s="197"/>
    </row>
    <row r="124" spans="1:17" ht="24" x14ac:dyDescent="0.55000000000000004">
      <c r="A124" s="195">
        <f>SUBTOTAL(103,$B$4:B124)</f>
        <v>121</v>
      </c>
      <c r="B124" s="196" t="s">
        <v>6217</v>
      </c>
      <c r="C124" s="196" t="s">
        <v>6016</v>
      </c>
      <c r="D124" s="196" t="s">
        <v>6222</v>
      </c>
      <c r="E124" s="195" t="s">
        <v>6290</v>
      </c>
      <c r="F124" s="196" t="s">
        <v>6291</v>
      </c>
      <c r="G124" s="195" t="s">
        <v>5213</v>
      </c>
      <c r="H124" s="195" t="s">
        <v>9539</v>
      </c>
      <c r="I124" s="11">
        <v>5.5359999999999898</v>
      </c>
      <c r="J124" s="11">
        <v>5.5359999999999898</v>
      </c>
      <c r="K124" s="11"/>
      <c r="L124" s="195" t="s">
        <v>6092</v>
      </c>
      <c r="M124" s="197"/>
      <c r="N124" s="197"/>
      <c r="O124" s="108"/>
      <c r="P124" s="197"/>
      <c r="Q124" s="197"/>
    </row>
    <row r="125" spans="1:17" ht="24" x14ac:dyDescent="0.55000000000000004">
      <c r="A125" s="195">
        <f>SUBTOTAL(103,$B$4:B125)</f>
        <v>122</v>
      </c>
      <c r="B125" s="196" t="s">
        <v>6217</v>
      </c>
      <c r="C125" s="196" t="s">
        <v>6016</v>
      </c>
      <c r="D125" s="196" t="s">
        <v>6222</v>
      </c>
      <c r="E125" s="195" t="s">
        <v>6292</v>
      </c>
      <c r="F125" s="196" t="s">
        <v>6293</v>
      </c>
      <c r="G125" s="195" t="s">
        <v>5213</v>
      </c>
      <c r="H125" s="195" t="s">
        <v>9540</v>
      </c>
      <c r="I125" s="11">
        <v>0.24199999999999899</v>
      </c>
      <c r="J125" s="11">
        <v>0.24199999999999899</v>
      </c>
      <c r="K125" s="11"/>
      <c r="L125" s="195" t="s">
        <v>6092</v>
      </c>
      <c r="M125" s="197"/>
      <c r="N125" s="197"/>
      <c r="O125" s="108"/>
      <c r="P125" s="197"/>
      <c r="Q125" s="197"/>
    </row>
    <row r="126" spans="1:17" ht="24" x14ac:dyDescent="0.55000000000000004">
      <c r="A126" s="195">
        <f>SUBTOTAL(103,$B$4:B126)</f>
        <v>123</v>
      </c>
      <c r="B126" s="196" t="s">
        <v>6217</v>
      </c>
      <c r="C126" s="196" t="s">
        <v>6016</v>
      </c>
      <c r="D126" s="196" t="s">
        <v>6222</v>
      </c>
      <c r="E126" s="195" t="s">
        <v>6294</v>
      </c>
      <c r="F126" s="196" t="s">
        <v>6295</v>
      </c>
      <c r="G126" s="195" t="s">
        <v>5213</v>
      </c>
      <c r="H126" s="195" t="s">
        <v>9541</v>
      </c>
      <c r="I126" s="11">
        <v>0.13300000000000001</v>
      </c>
      <c r="J126" s="11">
        <v>0.13300000000000001</v>
      </c>
      <c r="K126" s="11"/>
      <c r="L126" s="195" t="s">
        <v>6092</v>
      </c>
      <c r="M126" s="197"/>
      <c r="N126" s="197"/>
      <c r="O126" s="108"/>
      <c r="P126" s="197"/>
      <c r="Q126" s="197"/>
    </row>
    <row r="127" spans="1:17" ht="24" x14ac:dyDescent="0.55000000000000004">
      <c r="A127" s="195">
        <f>SUBTOTAL(103,$B$4:B127)</f>
        <v>124</v>
      </c>
      <c r="B127" s="196" t="s">
        <v>6217</v>
      </c>
      <c r="C127" s="196" t="s">
        <v>6016</v>
      </c>
      <c r="D127" s="196" t="s">
        <v>6233</v>
      </c>
      <c r="E127" s="195" t="s">
        <v>6296</v>
      </c>
      <c r="F127" s="196" t="s">
        <v>6297</v>
      </c>
      <c r="G127" s="195" t="s">
        <v>5213</v>
      </c>
      <c r="H127" s="195" t="s">
        <v>9542</v>
      </c>
      <c r="I127" s="11">
        <v>22.675999999999998</v>
      </c>
      <c r="J127" s="11">
        <v>23.3509999999999</v>
      </c>
      <c r="K127" s="11"/>
      <c r="L127" s="195" t="s">
        <v>6092</v>
      </c>
      <c r="M127" s="197"/>
      <c r="N127" s="197"/>
      <c r="O127" s="108"/>
      <c r="P127" s="197"/>
      <c r="Q127" s="197"/>
    </row>
    <row r="128" spans="1:17" ht="24" x14ac:dyDescent="0.55000000000000004">
      <c r="A128" s="195">
        <f>SUBTOTAL(103,$B$4:B128)</f>
        <v>125</v>
      </c>
      <c r="B128" s="196" t="s">
        <v>6217</v>
      </c>
      <c r="C128" s="196" t="s">
        <v>6016</v>
      </c>
      <c r="D128" s="196" t="s">
        <v>6236</v>
      </c>
      <c r="E128" s="195" t="s">
        <v>6298</v>
      </c>
      <c r="F128" s="196" t="s">
        <v>6299</v>
      </c>
      <c r="G128" s="195" t="s">
        <v>5213</v>
      </c>
      <c r="H128" s="195" t="s">
        <v>9543</v>
      </c>
      <c r="I128" s="11">
        <v>15.853</v>
      </c>
      <c r="J128" s="11">
        <v>15.853</v>
      </c>
      <c r="K128" s="11"/>
      <c r="L128" s="195" t="s">
        <v>6092</v>
      </c>
      <c r="M128" s="197"/>
      <c r="N128" s="197"/>
      <c r="O128" s="108"/>
      <c r="P128" s="197"/>
      <c r="Q128" s="197"/>
    </row>
    <row r="129" spans="1:17" ht="24" x14ac:dyDescent="0.55000000000000004">
      <c r="A129" s="195">
        <f>SUBTOTAL(103,$B$4:B129)</f>
        <v>126</v>
      </c>
      <c r="B129" s="196" t="s">
        <v>6217</v>
      </c>
      <c r="C129" s="196" t="s">
        <v>6016</v>
      </c>
      <c r="D129" s="196" t="s">
        <v>6228</v>
      </c>
      <c r="E129" s="195" t="s">
        <v>6300</v>
      </c>
      <c r="F129" s="196" t="s">
        <v>6301</v>
      </c>
      <c r="G129" s="195" t="s">
        <v>5213</v>
      </c>
      <c r="H129" s="195" t="s">
        <v>9544</v>
      </c>
      <c r="I129" s="11">
        <v>13.872999999999999</v>
      </c>
      <c r="J129" s="11">
        <v>13.872999999999999</v>
      </c>
      <c r="K129" s="11"/>
      <c r="L129" s="195" t="s">
        <v>6092</v>
      </c>
      <c r="M129" s="197"/>
      <c r="N129" s="197"/>
      <c r="O129" s="108"/>
      <c r="P129" s="197"/>
      <c r="Q129" s="197"/>
    </row>
    <row r="130" spans="1:17" ht="24" x14ac:dyDescent="0.55000000000000004">
      <c r="A130" s="195">
        <f>SUBTOTAL(103,$B$4:B130)</f>
        <v>127</v>
      </c>
      <c r="B130" s="196" t="s">
        <v>6217</v>
      </c>
      <c r="C130" s="196" t="s">
        <v>6016</v>
      </c>
      <c r="D130" s="194" t="s">
        <v>6249</v>
      </c>
      <c r="E130" s="195" t="s">
        <v>6302</v>
      </c>
      <c r="F130" s="196" t="s">
        <v>6303</v>
      </c>
      <c r="G130" s="195" t="s">
        <v>5213</v>
      </c>
      <c r="H130" s="195" t="s">
        <v>9545</v>
      </c>
      <c r="I130" s="11">
        <v>31.2959999999999</v>
      </c>
      <c r="J130" s="11">
        <v>31.2959999999999</v>
      </c>
      <c r="K130" s="11"/>
      <c r="L130" s="195" t="s">
        <v>6092</v>
      </c>
      <c r="M130" s="197"/>
      <c r="N130" s="197"/>
      <c r="O130" s="108"/>
      <c r="P130" s="197"/>
      <c r="Q130" s="197"/>
    </row>
    <row r="131" spans="1:17" ht="24" x14ac:dyDescent="0.55000000000000004">
      <c r="A131" s="195">
        <f>SUBTOTAL(103,$B$4:B131)</f>
        <v>128</v>
      </c>
      <c r="B131" s="196" t="s">
        <v>6217</v>
      </c>
      <c r="C131" s="196" t="s">
        <v>6016</v>
      </c>
      <c r="D131" s="196" t="s">
        <v>6236</v>
      </c>
      <c r="E131" s="195" t="s">
        <v>6304</v>
      </c>
      <c r="F131" s="196" t="s">
        <v>6305</v>
      </c>
      <c r="G131" s="195" t="s">
        <v>9545</v>
      </c>
      <c r="H131" s="195" t="s">
        <v>9546</v>
      </c>
      <c r="I131" s="11">
        <v>11.183999999999999</v>
      </c>
      <c r="J131" s="11">
        <v>11.183999999999999</v>
      </c>
      <c r="K131" s="11"/>
      <c r="L131" s="195" t="s">
        <v>6092</v>
      </c>
      <c r="M131" s="197"/>
      <c r="N131" s="197"/>
      <c r="O131" s="108"/>
      <c r="P131" s="197"/>
      <c r="Q131" s="197"/>
    </row>
    <row r="132" spans="1:17" ht="24" x14ac:dyDescent="0.55000000000000004">
      <c r="A132" s="193">
        <f>SUBTOTAL(103,$B$4:B132)</f>
        <v>129</v>
      </c>
      <c r="B132" s="194" t="s">
        <v>6217</v>
      </c>
      <c r="C132" s="194" t="s">
        <v>6016</v>
      </c>
      <c r="D132" s="194" t="s">
        <v>6249</v>
      </c>
      <c r="E132" s="193" t="s">
        <v>6306</v>
      </c>
      <c r="F132" s="194" t="s">
        <v>6307</v>
      </c>
      <c r="G132" s="193" t="s">
        <v>2068</v>
      </c>
      <c r="H132" s="193" t="s">
        <v>9547</v>
      </c>
      <c r="I132" s="111">
        <v>16.725000000000001</v>
      </c>
      <c r="J132" s="111">
        <v>16.725000000000001</v>
      </c>
      <c r="K132" s="111"/>
      <c r="L132" s="193" t="s">
        <v>6092</v>
      </c>
      <c r="M132" s="193" t="s">
        <v>2068</v>
      </c>
      <c r="N132" s="193" t="s">
        <v>6255</v>
      </c>
      <c r="O132" s="109"/>
      <c r="P132" s="193"/>
      <c r="Q132" s="193"/>
    </row>
    <row r="133" spans="1:17" ht="24" x14ac:dyDescent="0.55000000000000004">
      <c r="A133" s="195">
        <f>SUBTOTAL(103,$B$4:B133)</f>
        <v>130</v>
      </c>
      <c r="B133" s="196" t="s">
        <v>6217</v>
      </c>
      <c r="C133" s="196" t="s">
        <v>6016</v>
      </c>
      <c r="D133" s="196" t="s">
        <v>6218</v>
      </c>
      <c r="E133" s="195" t="s">
        <v>6308</v>
      </c>
      <c r="F133" s="196" t="s">
        <v>6309</v>
      </c>
      <c r="G133" s="195" t="s">
        <v>5213</v>
      </c>
      <c r="H133" s="195" t="s">
        <v>9548</v>
      </c>
      <c r="I133" s="11">
        <v>0.56499999999999895</v>
      </c>
      <c r="J133" s="11">
        <v>0.56499999999999895</v>
      </c>
      <c r="K133" s="11"/>
      <c r="L133" s="195" t="s">
        <v>6092</v>
      </c>
      <c r="M133" s="197"/>
      <c r="N133" s="197"/>
      <c r="O133" s="108"/>
      <c r="P133" s="197"/>
      <c r="Q133" s="197"/>
    </row>
    <row r="134" spans="1:17" ht="24" x14ac:dyDescent="0.55000000000000004">
      <c r="A134" s="195">
        <f>SUBTOTAL(103,$B$4:B134)</f>
        <v>131</v>
      </c>
      <c r="B134" s="196" t="s">
        <v>6217</v>
      </c>
      <c r="C134" s="196" t="s">
        <v>6016</v>
      </c>
      <c r="D134" s="196" t="s">
        <v>6218</v>
      </c>
      <c r="E134" s="195" t="s">
        <v>6308</v>
      </c>
      <c r="F134" s="196" t="s">
        <v>6309</v>
      </c>
      <c r="G134" s="195" t="s">
        <v>9549</v>
      </c>
      <c r="H134" s="195" t="s">
        <v>9550</v>
      </c>
      <c r="I134" s="11">
        <v>0.83499999999999897</v>
      </c>
      <c r="J134" s="11">
        <v>0.83499999999999897</v>
      </c>
      <c r="K134" s="11"/>
      <c r="L134" s="195" t="s">
        <v>6092</v>
      </c>
      <c r="M134" s="197"/>
      <c r="N134" s="197"/>
      <c r="O134" s="108"/>
      <c r="P134" s="197"/>
      <c r="Q134" s="197"/>
    </row>
    <row r="135" spans="1:17" ht="24" x14ac:dyDescent="0.55000000000000004">
      <c r="A135" s="195">
        <f>SUBTOTAL(103,$B$4:B135)</f>
        <v>132</v>
      </c>
      <c r="B135" s="196" t="s">
        <v>6217</v>
      </c>
      <c r="C135" s="196" t="s">
        <v>6016</v>
      </c>
      <c r="D135" s="196" t="s">
        <v>6233</v>
      </c>
      <c r="E135" s="195" t="s">
        <v>6310</v>
      </c>
      <c r="F135" s="196" t="s">
        <v>6311</v>
      </c>
      <c r="G135" s="195" t="s">
        <v>5213</v>
      </c>
      <c r="H135" s="195" t="s">
        <v>9551</v>
      </c>
      <c r="I135" s="11">
        <v>3.12699999999999</v>
      </c>
      <c r="J135" s="11">
        <v>3.12699999999999</v>
      </c>
      <c r="K135" s="11"/>
      <c r="L135" s="195" t="s">
        <v>6092</v>
      </c>
      <c r="M135" s="197"/>
      <c r="N135" s="197"/>
      <c r="O135" s="108"/>
      <c r="P135" s="197"/>
      <c r="Q135" s="197"/>
    </row>
    <row r="136" spans="1:17" ht="24" x14ac:dyDescent="0.55000000000000004">
      <c r="A136" s="195">
        <f>SUBTOTAL(103,$B$4:B136)</f>
        <v>133</v>
      </c>
      <c r="B136" s="196" t="s">
        <v>6217</v>
      </c>
      <c r="C136" s="196" t="s">
        <v>6016</v>
      </c>
      <c r="D136" s="196" t="s">
        <v>6228</v>
      </c>
      <c r="E136" s="195" t="s">
        <v>6312</v>
      </c>
      <c r="F136" s="196" t="s">
        <v>6313</v>
      </c>
      <c r="G136" s="195" t="s">
        <v>5213</v>
      </c>
      <c r="H136" s="195" t="s">
        <v>9552</v>
      </c>
      <c r="I136" s="11">
        <v>5.5270000000000001</v>
      </c>
      <c r="J136" s="11">
        <v>5.5270000000000001</v>
      </c>
      <c r="K136" s="11"/>
      <c r="L136" s="195" t="s">
        <v>6092</v>
      </c>
      <c r="M136" s="197"/>
      <c r="N136" s="197"/>
      <c r="O136" s="108"/>
      <c r="P136" s="197"/>
      <c r="Q136" s="197"/>
    </row>
    <row r="137" spans="1:17" ht="24" x14ac:dyDescent="0.55000000000000004">
      <c r="A137" s="195">
        <f>SUBTOTAL(103,$B$4:B137)</f>
        <v>134</v>
      </c>
      <c r="B137" s="196" t="s">
        <v>6217</v>
      </c>
      <c r="C137" s="196" t="s">
        <v>6016</v>
      </c>
      <c r="D137" s="196" t="s">
        <v>6228</v>
      </c>
      <c r="E137" s="195" t="s">
        <v>6314</v>
      </c>
      <c r="F137" s="196" t="s">
        <v>6315</v>
      </c>
      <c r="G137" s="195" t="s">
        <v>5213</v>
      </c>
      <c r="H137" s="195" t="s">
        <v>9553</v>
      </c>
      <c r="I137" s="11">
        <v>1.103</v>
      </c>
      <c r="J137" s="11">
        <v>1.103</v>
      </c>
      <c r="K137" s="11"/>
      <c r="L137" s="195" t="s">
        <v>6092</v>
      </c>
      <c r="M137" s="197"/>
      <c r="N137" s="197"/>
      <c r="O137" s="108"/>
      <c r="P137" s="197"/>
      <c r="Q137" s="197"/>
    </row>
    <row r="138" spans="1:17" ht="24" x14ac:dyDescent="0.55000000000000004">
      <c r="A138" s="195">
        <f>SUBTOTAL(103,$B$4:B138)</f>
        <v>135</v>
      </c>
      <c r="B138" s="196" t="s">
        <v>6217</v>
      </c>
      <c r="C138" s="196" t="s">
        <v>6016</v>
      </c>
      <c r="D138" s="196" t="s">
        <v>6225</v>
      </c>
      <c r="E138" s="195" t="s">
        <v>6316</v>
      </c>
      <c r="F138" s="196" t="s">
        <v>6317</v>
      </c>
      <c r="G138" s="195" t="s">
        <v>5213</v>
      </c>
      <c r="H138" s="195" t="s">
        <v>9554</v>
      </c>
      <c r="I138" s="11">
        <v>6.46</v>
      </c>
      <c r="J138" s="11">
        <v>6.9199999999999902</v>
      </c>
      <c r="K138" s="11"/>
      <c r="L138" s="195" t="s">
        <v>6092</v>
      </c>
      <c r="M138" s="197"/>
      <c r="N138" s="197"/>
      <c r="O138" s="108"/>
      <c r="P138" s="197"/>
      <c r="Q138" s="197"/>
    </row>
    <row r="139" spans="1:17" ht="24" x14ac:dyDescent="0.55000000000000004">
      <c r="A139" s="195">
        <f>SUBTOTAL(103,$B$4:B139)</f>
        <v>136</v>
      </c>
      <c r="B139" s="196" t="s">
        <v>6217</v>
      </c>
      <c r="C139" s="196" t="s">
        <v>6016</v>
      </c>
      <c r="D139" s="196" t="s">
        <v>6222</v>
      </c>
      <c r="E139" s="195" t="s">
        <v>6318</v>
      </c>
      <c r="F139" s="196" t="s">
        <v>6319</v>
      </c>
      <c r="G139" s="195" t="s">
        <v>5213</v>
      </c>
      <c r="H139" s="195" t="s">
        <v>9555</v>
      </c>
      <c r="I139" s="11">
        <v>3.532</v>
      </c>
      <c r="J139" s="11">
        <v>3.532</v>
      </c>
      <c r="K139" s="11"/>
      <c r="L139" s="195" t="s">
        <v>6092</v>
      </c>
      <c r="M139" s="197"/>
      <c r="N139" s="197"/>
      <c r="O139" s="108"/>
      <c r="P139" s="197"/>
      <c r="Q139" s="197"/>
    </row>
    <row r="140" spans="1:17" ht="24" x14ac:dyDescent="0.55000000000000004">
      <c r="A140" s="195">
        <f>SUBTOTAL(103,$B$4:B140)</f>
        <v>137</v>
      </c>
      <c r="B140" s="196" t="s">
        <v>6217</v>
      </c>
      <c r="C140" s="196" t="s">
        <v>6016</v>
      </c>
      <c r="D140" s="196" t="s">
        <v>6249</v>
      </c>
      <c r="E140" s="195" t="s">
        <v>6320</v>
      </c>
      <c r="F140" s="196" t="s">
        <v>6321</v>
      </c>
      <c r="G140" s="195" t="s">
        <v>5213</v>
      </c>
      <c r="H140" s="195" t="s">
        <v>9556</v>
      </c>
      <c r="I140" s="11">
        <v>11.3539999999999</v>
      </c>
      <c r="J140" s="11">
        <v>11.3539999999999</v>
      </c>
      <c r="K140" s="11"/>
      <c r="L140" s="195" t="s">
        <v>6092</v>
      </c>
      <c r="M140" s="197"/>
      <c r="N140" s="197"/>
      <c r="O140" s="108"/>
      <c r="P140" s="197"/>
      <c r="Q140" s="197"/>
    </row>
    <row r="141" spans="1:17" ht="24" x14ac:dyDescent="0.55000000000000004">
      <c r="A141" s="195">
        <f>SUBTOTAL(103,$B$4:B141)</f>
        <v>138</v>
      </c>
      <c r="B141" s="196" t="s">
        <v>6217</v>
      </c>
      <c r="C141" s="196" t="s">
        <v>6016</v>
      </c>
      <c r="D141" s="196" t="s">
        <v>6228</v>
      </c>
      <c r="E141" s="195" t="s">
        <v>6322</v>
      </c>
      <c r="F141" s="196" t="s">
        <v>6323</v>
      </c>
      <c r="G141" s="195" t="s">
        <v>5213</v>
      </c>
      <c r="H141" s="195" t="s">
        <v>9557</v>
      </c>
      <c r="I141" s="11">
        <v>0.71999999999999897</v>
      </c>
      <c r="J141" s="11">
        <v>1.1659999999999899</v>
      </c>
      <c r="K141" s="11"/>
      <c r="L141" s="195" t="s">
        <v>6092</v>
      </c>
      <c r="M141" s="197"/>
      <c r="N141" s="197"/>
      <c r="O141" s="108"/>
      <c r="P141" s="197"/>
      <c r="Q141" s="197"/>
    </row>
    <row r="142" spans="1:17" ht="24" x14ac:dyDescent="0.55000000000000004">
      <c r="A142" s="195">
        <f>SUBTOTAL(103,$B$4:B142)</f>
        <v>139</v>
      </c>
      <c r="B142" s="196" t="s">
        <v>6217</v>
      </c>
      <c r="C142" s="196" t="s">
        <v>6016</v>
      </c>
      <c r="D142" s="196" t="s">
        <v>6228</v>
      </c>
      <c r="E142" s="195" t="s">
        <v>6324</v>
      </c>
      <c r="F142" s="196" t="s">
        <v>6325</v>
      </c>
      <c r="G142" s="195" t="s">
        <v>5213</v>
      </c>
      <c r="H142" s="195" t="s">
        <v>9558</v>
      </c>
      <c r="I142" s="11">
        <v>3.3279999999999998</v>
      </c>
      <c r="J142" s="11">
        <v>3.3279999999999998</v>
      </c>
      <c r="K142" s="11"/>
      <c r="L142" s="195" t="s">
        <v>6092</v>
      </c>
      <c r="M142" s="197"/>
      <c r="N142" s="197"/>
      <c r="O142" s="108"/>
      <c r="P142" s="197"/>
      <c r="Q142" s="197"/>
    </row>
    <row r="143" spans="1:17" ht="24" x14ac:dyDescent="0.55000000000000004">
      <c r="A143" s="109">
        <f>SUBTOTAL(103,$B$4:B143)</f>
        <v>140</v>
      </c>
      <c r="B143" s="110" t="s">
        <v>6326</v>
      </c>
      <c r="C143" s="110" t="s">
        <v>6016</v>
      </c>
      <c r="D143" s="110" t="s">
        <v>6328</v>
      </c>
      <c r="E143" s="109" t="s">
        <v>6329</v>
      </c>
      <c r="F143" s="110" t="s">
        <v>6330</v>
      </c>
      <c r="G143" s="109" t="s">
        <v>6811</v>
      </c>
      <c r="H143" s="109" t="s">
        <v>6331</v>
      </c>
      <c r="I143" s="111">
        <v>29.606000000000002</v>
      </c>
      <c r="J143" s="111">
        <v>30.440999999999999</v>
      </c>
      <c r="K143" s="111"/>
      <c r="L143" s="109" t="s">
        <v>5471</v>
      </c>
      <c r="M143" s="109" t="s">
        <v>6331</v>
      </c>
      <c r="N143" s="109" t="s">
        <v>6505</v>
      </c>
      <c r="O143" s="109"/>
      <c r="P143" s="109"/>
      <c r="Q143" s="109"/>
    </row>
    <row r="144" spans="1:17" ht="24" x14ac:dyDescent="0.55000000000000004">
      <c r="A144" s="109">
        <f>SUBTOTAL(103,$B$4:B144)</f>
        <v>141</v>
      </c>
      <c r="B144" s="110" t="s">
        <v>6326</v>
      </c>
      <c r="C144" s="110" t="s">
        <v>6016</v>
      </c>
      <c r="D144" s="110" t="s">
        <v>6328</v>
      </c>
      <c r="E144" s="109" t="s">
        <v>6329</v>
      </c>
      <c r="F144" s="110" t="s">
        <v>6330</v>
      </c>
      <c r="G144" s="109" t="s">
        <v>6331</v>
      </c>
      <c r="H144" s="109" t="s">
        <v>9559</v>
      </c>
      <c r="I144" s="111">
        <v>37.018000000000001</v>
      </c>
      <c r="J144" s="111">
        <v>46.785999999999902</v>
      </c>
      <c r="K144" s="111"/>
      <c r="L144" s="109" t="s">
        <v>6327</v>
      </c>
      <c r="M144" s="109" t="s">
        <v>6331</v>
      </c>
      <c r="N144" s="109" t="s">
        <v>6507</v>
      </c>
      <c r="O144" s="109"/>
      <c r="P144" s="109"/>
      <c r="Q144" s="109"/>
    </row>
    <row r="145" spans="1:17" ht="24" x14ac:dyDescent="0.55000000000000004">
      <c r="A145" s="106">
        <f>SUBTOTAL(103,$B$4:B145)</f>
        <v>142</v>
      </c>
      <c r="B145" s="107" t="s">
        <v>6326</v>
      </c>
      <c r="C145" s="107" t="s">
        <v>6016</v>
      </c>
      <c r="D145" s="107" t="s">
        <v>6332</v>
      </c>
      <c r="E145" s="106" t="s">
        <v>6333</v>
      </c>
      <c r="F145" s="107" t="s">
        <v>6334</v>
      </c>
      <c r="G145" s="106" t="s">
        <v>9559</v>
      </c>
      <c r="H145" s="106" t="s">
        <v>9560</v>
      </c>
      <c r="I145" s="11">
        <v>37.039000000000001</v>
      </c>
      <c r="J145" s="11">
        <v>73.378</v>
      </c>
      <c r="K145" s="11"/>
      <c r="L145" s="106" t="s">
        <v>6327</v>
      </c>
      <c r="M145" s="106"/>
      <c r="N145" s="106"/>
      <c r="O145" s="108"/>
      <c r="P145" s="106"/>
      <c r="Q145" s="106"/>
    </row>
    <row r="146" spans="1:17" ht="24" x14ac:dyDescent="0.55000000000000004">
      <c r="A146" s="106">
        <f>SUBTOTAL(103,$B$4:B146)</f>
        <v>143</v>
      </c>
      <c r="B146" s="107" t="s">
        <v>6326</v>
      </c>
      <c r="C146" s="107" t="s">
        <v>6016</v>
      </c>
      <c r="D146" s="107" t="s">
        <v>6335</v>
      </c>
      <c r="E146" s="106" t="s">
        <v>6336</v>
      </c>
      <c r="F146" s="107" t="s">
        <v>6337</v>
      </c>
      <c r="G146" s="106" t="s">
        <v>5213</v>
      </c>
      <c r="H146" s="106" t="s">
        <v>9561</v>
      </c>
      <c r="I146" s="11">
        <v>10.276</v>
      </c>
      <c r="J146" s="11">
        <v>10.276</v>
      </c>
      <c r="K146" s="11"/>
      <c r="L146" s="106" t="s">
        <v>5685</v>
      </c>
      <c r="M146" s="106"/>
      <c r="N146" s="109" t="s">
        <v>6506</v>
      </c>
      <c r="O146" s="108"/>
      <c r="P146" s="109"/>
      <c r="Q146" s="109"/>
    </row>
    <row r="147" spans="1:17" ht="24" x14ac:dyDescent="0.55000000000000004">
      <c r="A147" s="106">
        <f>SUBTOTAL(103,$B$4:B147)</f>
        <v>144</v>
      </c>
      <c r="B147" s="107" t="s">
        <v>6326</v>
      </c>
      <c r="C147" s="107" t="s">
        <v>6016</v>
      </c>
      <c r="D147" s="107" t="s">
        <v>6335</v>
      </c>
      <c r="E147" s="106" t="s">
        <v>6336</v>
      </c>
      <c r="F147" s="107" t="s">
        <v>6337</v>
      </c>
      <c r="G147" s="106" t="s">
        <v>9562</v>
      </c>
      <c r="H147" s="106" t="s">
        <v>9563</v>
      </c>
      <c r="I147" s="11">
        <v>42.579999999999899</v>
      </c>
      <c r="J147" s="11">
        <v>76.81</v>
      </c>
      <c r="K147" s="11"/>
      <c r="L147" s="106" t="s">
        <v>5685</v>
      </c>
      <c r="M147" s="106"/>
      <c r="N147" s="109" t="s">
        <v>6506</v>
      </c>
      <c r="O147" s="108"/>
      <c r="P147" s="109"/>
      <c r="Q147" s="109"/>
    </row>
    <row r="148" spans="1:17" ht="24" x14ac:dyDescent="0.55000000000000004">
      <c r="A148" s="106">
        <f>SUBTOTAL(103,$B$4:B148)</f>
        <v>145</v>
      </c>
      <c r="B148" s="107" t="s">
        <v>6326</v>
      </c>
      <c r="C148" s="107" t="s">
        <v>6016</v>
      </c>
      <c r="D148" s="107" t="s">
        <v>6338</v>
      </c>
      <c r="E148" s="106" t="s">
        <v>6339</v>
      </c>
      <c r="F148" s="107" t="s">
        <v>6340</v>
      </c>
      <c r="G148" s="106" t="s">
        <v>9563</v>
      </c>
      <c r="H148" s="106" t="s">
        <v>9564</v>
      </c>
      <c r="I148" s="11">
        <v>34.340000000000003</v>
      </c>
      <c r="J148" s="11">
        <v>68.680000000000007</v>
      </c>
      <c r="K148" s="11"/>
      <c r="L148" s="106" t="s">
        <v>6327</v>
      </c>
      <c r="M148" s="106"/>
      <c r="N148" s="106"/>
      <c r="O148" s="108"/>
      <c r="P148" s="106"/>
      <c r="Q148" s="106"/>
    </row>
    <row r="149" spans="1:17" ht="24" x14ac:dyDescent="0.55000000000000004">
      <c r="A149" s="106">
        <f>SUBTOTAL(103,$B$4:B149)</f>
        <v>146</v>
      </c>
      <c r="B149" s="107" t="s">
        <v>6326</v>
      </c>
      <c r="C149" s="107" t="s">
        <v>6016</v>
      </c>
      <c r="D149" s="107" t="s">
        <v>6332</v>
      </c>
      <c r="E149" s="106" t="s">
        <v>6341</v>
      </c>
      <c r="F149" s="107" t="s">
        <v>6342</v>
      </c>
      <c r="G149" s="106" t="s">
        <v>9565</v>
      </c>
      <c r="H149" s="106" t="s">
        <v>9566</v>
      </c>
      <c r="I149" s="11">
        <v>6.9159999999999897</v>
      </c>
      <c r="J149" s="11">
        <v>6.9159999999999897</v>
      </c>
      <c r="K149" s="11"/>
      <c r="L149" s="106" t="s">
        <v>6327</v>
      </c>
      <c r="M149" s="106"/>
      <c r="N149" s="106"/>
      <c r="O149" s="108"/>
      <c r="P149" s="106"/>
      <c r="Q149" s="106"/>
    </row>
    <row r="150" spans="1:17" ht="24" x14ac:dyDescent="0.55000000000000004">
      <c r="A150" s="106">
        <f>SUBTOTAL(103,$B$4:B150)</f>
        <v>147</v>
      </c>
      <c r="B150" s="107" t="s">
        <v>6326</v>
      </c>
      <c r="C150" s="107" t="s">
        <v>6016</v>
      </c>
      <c r="D150" s="107" t="s">
        <v>6332</v>
      </c>
      <c r="E150" s="106" t="s">
        <v>6343</v>
      </c>
      <c r="F150" s="107" t="s">
        <v>6344</v>
      </c>
      <c r="G150" s="106" t="s">
        <v>5213</v>
      </c>
      <c r="H150" s="106" t="s">
        <v>9567</v>
      </c>
      <c r="I150" s="11">
        <v>4.5999999999999899</v>
      </c>
      <c r="J150" s="11">
        <v>4.5999999999999899</v>
      </c>
      <c r="K150" s="11"/>
      <c r="L150" s="106" t="s">
        <v>6327</v>
      </c>
      <c r="M150" s="106"/>
      <c r="N150" s="106"/>
      <c r="O150" s="108"/>
      <c r="P150" s="106"/>
      <c r="Q150" s="106"/>
    </row>
    <row r="151" spans="1:17" ht="24" x14ac:dyDescent="0.55000000000000004">
      <c r="A151" s="106">
        <f>SUBTOTAL(103,$B$4:B151)</f>
        <v>148</v>
      </c>
      <c r="B151" s="107" t="s">
        <v>6326</v>
      </c>
      <c r="C151" s="107" t="s">
        <v>6016</v>
      </c>
      <c r="D151" s="107" t="s">
        <v>6332</v>
      </c>
      <c r="E151" s="106" t="s">
        <v>6343</v>
      </c>
      <c r="F151" s="107" t="s">
        <v>6344</v>
      </c>
      <c r="G151" s="106" t="s">
        <v>9568</v>
      </c>
      <c r="H151" s="106" t="s">
        <v>9569</v>
      </c>
      <c r="I151" s="11">
        <v>0.55000000000000004</v>
      </c>
      <c r="J151" s="11">
        <v>0.55000000000000004</v>
      </c>
      <c r="K151" s="11"/>
      <c r="L151" s="106" t="s">
        <v>6327</v>
      </c>
      <c r="M151" s="106"/>
      <c r="N151" s="106"/>
      <c r="O151" s="108"/>
      <c r="P151" s="106"/>
      <c r="Q151" s="106"/>
    </row>
    <row r="152" spans="1:17" ht="24" x14ac:dyDescent="0.55000000000000004">
      <c r="A152" s="106">
        <f>SUBTOTAL(103,$B$4:B152)</f>
        <v>149</v>
      </c>
      <c r="B152" s="107" t="s">
        <v>6326</v>
      </c>
      <c r="C152" s="107" t="s">
        <v>6016</v>
      </c>
      <c r="D152" s="107" t="s">
        <v>6332</v>
      </c>
      <c r="E152" s="106" t="s">
        <v>6343</v>
      </c>
      <c r="F152" s="107" t="s">
        <v>6344</v>
      </c>
      <c r="G152" s="106" t="s">
        <v>9570</v>
      </c>
      <c r="H152" s="106" t="s">
        <v>8263</v>
      </c>
      <c r="I152" s="11">
        <v>1.05</v>
      </c>
      <c r="J152" s="11">
        <v>1.05</v>
      </c>
      <c r="K152" s="11"/>
      <c r="L152" s="106" t="s">
        <v>6327</v>
      </c>
      <c r="M152" s="106"/>
      <c r="N152" s="106"/>
      <c r="O152" s="108"/>
      <c r="P152" s="106"/>
      <c r="Q152" s="106"/>
    </row>
    <row r="153" spans="1:17" ht="24" x14ac:dyDescent="0.55000000000000004">
      <c r="A153" s="106">
        <f>SUBTOTAL(103,$B$4:B153)</f>
        <v>150</v>
      </c>
      <c r="B153" s="107" t="s">
        <v>6326</v>
      </c>
      <c r="C153" s="107" t="s">
        <v>6016</v>
      </c>
      <c r="D153" s="107" t="s">
        <v>6332</v>
      </c>
      <c r="E153" s="106" t="s">
        <v>6343</v>
      </c>
      <c r="F153" s="107" t="s">
        <v>6344</v>
      </c>
      <c r="G153" s="106" t="s">
        <v>9571</v>
      </c>
      <c r="H153" s="106" t="s">
        <v>9572</v>
      </c>
      <c r="I153" s="11">
        <v>3.41699999999999</v>
      </c>
      <c r="J153" s="11">
        <v>6.1470000000000002</v>
      </c>
      <c r="K153" s="11"/>
      <c r="L153" s="106" t="s">
        <v>6327</v>
      </c>
      <c r="M153" s="106"/>
      <c r="N153" s="106"/>
      <c r="O153" s="108"/>
      <c r="P153" s="106"/>
      <c r="Q153" s="106"/>
    </row>
    <row r="154" spans="1:17" ht="24" x14ac:dyDescent="0.55000000000000004">
      <c r="A154" s="106">
        <f>SUBTOTAL(103,$B$4:B154)</f>
        <v>151</v>
      </c>
      <c r="B154" s="107" t="s">
        <v>6326</v>
      </c>
      <c r="C154" s="107" t="s">
        <v>6016</v>
      </c>
      <c r="D154" s="107" t="s">
        <v>6332</v>
      </c>
      <c r="E154" s="106" t="s">
        <v>6345</v>
      </c>
      <c r="F154" s="107" t="s">
        <v>6346</v>
      </c>
      <c r="G154" s="106" t="s">
        <v>5213</v>
      </c>
      <c r="H154" s="106" t="s">
        <v>9573</v>
      </c>
      <c r="I154" s="11">
        <v>9.1699999999999893</v>
      </c>
      <c r="J154" s="11">
        <v>9.8399999999999892</v>
      </c>
      <c r="K154" s="11"/>
      <c r="L154" s="106" t="s">
        <v>6327</v>
      </c>
      <c r="M154" s="106"/>
      <c r="N154" s="106"/>
      <c r="O154" s="108"/>
      <c r="P154" s="106"/>
      <c r="Q154" s="106"/>
    </row>
    <row r="155" spans="1:17" ht="24" x14ac:dyDescent="0.55000000000000004">
      <c r="A155" s="106">
        <f>SUBTOTAL(103,$B$4:B155)</f>
        <v>152</v>
      </c>
      <c r="B155" s="107" t="s">
        <v>6326</v>
      </c>
      <c r="C155" s="107" t="s">
        <v>6016</v>
      </c>
      <c r="D155" s="107" t="s">
        <v>6332</v>
      </c>
      <c r="E155" s="106" t="s">
        <v>6347</v>
      </c>
      <c r="F155" s="107" t="s">
        <v>6348</v>
      </c>
      <c r="G155" s="106" t="s">
        <v>5213</v>
      </c>
      <c r="H155" s="106" t="s">
        <v>6968</v>
      </c>
      <c r="I155" s="11">
        <v>0.29999999999999899</v>
      </c>
      <c r="J155" s="11">
        <v>0.29999999999999899</v>
      </c>
      <c r="K155" s="11"/>
      <c r="L155" s="106" t="s">
        <v>6327</v>
      </c>
      <c r="M155" s="106"/>
      <c r="N155" s="106"/>
      <c r="O155" s="108"/>
      <c r="P155" s="106"/>
      <c r="Q155" s="106"/>
    </row>
    <row r="156" spans="1:17" ht="24" x14ac:dyDescent="0.55000000000000004">
      <c r="A156" s="106">
        <f>SUBTOTAL(103,$B$4:B156)</f>
        <v>153</v>
      </c>
      <c r="B156" s="107" t="s">
        <v>6326</v>
      </c>
      <c r="C156" s="107" t="s">
        <v>6016</v>
      </c>
      <c r="D156" s="107" t="s">
        <v>6332</v>
      </c>
      <c r="E156" s="106" t="s">
        <v>6347</v>
      </c>
      <c r="F156" s="107" t="s">
        <v>6348</v>
      </c>
      <c r="G156" s="106" t="s">
        <v>9574</v>
      </c>
      <c r="H156" s="106" t="s">
        <v>9575</v>
      </c>
      <c r="I156" s="11">
        <v>9.0649999999999906</v>
      </c>
      <c r="J156" s="11">
        <v>18.1299999999999</v>
      </c>
      <c r="K156" s="11"/>
      <c r="L156" s="106" t="s">
        <v>6327</v>
      </c>
      <c r="M156" s="106"/>
      <c r="N156" s="106"/>
      <c r="O156" s="108"/>
      <c r="P156" s="106"/>
      <c r="Q156" s="106"/>
    </row>
    <row r="157" spans="1:17" ht="24" x14ac:dyDescent="0.55000000000000004">
      <c r="A157" s="106">
        <f>SUBTOTAL(103,$B$4:B157)</f>
        <v>154</v>
      </c>
      <c r="B157" s="107" t="s">
        <v>6326</v>
      </c>
      <c r="C157" s="107" t="s">
        <v>6016</v>
      </c>
      <c r="D157" s="107" t="s">
        <v>6335</v>
      </c>
      <c r="E157" s="106" t="s">
        <v>6349</v>
      </c>
      <c r="F157" s="107" t="s">
        <v>6350</v>
      </c>
      <c r="G157" s="106" t="s">
        <v>9576</v>
      </c>
      <c r="H157" s="106" t="s">
        <v>8263</v>
      </c>
      <c r="I157" s="11">
        <v>5.1529999999999898</v>
      </c>
      <c r="J157" s="11">
        <v>5.1529999999999898</v>
      </c>
      <c r="K157" s="11"/>
      <c r="L157" s="106" t="s">
        <v>5685</v>
      </c>
      <c r="M157" s="106"/>
      <c r="N157" s="109" t="s">
        <v>6506</v>
      </c>
      <c r="O157" s="108"/>
      <c r="P157" s="109"/>
      <c r="Q157" s="109"/>
    </row>
    <row r="158" spans="1:17" ht="24" x14ac:dyDescent="0.55000000000000004">
      <c r="A158" s="106">
        <f>SUBTOTAL(103,$B$4:B158)</f>
        <v>155</v>
      </c>
      <c r="B158" s="107" t="s">
        <v>6326</v>
      </c>
      <c r="C158" s="107" t="s">
        <v>6016</v>
      </c>
      <c r="D158" s="107" t="s">
        <v>6332</v>
      </c>
      <c r="E158" s="106" t="s">
        <v>6351</v>
      </c>
      <c r="F158" s="107" t="s">
        <v>6352</v>
      </c>
      <c r="G158" s="106" t="s">
        <v>5213</v>
      </c>
      <c r="H158" s="106" t="s">
        <v>8603</v>
      </c>
      <c r="I158" s="11">
        <v>7.49999999999999E-2</v>
      </c>
      <c r="J158" s="11">
        <v>7.49999999999999E-2</v>
      </c>
      <c r="K158" s="11"/>
      <c r="L158" s="106" t="s">
        <v>6327</v>
      </c>
      <c r="M158" s="106"/>
      <c r="N158" s="106"/>
      <c r="O158" s="108"/>
      <c r="P158" s="106"/>
      <c r="Q158" s="106"/>
    </row>
    <row r="159" spans="1:17" ht="24" x14ac:dyDescent="0.55000000000000004">
      <c r="A159" s="106">
        <f>SUBTOTAL(103,$B$4:B159)</f>
        <v>156</v>
      </c>
      <c r="B159" s="107" t="s">
        <v>6326</v>
      </c>
      <c r="C159" s="107" t="s">
        <v>6016</v>
      </c>
      <c r="D159" s="107" t="s">
        <v>6328</v>
      </c>
      <c r="E159" s="106" t="s">
        <v>6353</v>
      </c>
      <c r="F159" s="107" t="s">
        <v>6354</v>
      </c>
      <c r="G159" s="106" t="s">
        <v>5213</v>
      </c>
      <c r="H159" s="106" t="s">
        <v>9438</v>
      </c>
      <c r="I159" s="11">
        <v>26.933</v>
      </c>
      <c r="J159" s="11">
        <v>27.966000000000001</v>
      </c>
      <c r="K159" s="11"/>
      <c r="L159" s="106" t="s">
        <v>5471</v>
      </c>
      <c r="M159" s="106"/>
      <c r="N159" s="109" t="s">
        <v>6505</v>
      </c>
      <c r="O159" s="108"/>
      <c r="P159" s="109"/>
      <c r="Q159" s="109"/>
    </row>
    <row r="160" spans="1:17" ht="24" x14ac:dyDescent="0.55000000000000004">
      <c r="A160" s="106">
        <f>SUBTOTAL(103,$B$4:B160)</f>
        <v>157</v>
      </c>
      <c r="B160" s="107" t="s">
        <v>6326</v>
      </c>
      <c r="C160" s="107" t="s">
        <v>6016</v>
      </c>
      <c r="D160" s="107" t="s">
        <v>6338</v>
      </c>
      <c r="E160" s="106" t="s">
        <v>6355</v>
      </c>
      <c r="F160" s="107" t="s">
        <v>6356</v>
      </c>
      <c r="G160" s="106" t="s">
        <v>5213</v>
      </c>
      <c r="H160" s="106" t="s">
        <v>9577</v>
      </c>
      <c r="I160" s="11">
        <v>23.427999999999901</v>
      </c>
      <c r="J160" s="11">
        <v>25.1769999999999</v>
      </c>
      <c r="K160" s="11"/>
      <c r="L160" s="106" t="s">
        <v>6327</v>
      </c>
      <c r="M160" s="106"/>
      <c r="N160" s="106"/>
      <c r="O160" s="108"/>
      <c r="P160" s="106"/>
      <c r="Q160" s="106"/>
    </row>
    <row r="161" spans="1:17" ht="24" x14ac:dyDescent="0.55000000000000004">
      <c r="A161" s="106">
        <f>SUBTOTAL(103,$B$4:B161)</f>
        <v>158</v>
      </c>
      <c r="B161" s="107" t="s">
        <v>6326</v>
      </c>
      <c r="C161" s="107" t="s">
        <v>6016</v>
      </c>
      <c r="D161" s="107" t="s">
        <v>6332</v>
      </c>
      <c r="E161" s="106" t="s">
        <v>6357</v>
      </c>
      <c r="F161" s="107" t="s">
        <v>6358</v>
      </c>
      <c r="G161" s="106" t="s">
        <v>5213</v>
      </c>
      <c r="H161" s="106" t="s">
        <v>9578</v>
      </c>
      <c r="I161" s="11">
        <v>0.156</v>
      </c>
      <c r="J161" s="11">
        <v>0.156</v>
      </c>
      <c r="K161" s="11"/>
      <c r="L161" s="106" t="s">
        <v>6327</v>
      </c>
      <c r="M161" s="106"/>
      <c r="N161" s="106"/>
      <c r="O161" s="108"/>
      <c r="P161" s="106"/>
      <c r="Q161" s="106"/>
    </row>
    <row r="162" spans="1:17" ht="24" x14ac:dyDescent="0.55000000000000004">
      <c r="A162" s="106">
        <f>SUBTOTAL(103,$B$4:B162)</f>
        <v>159</v>
      </c>
      <c r="B162" s="107" t="s">
        <v>6326</v>
      </c>
      <c r="C162" s="107" t="s">
        <v>6016</v>
      </c>
      <c r="D162" s="107" t="s">
        <v>6338</v>
      </c>
      <c r="E162" s="106" t="s">
        <v>6359</v>
      </c>
      <c r="F162" s="107" t="s">
        <v>6360</v>
      </c>
      <c r="G162" s="106" t="s">
        <v>5213</v>
      </c>
      <c r="H162" s="106" t="s">
        <v>7412</v>
      </c>
      <c r="I162" s="11">
        <v>21.85</v>
      </c>
      <c r="J162" s="11">
        <v>24</v>
      </c>
      <c r="K162" s="11"/>
      <c r="L162" s="106" t="s">
        <v>6327</v>
      </c>
      <c r="M162" s="106"/>
      <c r="N162" s="106"/>
      <c r="O162" s="108"/>
      <c r="P162" s="106"/>
      <c r="Q162" s="106"/>
    </row>
    <row r="163" spans="1:17" ht="24" x14ac:dyDescent="0.55000000000000004">
      <c r="A163" s="106">
        <f>SUBTOTAL(103,$B$4:B163)</f>
        <v>160</v>
      </c>
      <c r="B163" s="107" t="s">
        <v>6326</v>
      </c>
      <c r="C163" s="107" t="s">
        <v>6016</v>
      </c>
      <c r="D163" s="107" t="s">
        <v>6328</v>
      </c>
      <c r="E163" s="106" t="s">
        <v>6361</v>
      </c>
      <c r="F163" s="107" t="s">
        <v>6362</v>
      </c>
      <c r="G163" s="106" t="s">
        <v>5213</v>
      </c>
      <c r="H163" s="106" t="s">
        <v>9579</v>
      </c>
      <c r="I163" s="11">
        <v>0.501</v>
      </c>
      <c r="J163" s="11">
        <v>1.002</v>
      </c>
      <c r="K163" s="11"/>
      <c r="L163" s="106" t="s">
        <v>6327</v>
      </c>
      <c r="M163" s="106"/>
      <c r="N163" s="106"/>
      <c r="O163" s="108"/>
      <c r="P163" s="106"/>
      <c r="Q163" s="106"/>
    </row>
    <row r="164" spans="1:17" ht="24" x14ac:dyDescent="0.55000000000000004">
      <c r="A164" s="106">
        <f>SUBTOTAL(103,$B$4:B164)</f>
        <v>161</v>
      </c>
      <c r="B164" s="107" t="s">
        <v>6326</v>
      </c>
      <c r="C164" s="107" t="s">
        <v>6016</v>
      </c>
      <c r="D164" s="107" t="s">
        <v>6338</v>
      </c>
      <c r="E164" s="106" t="s">
        <v>6363</v>
      </c>
      <c r="F164" s="107" t="s">
        <v>6364</v>
      </c>
      <c r="G164" s="106" t="s">
        <v>5213</v>
      </c>
      <c r="H164" s="106" t="s">
        <v>9580</v>
      </c>
      <c r="I164" s="11">
        <v>10.4529999999999</v>
      </c>
      <c r="J164" s="11">
        <v>10.803999999999901</v>
      </c>
      <c r="K164" s="11"/>
      <c r="L164" s="106" t="s">
        <v>6327</v>
      </c>
      <c r="M164" s="106"/>
      <c r="N164" s="106"/>
      <c r="O164" s="108"/>
      <c r="P164" s="106"/>
      <c r="Q164" s="106"/>
    </row>
    <row r="165" spans="1:17" ht="24" x14ac:dyDescent="0.55000000000000004">
      <c r="A165" s="106">
        <f>SUBTOTAL(103,$B$4:B165)</f>
        <v>162</v>
      </c>
      <c r="B165" s="107" t="s">
        <v>6326</v>
      </c>
      <c r="C165" s="107" t="s">
        <v>6016</v>
      </c>
      <c r="D165" s="107" t="s">
        <v>6328</v>
      </c>
      <c r="E165" s="106" t="s">
        <v>6365</v>
      </c>
      <c r="F165" s="107" t="s">
        <v>6366</v>
      </c>
      <c r="G165" s="106" t="s">
        <v>5213</v>
      </c>
      <c r="H165" s="106" t="s">
        <v>9439</v>
      </c>
      <c r="I165" s="11">
        <v>8.9589999999999907</v>
      </c>
      <c r="J165" s="11">
        <v>9.4899999999999896</v>
      </c>
      <c r="K165" s="11"/>
      <c r="L165" s="106" t="s">
        <v>5471</v>
      </c>
      <c r="M165" s="106"/>
      <c r="N165" s="109" t="s">
        <v>6505</v>
      </c>
      <c r="O165" s="108"/>
      <c r="P165" s="109"/>
      <c r="Q165" s="109"/>
    </row>
    <row r="166" spans="1:17" ht="24" x14ac:dyDescent="0.55000000000000004">
      <c r="A166" s="106">
        <f>SUBTOTAL(103,$B$4:B166)</f>
        <v>163</v>
      </c>
      <c r="B166" s="107" t="s">
        <v>6367</v>
      </c>
      <c r="C166" s="107" t="s">
        <v>6016</v>
      </c>
      <c r="D166" s="107" t="s">
        <v>6368</v>
      </c>
      <c r="E166" s="106" t="s">
        <v>6369</v>
      </c>
      <c r="F166" s="107" t="s">
        <v>6370</v>
      </c>
      <c r="G166" s="106" t="s">
        <v>9442</v>
      </c>
      <c r="H166" s="106" t="s">
        <v>9581</v>
      </c>
      <c r="I166" s="11">
        <v>34.966000000000001</v>
      </c>
      <c r="J166" s="11">
        <v>74.225999999999999</v>
      </c>
      <c r="K166" s="11"/>
      <c r="L166" s="106" t="s">
        <v>5685</v>
      </c>
      <c r="M166" s="108"/>
      <c r="N166" s="108"/>
      <c r="O166" s="108"/>
      <c r="P166" s="108"/>
      <c r="Q166" s="108"/>
    </row>
    <row r="167" spans="1:17" ht="24" x14ac:dyDescent="0.55000000000000004">
      <c r="A167" s="106">
        <f>SUBTOTAL(103,$B$4:B167)</f>
        <v>164</v>
      </c>
      <c r="B167" s="107" t="s">
        <v>6367</v>
      </c>
      <c r="C167" s="107" t="s">
        <v>6016</v>
      </c>
      <c r="D167" s="107" t="s">
        <v>6368</v>
      </c>
      <c r="E167" s="106" t="s">
        <v>6371</v>
      </c>
      <c r="F167" s="107" t="s">
        <v>6372</v>
      </c>
      <c r="G167" s="106" t="s">
        <v>5213</v>
      </c>
      <c r="H167" s="106" t="s">
        <v>9582</v>
      </c>
      <c r="I167" s="11">
        <v>12.4</v>
      </c>
      <c r="J167" s="11">
        <v>13.85</v>
      </c>
      <c r="K167" s="11"/>
      <c r="L167" s="106" t="s">
        <v>5685</v>
      </c>
      <c r="M167" s="108"/>
      <c r="N167" s="108"/>
      <c r="O167" s="108"/>
      <c r="P167" s="108"/>
      <c r="Q167" s="108"/>
    </row>
    <row r="168" spans="1:17" ht="24" x14ac:dyDescent="0.55000000000000004">
      <c r="A168" s="106">
        <f>SUBTOTAL(103,$B$4:B168)</f>
        <v>165</v>
      </c>
      <c r="B168" s="107" t="s">
        <v>6367</v>
      </c>
      <c r="C168" s="107" t="s">
        <v>6016</v>
      </c>
      <c r="D168" s="107" t="s">
        <v>6373</v>
      </c>
      <c r="E168" s="106" t="s">
        <v>6374</v>
      </c>
      <c r="F168" s="107" t="s">
        <v>6375</v>
      </c>
      <c r="G168" s="106" t="s">
        <v>9582</v>
      </c>
      <c r="H168" s="106" t="s">
        <v>9583</v>
      </c>
      <c r="I168" s="11">
        <v>47.7319999999999</v>
      </c>
      <c r="J168" s="11">
        <v>52.946999999999903</v>
      </c>
      <c r="K168" s="11"/>
      <c r="L168" s="106" t="s">
        <v>5685</v>
      </c>
      <c r="M168" s="108"/>
      <c r="N168" s="108"/>
      <c r="O168" s="108"/>
      <c r="P168" s="108"/>
      <c r="Q168" s="108"/>
    </row>
    <row r="169" spans="1:17" ht="24" x14ac:dyDescent="0.55000000000000004">
      <c r="A169" s="106">
        <f>SUBTOTAL(103,$B$4:B169)</f>
        <v>166</v>
      </c>
      <c r="B169" s="107" t="s">
        <v>6367</v>
      </c>
      <c r="C169" s="107" t="s">
        <v>6016</v>
      </c>
      <c r="D169" s="107" t="s">
        <v>6376</v>
      </c>
      <c r="E169" s="106" t="s">
        <v>6377</v>
      </c>
      <c r="F169" s="107" t="s">
        <v>6378</v>
      </c>
      <c r="G169" s="106" t="s">
        <v>9583</v>
      </c>
      <c r="H169" s="106" t="s">
        <v>6136</v>
      </c>
      <c r="I169" s="11">
        <v>9.6270000000000007</v>
      </c>
      <c r="J169" s="11">
        <v>9.6270000000000007</v>
      </c>
      <c r="K169" s="11"/>
      <c r="L169" s="106" t="s">
        <v>5685</v>
      </c>
      <c r="M169" s="108"/>
      <c r="N169" s="108"/>
      <c r="O169" s="108"/>
      <c r="P169" s="108"/>
      <c r="Q169" s="108"/>
    </row>
    <row r="170" spans="1:17" ht="24" x14ac:dyDescent="0.55000000000000004">
      <c r="A170" s="106">
        <f>SUBTOTAL(103,$B$4:B170)</f>
        <v>167</v>
      </c>
      <c r="B170" s="107" t="s">
        <v>6367</v>
      </c>
      <c r="C170" s="107" t="s">
        <v>6016</v>
      </c>
      <c r="D170" s="107" t="s">
        <v>6379</v>
      </c>
      <c r="E170" s="106" t="s">
        <v>6380</v>
      </c>
      <c r="F170" s="107" t="s">
        <v>6381</v>
      </c>
      <c r="G170" s="106" t="s">
        <v>9443</v>
      </c>
      <c r="H170" s="106" t="s">
        <v>9584</v>
      </c>
      <c r="I170" s="11">
        <v>35.732999999999997</v>
      </c>
      <c r="J170" s="11">
        <v>75.971000000000004</v>
      </c>
      <c r="K170" s="11"/>
      <c r="L170" s="106" t="s">
        <v>5685</v>
      </c>
      <c r="M170" s="108"/>
      <c r="N170" s="108"/>
      <c r="O170" s="108"/>
      <c r="P170" s="108"/>
      <c r="Q170" s="108"/>
    </row>
    <row r="171" spans="1:17" ht="24" x14ac:dyDescent="0.55000000000000004">
      <c r="A171" s="106">
        <f>SUBTOTAL(103,$B$4:B171)</f>
        <v>168</v>
      </c>
      <c r="B171" s="107" t="s">
        <v>6367</v>
      </c>
      <c r="C171" s="107" t="s">
        <v>6016</v>
      </c>
      <c r="D171" s="107" t="s">
        <v>6376</v>
      </c>
      <c r="E171" s="106" t="s">
        <v>6382</v>
      </c>
      <c r="F171" s="107" t="s">
        <v>6383</v>
      </c>
      <c r="G171" s="106" t="s">
        <v>9584</v>
      </c>
      <c r="H171" s="106" t="s">
        <v>6149</v>
      </c>
      <c r="I171" s="11">
        <v>31.457999999999899</v>
      </c>
      <c r="J171" s="11">
        <v>62.915999999999897</v>
      </c>
      <c r="K171" s="11"/>
      <c r="L171" s="106" t="s">
        <v>5685</v>
      </c>
      <c r="M171" s="108"/>
      <c r="N171" s="108"/>
      <c r="O171" s="108"/>
      <c r="P171" s="108"/>
      <c r="Q171" s="108"/>
    </row>
    <row r="172" spans="1:17" ht="24" x14ac:dyDescent="0.55000000000000004">
      <c r="A172" s="106">
        <f>SUBTOTAL(103,$B$4:B172)</f>
        <v>169</v>
      </c>
      <c r="B172" s="107" t="s">
        <v>6367</v>
      </c>
      <c r="C172" s="107" t="s">
        <v>6016</v>
      </c>
      <c r="D172" s="107" t="s">
        <v>6379</v>
      </c>
      <c r="E172" s="106" t="s">
        <v>6384</v>
      </c>
      <c r="F172" s="107" t="s">
        <v>6385</v>
      </c>
      <c r="G172" s="106" t="s">
        <v>9449</v>
      </c>
      <c r="H172" s="106" t="s">
        <v>9585</v>
      </c>
      <c r="I172" s="11">
        <v>8.61</v>
      </c>
      <c r="J172" s="11">
        <v>16.760000000000002</v>
      </c>
      <c r="K172" s="11"/>
      <c r="L172" s="106" t="s">
        <v>5685</v>
      </c>
      <c r="M172" s="108"/>
      <c r="N172" s="108"/>
      <c r="O172" s="108"/>
      <c r="P172" s="108"/>
      <c r="Q172" s="108"/>
    </row>
    <row r="173" spans="1:17" ht="24" x14ac:dyDescent="0.55000000000000004">
      <c r="A173" s="106">
        <f>SUBTOTAL(103,$B$4:B173)</f>
        <v>170</v>
      </c>
      <c r="B173" s="107" t="s">
        <v>6367</v>
      </c>
      <c r="C173" s="107" t="s">
        <v>6016</v>
      </c>
      <c r="D173" s="107" t="s">
        <v>6379</v>
      </c>
      <c r="E173" s="106" t="s">
        <v>6384</v>
      </c>
      <c r="F173" s="107" t="s">
        <v>6385</v>
      </c>
      <c r="G173" s="106" t="s">
        <v>9586</v>
      </c>
      <c r="H173" s="106" t="s">
        <v>9587</v>
      </c>
      <c r="I173" s="11">
        <v>18.893999999999998</v>
      </c>
      <c r="J173" s="11">
        <v>30.459</v>
      </c>
      <c r="K173" s="11"/>
      <c r="L173" s="106" t="s">
        <v>5685</v>
      </c>
      <c r="M173" s="108"/>
      <c r="N173" s="108"/>
      <c r="O173" s="108"/>
      <c r="P173" s="108"/>
      <c r="Q173" s="108"/>
    </row>
    <row r="174" spans="1:17" ht="24" x14ac:dyDescent="0.55000000000000004">
      <c r="A174" s="106">
        <f>SUBTOTAL(103,$B$4:B174)</f>
        <v>171</v>
      </c>
      <c r="B174" s="107" t="s">
        <v>6367</v>
      </c>
      <c r="C174" s="107" t="s">
        <v>6016</v>
      </c>
      <c r="D174" s="107" t="s">
        <v>6373</v>
      </c>
      <c r="E174" s="106" t="s">
        <v>6386</v>
      </c>
      <c r="F174" s="107" t="s">
        <v>6387</v>
      </c>
      <c r="G174" s="106" t="s">
        <v>9587</v>
      </c>
      <c r="H174" s="106" t="s">
        <v>9588</v>
      </c>
      <c r="I174" s="11">
        <v>4.4820000000000002</v>
      </c>
      <c r="J174" s="11">
        <v>9.06299999999999</v>
      </c>
      <c r="K174" s="11"/>
      <c r="L174" s="106" t="s">
        <v>5685</v>
      </c>
      <c r="M174" s="108"/>
      <c r="N174" s="108"/>
      <c r="O174" s="108"/>
      <c r="P174" s="108"/>
      <c r="Q174" s="108"/>
    </row>
    <row r="175" spans="1:17" ht="24" x14ac:dyDescent="0.55000000000000004">
      <c r="A175" s="106">
        <f>SUBTOTAL(103,$B$4:B175)</f>
        <v>172</v>
      </c>
      <c r="B175" s="107" t="s">
        <v>6367</v>
      </c>
      <c r="C175" s="107" t="s">
        <v>6016</v>
      </c>
      <c r="D175" s="107" t="s">
        <v>6373</v>
      </c>
      <c r="E175" s="106" t="s">
        <v>6386</v>
      </c>
      <c r="F175" s="107" t="s">
        <v>6387</v>
      </c>
      <c r="G175" s="106" t="s">
        <v>9589</v>
      </c>
      <c r="H175" s="106" t="s">
        <v>9590</v>
      </c>
      <c r="I175" s="11">
        <v>31.75</v>
      </c>
      <c r="J175" s="11">
        <v>62.716000000000001</v>
      </c>
      <c r="K175" s="11"/>
      <c r="L175" s="106" t="s">
        <v>5685</v>
      </c>
      <c r="M175" s="108"/>
      <c r="N175" s="108"/>
      <c r="O175" s="108"/>
      <c r="P175" s="108"/>
      <c r="Q175" s="108"/>
    </row>
    <row r="176" spans="1:17" ht="24" x14ac:dyDescent="0.55000000000000004">
      <c r="A176" s="106">
        <f>SUBTOTAL(103,$B$4:B176)</f>
        <v>173</v>
      </c>
      <c r="B176" s="107" t="s">
        <v>6367</v>
      </c>
      <c r="C176" s="107" t="s">
        <v>6016</v>
      </c>
      <c r="D176" s="107" t="s">
        <v>6368</v>
      </c>
      <c r="E176" s="106" t="s">
        <v>6388</v>
      </c>
      <c r="F176" s="107" t="s">
        <v>6389</v>
      </c>
      <c r="G176" s="106" t="s">
        <v>5213</v>
      </c>
      <c r="H176" s="106" t="s">
        <v>9591</v>
      </c>
      <c r="I176" s="11">
        <v>10.3</v>
      </c>
      <c r="J176" s="11">
        <v>21.6</v>
      </c>
      <c r="K176" s="11"/>
      <c r="L176" s="106" t="s">
        <v>5685</v>
      </c>
      <c r="M176" s="108"/>
      <c r="N176" s="108"/>
      <c r="O176" s="108"/>
      <c r="P176" s="108"/>
      <c r="Q176" s="108"/>
    </row>
    <row r="177" spans="1:17" ht="24" x14ac:dyDescent="0.55000000000000004">
      <c r="A177" s="106">
        <f>SUBTOTAL(103,$B$4:B177)</f>
        <v>174</v>
      </c>
      <c r="B177" s="107" t="s">
        <v>6367</v>
      </c>
      <c r="C177" s="107" t="s">
        <v>6016</v>
      </c>
      <c r="D177" s="107" t="s">
        <v>6368</v>
      </c>
      <c r="E177" s="106" t="s">
        <v>6388</v>
      </c>
      <c r="F177" s="107" t="s">
        <v>6389</v>
      </c>
      <c r="G177" s="106" t="s">
        <v>7224</v>
      </c>
      <c r="H177" s="106" t="s">
        <v>9592</v>
      </c>
      <c r="I177" s="11">
        <v>0.13900000000000001</v>
      </c>
      <c r="J177" s="11">
        <v>0.27800000000000002</v>
      </c>
      <c r="K177" s="11"/>
      <c r="L177" s="106" t="s">
        <v>5685</v>
      </c>
      <c r="M177" s="108"/>
      <c r="N177" s="108"/>
      <c r="O177" s="108"/>
      <c r="P177" s="108"/>
      <c r="Q177" s="108"/>
    </row>
    <row r="178" spans="1:17" ht="24" x14ac:dyDescent="0.55000000000000004">
      <c r="A178" s="106">
        <f>SUBTOTAL(103,$B$4:B178)</f>
        <v>175</v>
      </c>
      <c r="B178" s="107" t="s">
        <v>6367</v>
      </c>
      <c r="C178" s="107" t="s">
        <v>6016</v>
      </c>
      <c r="D178" s="107" t="s">
        <v>6376</v>
      </c>
      <c r="E178" s="106" t="s">
        <v>6390</v>
      </c>
      <c r="F178" s="107" t="s">
        <v>6391</v>
      </c>
      <c r="G178" s="106" t="s">
        <v>9593</v>
      </c>
      <c r="H178" s="106" t="s">
        <v>9594</v>
      </c>
      <c r="I178" s="11">
        <v>4.9290000000000003</v>
      </c>
      <c r="J178" s="11">
        <v>4.9290000000000003</v>
      </c>
      <c r="K178" s="11"/>
      <c r="L178" s="106" t="s">
        <v>5685</v>
      </c>
      <c r="M178" s="108"/>
      <c r="N178" s="108"/>
      <c r="O178" s="108"/>
      <c r="P178" s="108"/>
      <c r="Q178" s="108"/>
    </row>
    <row r="179" spans="1:17" ht="24" x14ac:dyDescent="0.55000000000000004">
      <c r="A179" s="106">
        <f>SUBTOTAL(103,$B$4:B179)</f>
        <v>176</v>
      </c>
      <c r="B179" s="107" t="s">
        <v>6367</v>
      </c>
      <c r="C179" s="107" t="s">
        <v>6016</v>
      </c>
      <c r="D179" s="107" t="s">
        <v>6376</v>
      </c>
      <c r="E179" s="106" t="s">
        <v>6390</v>
      </c>
      <c r="F179" s="107" t="s">
        <v>6391</v>
      </c>
      <c r="G179" s="106" t="s">
        <v>9595</v>
      </c>
      <c r="H179" s="106" t="s">
        <v>6111</v>
      </c>
      <c r="I179" s="11">
        <v>43.298000000000002</v>
      </c>
      <c r="J179" s="11">
        <v>44.798000000000002</v>
      </c>
      <c r="K179" s="11"/>
      <c r="L179" s="106" t="s">
        <v>5685</v>
      </c>
      <c r="M179" s="108"/>
      <c r="N179" s="108"/>
      <c r="O179" s="108"/>
      <c r="P179" s="108"/>
      <c r="Q179" s="108"/>
    </row>
    <row r="180" spans="1:17" ht="24" x14ac:dyDescent="0.55000000000000004">
      <c r="A180" s="106">
        <f>SUBTOTAL(103,$B$4:B180)</f>
        <v>177</v>
      </c>
      <c r="B180" s="107" t="s">
        <v>6367</v>
      </c>
      <c r="C180" s="107" t="s">
        <v>6016</v>
      </c>
      <c r="D180" s="107" t="s">
        <v>6379</v>
      </c>
      <c r="E180" s="106" t="s">
        <v>6392</v>
      </c>
      <c r="F180" s="107" t="s">
        <v>6393</v>
      </c>
      <c r="G180" s="106" t="s">
        <v>5213</v>
      </c>
      <c r="H180" s="106" t="s">
        <v>9596</v>
      </c>
      <c r="I180" s="11">
        <v>0.28000000000000003</v>
      </c>
      <c r="J180" s="11">
        <v>0.56000000000000005</v>
      </c>
      <c r="K180" s="11"/>
      <c r="L180" s="106" t="s">
        <v>5685</v>
      </c>
      <c r="M180" s="108"/>
      <c r="N180" s="108"/>
      <c r="O180" s="108"/>
      <c r="P180" s="108"/>
      <c r="Q180" s="108"/>
    </row>
    <row r="181" spans="1:17" ht="24" x14ac:dyDescent="0.55000000000000004">
      <c r="A181" s="106">
        <f>SUBTOTAL(103,$B$4:B181)</f>
        <v>178</v>
      </c>
      <c r="B181" s="107" t="s">
        <v>6367</v>
      </c>
      <c r="C181" s="107" t="s">
        <v>6016</v>
      </c>
      <c r="D181" s="107" t="s">
        <v>6376</v>
      </c>
      <c r="E181" s="106" t="s">
        <v>6394</v>
      </c>
      <c r="F181" s="107" t="s">
        <v>6395</v>
      </c>
      <c r="G181" s="106" t="s">
        <v>5213</v>
      </c>
      <c r="H181" s="106" t="s">
        <v>9597</v>
      </c>
      <c r="I181" s="11">
        <v>20.6709999999999</v>
      </c>
      <c r="J181" s="11">
        <v>20.991999999999901</v>
      </c>
      <c r="K181" s="11"/>
      <c r="L181" s="106" t="s">
        <v>5685</v>
      </c>
      <c r="M181" s="108"/>
      <c r="N181" s="108"/>
      <c r="O181" s="108"/>
      <c r="P181" s="108"/>
      <c r="Q181" s="108"/>
    </row>
    <row r="182" spans="1:17" ht="24" x14ac:dyDescent="0.55000000000000004">
      <c r="A182" s="106">
        <f>SUBTOTAL(103,$B$4:B182)</f>
        <v>179</v>
      </c>
      <c r="B182" s="107" t="s">
        <v>6367</v>
      </c>
      <c r="C182" s="107" t="s">
        <v>6016</v>
      </c>
      <c r="D182" s="107" t="s">
        <v>6373</v>
      </c>
      <c r="E182" s="106" t="s">
        <v>6396</v>
      </c>
      <c r="F182" s="107" t="s">
        <v>6397</v>
      </c>
      <c r="G182" s="106" t="s">
        <v>5213</v>
      </c>
      <c r="H182" s="106" t="s">
        <v>9598</v>
      </c>
      <c r="I182" s="11">
        <v>2.85</v>
      </c>
      <c r="J182" s="11">
        <v>2.9</v>
      </c>
      <c r="K182" s="11"/>
      <c r="L182" s="106" t="s">
        <v>5685</v>
      </c>
      <c r="M182" s="108"/>
      <c r="N182" s="108"/>
      <c r="O182" s="108"/>
      <c r="P182" s="108"/>
      <c r="Q182" s="108"/>
    </row>
    <row r="183" spans="1:17" ht="24" x14ac:dyDescent="0.55000000000000004">
      <c r="A183" s="106">
        <f>SUBTOTAL(103,$B$4:B183)</f>
        <v>180</v>
      </c>
      <c r="B183" s="107" t="s">
        <v>6367</v>
      </c>
      <c r="C183" s="107" t="s">
        <v>6016</v>
      </c>
      <c r="D183" s="107" t="s">
        <v>6368</v>
      </c>
      <c r="E183" s="106" t="s">
        <v>6398</v>
      </c>
      <c r="F183" s="107" t="s">
        <v>6399</v>
      </c>
      <c r="G183" s="106" t="s">
        <v>5213</v>
      </c>
      <c r="H183" s="106" t="s">
        <v>7983</v>
      </c>
      <c r="I183" s="11">
        <v>25</v>
      </c>
      <c r="J183" s="11">
        <v>25</v>
      </c>
      <c r="K183" s="11"/>
      <c r="L183" s="106" t="s">
        <v>5685</v>
      </c>
      <c r="M183" s="108"/>
      <c r="N183" s="108"/>
      <c r="O183" s="108"/>
      <c r="P183" s="108"/>
      <c r="Q183" s="108"/>
    </row>
    <row r="184" spans="1:17" ht="24" x14ac:dyDescent="0.55000000000000004">
      <c r="A184" s="106">
        <f>SUBTOTAL(103,$B$4:B184)</f>
        <v>181</v>
      </c>
      <c r="B184" s="107" t="s">
        <v>6367</v>
      </c>
      <c r="C184" s="107" t="s">
        <v>6016</v>
      </c>
      <c r="D184" s="107" t="s">
        <v>6373</v>
      </c>
      <c r="E184" s="106" t="s">
        <v>6400</v>
      </c>
      <c r="F184" s="107" t="s">
        <v>6401</v>
      </c>
      <c r="G184" s="106" t="s">
        <v>5213</v>
      </c>
      <c r="H184" s="106" t="s">
        <v>9599</v>
      </c>
      <c r="I184" s="11">
        <v>40.009999999999899</v>
      </c>
      <c r="J184" s="11">
        <v>40.974999999999902</v>
      </c>
      <c r="K184" s="11"/>
      <c r="L184" s="106" t="s">
        <v>5685</v>
      </c>
      <c r="M184" s="108"/>
      <c r="N184" s="108"/>
      <c r="O184" s="108"/>
      <c r="P184" s="108"/>
      <c r="Q184" s="108"/>
    </row>
    <row r="185" spans="1:17" ht="24" x14ac:dyDescent="0.55000000000000004">
      <c r="A185" s="106">
        <f>SUBTOTAL(103,$B$4:B185)</f>
        <v>182</v>
      </c>
      <c r="B185" s="107" t="s">
        <v>6367</v>
      </c>
      <c r="C185" s="107" t="s">
        <v>6016</v>
      </c>
      <c r="D185" s="107" t="s">
        <v>6376</v>
      </c>
      <c r="E185" s="106" t="s">
        <v>6402</v>
      </c>
      <c r="F185" s="107" t="s">
        <v>6403</v>
      </c>
      <c r="G185" s="106" t="s">
        <v>5213</v>
      </c>
      <c r="H185" s="106" t="s">
        <v>9493</v>
      </c>
      <c r="I185" s="11">
        <v>0.46999999999999897</v>
      </c>
      <c r="J185" s="11">
        <v>0.46999999999999897</v>
      </c>
      <c r="K185" s="11"/>
      <c r="L185" s="106" t="s">
        <v>5685</v>
      </c>
      <c r="M185" s="108"/>
      <c r="N185" s="108"/>
      <c r="O185" s="108"/>
      <c r="P185" s="108"/>
      <c r="Q185" s="108"/>
    </row>
    <row r="186" spans="1:17" ht="24" x14ac:dyDescent="0.55000000000000004">
      <c r="A186" s="106"/>
      <c r="B186" s="114" t="s">
        <v>6636</v>
      </c>
      <c r="C186" s="115"/>
      <c r="D186" s="115"/>
      <c r="E186" s="115"/>
      <c r="F186" s="115"/>
      <c r="G186" s="115"/>
      <c r="H186" s="115"/>
      <c r="I186" s="125">
        <f>SUBTOTAL(109,I4:I185)</f>
        <v>2449.035999999996</v>
      </c>
      <c r="J186" s="125">
        <f>SUBTOTAL(109,J4:J185)</f>
        <v>3436.1849999999972</v>
      </c>
      <c r="K186" s="125"/>
      <c r="L186" s="106"/>
      <c r="M186" s="108"/>
      <c r="N186" s="108"/>
      <c r="O186" s="108"/>
      <c r="P186" s="108"/>
      <c r="Q186" s="108"/>
    </row>
    <row r="187" spans="1:17" ht="24" x14ac:dyDescent="0.55000000000000004">
      <c r="A187" s="106"/>
      <c r="B187" s="107"/>
      <c r="C187" s="107"/>
      <c r="D187" s="107"/>
      <c r="E187" s="106"/>
      <c r="F187" s="107"/>
      <c r="G187" s="106"/>
      <c r="H187" s="106"/>
      <c r="I187" s="11"/>
      <c r="J187" s="11"/>
      <c r="K187" s="11"/>
      <c r="L187" s="106"/>
      <c r="M187" s="108"/>
      <c r="N187" s="108"/>
      <c r="O187" s="108"/>
      <c r="P187" s="108"/>
      <c r="Q187" s="108"/>
    </row>
    <row r="188" spans="1:17" ht="24" x14ac:dyDescent="0.55000000000000004">
      <c r="A188" s="106"/>
      <c r="B188" s="114" t="s">
        <v>6637</v>
      </c>
      <c r="C188" s="115"/>
      <c r="D188" s="115"/>
      <c r="E188" s="115"/>
      <c r="F188" s="115"/>
      <c r="G188" s="115"/>
      <c r="H188" s="115"/>
      <c r="I188" s="125">
        <f>I186-I165-I159-I143</f>
        <v>2383.5379999999959</v>
      </c>
      <c r="J188" s="125">
        <f>J186-J165-J159-J143</f>
        <v>3368.2879999999977</v>
      </c>
      <c r="K188" s="125"/>
      <c r="L188" s="106"/>
      <c r="M188" s="108"/>
      <c r="N188" s="108"/>
      <c r="O188" s="108"/>
      <c r="P188" s="108"/>
      <c r="Q188" s="108"/>
    </row>
  </sheetData>
  <autoFilter ref="A3:R185" xr:uid="{DF1AE5EF-C451-4180-AFAF-7F3B086E264B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67AC-0EBD-45AC-ADB7-21AFEA0799B4}">
  <dimension ref="A1:N200"/>
  <sheetViews>
    <sheetView zoomScaleNormal="100" workbookViewId="0">
      <pane ySplit="3" topLeftCell="A4" activePane="bottomLeft" state="frozen"/>
      <selection activeCell="A4" sqref="A4"/>
      <selection pane="bottomLeft" activeCell="M16" sqref="M16"/>
    </sheetView>
  </sheetViews>
  <sheetFormatPr defaultColWidth="9" defaultRowHeight="24" x14ac:dyDescent="0.55000000000000004"/>
  <cols>
    <col min="1" max="1" width="21.375" style="14" customWidth="1"/>
    <col min="2" max="2" width="9.375" style="14" customWidth="1"/>
    <col min="3" max="3" width="12" style="14" customWidth="1"/>
    <col min="4" max="4" width="13.375" style="14" customWidth="1"/>
    <col min="5" max="5" width="12.75" style="45" customWidth="1"/>
    <col min="6" max="6" width="13.375" style="45" customWidth="1"/>
    <col min="7" max="7" width="12.125" style="14" hidden="1" customWidth="1"/>
    <col min="8" max="8" width="15.375" style="14" hidden="1" customWidth="1"/>
    <col min="9" max="9" width="13.25" style="99" bestFit="1" customWidth="1"/>
    <col min="10" max="10" width="13.375" style="99" customWidth="1"/>
    <col min="11" max="11" width="19.25" style="99" customWidth="1"/>
    <col min="12" max="12" width="13.25" style="100" bestFit="1" customWidth="1"/>
    <col min="13" max="13" width="13.375" style="100" customWidth="1"/>
    <col min="14" max="14" width="19.25" style="100" bestFit="1" customWidth="1"/>
    <col min="15" max="16384" width="9" style="14"/>
  </cols>
  <sheetData>
    <row r="1" spans="1:14" ht="30.75" x14ac:dyDescent="0.7">
      <c r="I1" s="46">
        <f>SUM(I4:I198)</f>
        <v>4634.4784009999967</v>
      </c>
      <c r="J1" s="46">
        <f>SUM(J4:J198)</f>
        <v>6231.5868019999934</v>
      </c>
      <c r="K1" s="47">
        <f>COUNTA(K4:K198)</f>
        <v>104</v>
      </c>
      <c r="L1" s="48">
        <f>SUM(L4:L199)</f>
        <v>4634.4784009999967</v>
      </c>
      <c r="M1" s="48">
        <f>SUM(M4:M199)</f>
        <v>6231.5868019999953</v>
      </c>
      <c r="N1" s="49">
        <f>COUNTA(N4:N199)</f>
        <v>104</v>
      </c>
    </row>
    <row r="2" spans="1:14" ht="23.25" customHeight="1" x14ac:dyDescent="0.55000000000000004">
      <c r="A2" s="50" t="s">
        <v>9600</v>
      </c>
      <c r="B2" s="51" t="s">
        <v>9601</v>
      </c>
      <c r="C2" s="200" t="s">
        <v>6636</v>
      </c>
      <c r="D2" s="201"/>
      <c r="E2" s="202" t="s">
        <v>6832</v>
      </c>
      <c r="F2" s="203"/>
      <c r="G2" s="200" t="s">
        <v>9602</v>
      </c>
      <c r="H2" s="201"/>
      <c r="I2" s="204" t="s">
        <v>9603</v>
      </c>
      <c r="J2" s="205"/>
      <c r="K2" s="52" t="s">
        <v>9604</v>
      </c>
      <c r="L2" s="206" t="s">
        <v>9605</v>
      </c>
      <c r="M2" s="207"/>
      <c r="N2" s="53" t="s">
        <v>9604</v>
      </c>
    </row>
    <row r="3" spans="1:14" ht="45.75" customHeight="1" x14ac:dyDescent="0.55000000000000004">
      <c r="A3" s="54"/>
      <c r="B3" s="55" t="s">
        <v>2</v>
      </c>
      <c r="C3" s="56" t="s">
        <v>9606</v>
      </c>
      <c r="D3" s="56" t="s">
        <v>9607</v>
      </c>
      <c r="E3" s="57" t="s">
        <v>9606</v>
      </c>
      <c r="F3" s="57" t="s">
        <v>9607</v>
      </c>
      <c r="G3" s="56" t="s">
        <v>9606</v>
      </c>
      <c r="H3" s="56" t="s">
        <v>9607</v>
      </c>
      <c r="I3" s="58" t="s">
        <v>9606</v>
      </c>
      <c r="J3" s="58" t="s">
        <v>9607</v>
      </c>
      <c r="K3" s="58"/>
      <c r="L3" s="59" t="s">
        <v>9606</v>
      </c>
      <c r="M3" s="59" t="s">
        <v>9607</v>
      </c>
      <c r="N3" s="60"/>
    </row>
    <row r="4" spans="1:14" ht="21" customHeight="1" x14ac:dyDescent="0.55000000000000004">
      <c r="A4" s="61" t="s">
        <v>9608</v>
      </c>
      <c r="B4" s="62">
        <f>SUM(B5:B11)</f>
        <v>43</v>
      </c>
      <c r="C4" s="63">
        <f>SUM(C5:C11)</f>
        <v>3972.7409999999968</v>
      </c>
      <c r="D4" s="63">
        <f>SUM(D5:D11)</f>
        <v>4951.4759999999969</v>
      </c>
      <c r="E4" s="64">
        <f>SUM(E5:E11)</f>
        <v>3973.5959999999968</v>
      </c>
      <c r="F4" s="64">
        <f>SUM(F5:F11)</f>
        <v>4952.3309999999974</v>
      </c>
      <c r="G4" s="63"/>
      <c r="H4" s="63"/>
      <c r="I4" s="65"/>
      <c r="J4" s="65"/>
      <c r="K4" s="65"/>
      <c r="L4" s="66"/>
      <c r="M4" s="66"/>
      <c r="N4" s="66"/>
    </row>
    <row r="5" spans="1:14" x14ac:dyDescent="0.55000000000000004">
      <c r="A5" s="67" t="s">
        <v>5</v>
      </c>
      <c r="B5" s="68">
        <v>7</v>
      </c>
      <c r="C5" s="69">
        <v>658.51999999999953</v>
      </c>
      <c r="D5" s="69">
        <v>760.55999999999926</v>
      </c>
      <c r="E5" s="70">
        <f t="shared" ref="E5:F10" si="0">C5+I5-L5</f>
        <v>621.39199999999948</v>
      </c>
      <c r="F5" s="70">
        <f t="shared" si="0"/>
        <v>723.43199999999922</v>
      </c>
      <c r="G5" s="71"/>
      <c r="H5" s="71"/>
      <c r="I5" s="72"/>
      <c r="J5" s="72"/>
      <c r="K5" s="73"/>
      <c r="L5" s="74">
        <v>37.128</v>
      </c>
      <c r="M5" s="74">
        <v>37.128</v>
      </c>
      <c r="N5" s="75" t="s">
        <v>227</v>
      </c>
    </row>
    <row r="6" spans="1:14" x14ac:dyDescent="0.55000000000000004">
      <c r="A6" s="67" t="s">
        <v>53</v>
      </c>
      <c r="B6" s="68">
        <v>7</v>
      </c>
      <c r="C6" s="69">
        <v>554.63399999999945</v>
      </c>
      <c r="D6" s="69">
        <v>841.86999999999978</v>
      </c>
      <c r="E6" s="70">
        <f t="shared" si="0"/>
        <v>562.25299999999947</v>
      </c>
      <c r="F6" s="70">
        <f t="shared" si="0"/>
        <v>849.48899999999981</v>
      </c>
      <c r="G6" s="71"/>
      <c r="H6" s="71"/>
      <c r="I6" s="72">
        <v>7.6189999999999998</v>
      </c>
      <c r="J6" s="72">
        <v>7.6189999999999998</v>
      </c>
      <c r="K6" s="72" t="s">
        <v>227</v>
      </c>
      <c r="L6" s="74"/>
      <c r="M6" s="74"/>
      <c r="N6" s="74"/>
    </row>
    <row r="7" spans="1:14" x14ac:dyDescent="0.55000000000000004">
      <c r="A7" s="67" t="s">
        <v>278</v>
      </c>
      <c r="B7" s="68">
        <v>6</v>
      </c>
      <c r="C7" s="69">
        <v>696.29399999999976</v>
      </c>
      <c r="D7" s="69">
        <v>750.97099999999944</v>
      </c>
      <c r="E7" s="70">
        <f t="shared" si="0"/>
        <v>697.19399999999973</v>
      </c>
      <c r="F7" s="70">
        <f t="shared" si="0"/>
        <v>751.87099999999941</v>
      </c>
      <c r="G7" s="71"/>
      <c r="H7" s="71"/>
      <c r="I7" s="72">
        <v>0.9</v>
      </c>
      <c r="J7" s="72">
        <v>0.9</v>
      </c>
      <c r="K7" s="72" t="s">
        <v>367</v>
      </c>
      <c r="L7" s="74"/>
      <c r="M7" s="74"/>
      <c r="N7" s="74"/>
    </row>
    <row r="8" spans="1:14" x14ac:dyDescent="0.55000000000000004">
      <c r="A8" s="67" t="s">
        <v>127</v>
      </c>
      <c r="B8" s="68">
        <v>6</v>
      </c>
      <c r="C8" s="69">
        <v>475.28199999999941</v>
      </c>
      <c r="D8" s="69">
        <v>760.2339999999997</v>
      </c>
      <c r="E8" s="70">
        <f t="shared" si="0"/>
        <v>475.28199999999941</v>
      </c>
      <c r="F8" s="70">
        <f t="shared" si="0"/>
        <v>760.2339999999997</v>
      </c>
      <c r="G8" s="71"/>
      <c r="H8" s="71"/>
      <c r="I8" s="72"/>
      <c r="J8" s="72"/>
      <c r="K8" s="72"/>
      <c r="L8" s="74"/>
      <c r="M8" s="74"/>
      <c r="N8" s="74"/>
    </row>
    <row r="9" spans="1:14" x14ac:dyDescent="0.55000000000000004">
      <c r="A9" s="67" t="s">
        <v>327</v>
      </c>
      <c r="B9" s="68">
        <v>5</v>
      </c>
      <c r="C9" s="69">
        <v>476.5869999999997</v>
      </c>
      <c r="D9" s="69">
        <v>624.50899999999956</v>
      </c>
      <c r="E9" s="70">
        <f t="shared" si="0"/>
        <v>476.5869999999997</v>
      </c>
      <c r="F9" s="70">
        <f t="shared" si="0"/>
        <v>624.50899999999956</v>
      </c>
      <c r="G9" s="71"/>
      <c r="H9" s="71"/>
      <c r="I9" s="72"/>
      <c r="J9" s="72"/>
      <c r="K9" s="72"/>
      <c r="L9" s="74"/>
      <c r="M9" s="74"/>
      <c r="N9" s="74"/>
    </row>
    <row r="10" spans="1:14" x14ac:dyDescent="0.55000000000000004">
      <c r="A10" s="67" t="s">
        <v>177</v>
      </c>
      <c r="B10" s="68">
        <v>6</v>
      </c>
      <c r="C10" s="69">
        <v>488.49699999999979</v>
      </c>
      <c r="D10" s="69">
        <v>590.40499999999997</v>
      </c>
      <c r="E10" s="70">
        <f t="shared" si="0"/>
        <v>488.49699999999979</v>
      </c>
      <c r="F10" s="70">
        <f t="shared" si="0"/>
        <v>590.40499999999997</v>
      </c>
      <c r="G10" s="71"/>
      <c r="H10" s="71"/>
      <c r="I10" s="72"/>
      <c r="J10" s="72"/>
      <c r="K10" s="72"/>
      <c r="L10" s="74"/>
      <c r="M10" s="74"/>
      <c r="N10" s="74"/>
    </row>
    <row r="11" spans="1:14" x14ac:dyDescent="0.55000000000000004">
      <c r="A11" s="67" t="s">
        <v>227</v>
      </c>
      <c r="B11" s="68">
        <v>6</v>
      </c>
      <c r="C11" s="69">
        <v>622.92699999999923</v>
      </c>
      <c r="D11" s="69">
        <v>622.92699999999923</v>
      </c>
      <c r="E11" s="70">
        <f>C11+I11-L11-L12</f>
        <v>652.39099999999928</v>
      </c>
      <c r="F11" s="70">
        <f>D11+J11-M11-M12</f>
        <v>652.39099999999928</v>
      </c>
      <c r="G11" s="71"/>
      <c r="H11" s="71"/>
      <c r="I11" s="72">
        <v>37.128</v>
      </c>
      <c r="J11" s="72">
        <v>37.128</v>
      </c>
      <c r="K11" s="73" t="s">
        <v>5</v>
      </c>
      <c r="L11" s="74">
        <v>7.6189999999999998</v>
      </c>
      <c r="M11" s="74">
        <v>7.6189999999999998</v>
      </c>
      <c r="N11" s="75" t="s">
        <v>5</v>
      </c>
    </row>
    <row r="12" spans="1:14" x14ac:dyDescent="0.55000000000000004">
      <c r="A12" s="67"/>
      <c r="B12" s="68"/>
      <c r="C12" s="71"/>
      <c r="D12" s="71"/>
      <c r="E12" s="70"/>
      <c r="F12" s="70"/>
      <c r="G12" s="71"/>
      <c r="H12" s="71"/>
      <c r="I12" s="72"/>
      <c r="J12" s="72"/>
      <c r="K12" s="73"/>
      <c r="L12" s="74">
        <v>4.4999999999999998E-2</v>
      </c>
      <c r="M12" s="74">
        <v>4.4999999999999998E-2</v>
      </c>
      <c r="N12" s="74" t="s">
        <v>9609</v>
      </c>
    </row>
    <row r="13" spans="1:14" x14ac:dyDescent="0.55000000000000004">
      <c r="A13" s="76" t="s">
        <v>9610</v>
      </c>
      <c r="B13" s="77">
        <v>37</v>
      </c>
      <c r="C13" s="78">
        <f>SUM(C14:C23)</f>
        <v>3802.2499999999964</v>
      </c>
      <c r="D13" s="78">
        <f>SUM(D14:D23)</f>
        <v>4642.6939999999931</v>
      </c>
      <c r="E13" s="79">
        <f>SUM(E14:E23)</f>
        <v>3805.482999999997</v>
      </c>
      <c r="F13" s="79">
        <f>SUM(F14:F23)</f>
        <v>4645.9269999999933</v>
      </c>
      <c r="G13" s="78"/>
      <c r="H13" s="78"/>
      <c r="I13" s="80"/>
      <c r="J13" s="80"/>
      <c r="K13" s="80"/>
      <c r="L13" s="81"/>
      <c r="M13" s="81"/>
      <c r="N13" s="81"/>
    </row>
    <row r="14" spans="1:14" x14ac:dyDescent="0.55000000000000004">
      <c r="A14" s="82" t="s">
        <v>683</v>
      </c>
      <c r="B14" s="83">
        <v>6</v>
      </c>
      <c r="C14" s="69">
        <v>602.75699999999995</v>
      </c>
      <c r="D14" s="69">
        <v>797.62399999999957</v>
      </c>
      <c r="E14" s="70">
        <f>C14+I14-L14+I15-L15</f>
        <v>604.78199999999993</v>
      </c>
      <c r="F14" s="70">
        <f>D14+J14-M14+J15-M15</f>
        <v>799.64899999999955</v>
      </c>
      <c r="G14" s="84"/>
      <c r="H14" s="84"/>
      <c r="I14" s="72">
        <v>2.7349999999999999</v>
      </c>
      <c r="J14" s="72">
        <v>2.7349999999999999</v>
      </c>
      <c r="K14" s="72" t="s">
        <v>521</v>
      </c>
      <c r="L14" s="74">
        <v>3.5</v>
      </c>
      <c r="M14" s="74">
        <v>3.5</v>
      </c>
      <c r="N14" s="74" t="s">
        <v>521</v>
      </c>
    </row>
    <row r="15" spans="1:14" x14ac:dyDescent="0.55000000000000004">
      <c r="A15" s="82"/>
      <c r="B15" s="83"/>
      <c r="C15" s="84"/>
      <c r="D15" s="84"/>
      <c r="E15" s="70"/>
      <c r="F15" s="70"/>
      <c r="G15" s="84"/>
      <c r="H15" s="84"/>
      <c r="I15" s="72">
        <v>2.79</v>
      </c>
      <c r="J15" s="72">
        <v>2.79</v>
      </c>
      <c r="K15" s="72" t="s">
        <v>457</v>
      </c>
      <c r="L15" s="74"/>
      <c r="M15" s="74"/>
      <c r="N15" s="74"/>
    </row>
    <row r="16" spans="1:14" x14ac:dyDescent="0.55000000000000004">
      <c r="A16" s="82" t="s">
        <v>367</v>
      </c>
      <c r="B16" s="83">
        <v>6</v>
      </c>
      <c r="C16" s="69">
        <v>738.84699999999907</v>
      </c>
      <c r="D16" s="69">
        <v>989.07399999999791</v>
      </c>
      <c r="E16" s="70">
        <f>C16+I16-L16</f>
        <v>757.46699999999908</v>
      </c>
      <c r="F16" s="70">
        <f>D16+J16-M16</f>
        <v>1027.2139999999979</v>
      </c>
      <c r="G16" s="84"/>
      <c r="H16" s="84"/>
      <c r="I16" s="72">
        <v>19.52</v>
      </c>
      <c r="J16" s="72">
        <v>39.04</v>
      </c>
      <c r="K16" s="72" t="s">
        <v>457</v>
      </c>
      <c r="L16" s="74">
        <v>0.9</v>
      </c>
      <c r="M16" s="74">
        <v>0.9</v>
      </c>
      <c r="N16" s="75" t="s">
        <v>278</v>
      </c>
    </row>
    <row r="17" spans="1:14" x14ac:dyDescent="0.55000000000000004">
      <c r="A17" s="82" t="s">
        <v>567</v>
      </c>
      <c r="B17" s="83">
        <v>6</v>
      </c>
      <c r="C17" s="69">
        <v>741.36999999999944</v>
      </c>
      <c r="D17" s="69">
        <v>909.40199999999879</v>
      </c>
      <c r="E17" s="70">
        <f>C17+I17-L17</f>
        <v>729.16799999999944</v>
      </c>
      <c r="F17" s="70">
        <f>D17+J17-M17</f>
        <v>897.19999999999879</v>
      </c>
      <c r="G17" s="84"/>
      <c r="H17" s="84"/>
      <c r="I17" s="72"/>
      <c r="J17" s="72"/>
      <c r="K17" s="72"/>
      <c r="L17" s="74">
        <v>12.202</v>
      </c>
      <c r="M17" s="74">
        <v>12.202</v>
      </c>
      <c r="N17" s="74" t="s">
        <v>457</v>
      </c>
    </row>
    <row r="18" spans="1:14" x14ac:dyDescent="0.55000000000000004">
      <c r="A18" s="82" t="s">
        <v>457</v>
      </c>
      <c r="B18" s="83">
        <v>7</v>
      </c>
      <c r="C18" s="69">
        <v>598.24899999999946</v>
      </c>
      <c r="D18" s="69">
        <v>699.5979999999995</v>
      </c>
      <c r="E18" s="70">
        <f>C18+I18-L18+I19+I20-L19-L20</f>
        <v>663.36599999999942</v>
      </c>
      <c r="F18" s="70">
        <f>D18+J18-M18+J19+J20-M19-M20</f>
        <v>745.76299999999947</v>
      </c>
      <c r="G18" s="84"/>
      <c r="H18" s="84"/>
      <c r="I18" s="72">
        <v>12.202</v>
      </c>
      <c r="J18" s="72">
        <v>12.202</v>
      </c>
      <c r="K18" s="72" t="s">
        <v>567</v>
      </c>
      <c r="L18" s="74">
        <v>19.52</v>
      </c>
      <c r="M18" s="74">
        <v>39.04</v>
      </c>
      <c r="N18" s="74" t="s">
        <v>367</v>
      </c>
    </row>
    <row r="19" spans="1:14" x14ac:dyDescent="0.55000000000000004">
      <c r="A19" s="82"/>
      <c r="B19" s="83"/>
      <c r="C19" s="84"/>
      <c r="D19" s="84"/>
      <c r="E19" s="85"/>
      <c r="F19" s="85"/>
      <c r="G19" s="84"/>
      <c r="H19" s="84"/>
      <c r="I19" s="72">
        <v>8.6999999999999993</v>
      </c>
      <c r="J19" s="72">
        <v>8.6999999999999993</v>
      </c>
      <c r="K19" s="72" t="s">
        <v>521</v>
      </c>
      <c r="L19" s="74">
        <v>2.79</v>
      </c>
      <c r="M19" s="74">
        <v>2.79</v>
      </c>
      <c r="N19" s="74" t="s">
        <v>683</v>
      </c>
    </row>
    <row r="20" spans="1:14" x14ac:dyDescent="0.55000000000000004">
      <c r="A20" s="82"/>
      <c r="B20" s="83"/>
      <c r="C20" s="84"/>
      <c r="D20" s="84"/>
      <c r="E20" s="85"/>
      <c r="F20" s="85"/>
      <c r="G20" s="84"/>
      <c r="H20" s="84"/>
      <c r="I20" s="72">
        <v>66.524999999999906</v>
      </c>
      <c r="J20" s="72">
        <v>67.092999999999904</v>
      </c>
      <c r="K20" s="72" t="s">
        <v>637</v>
      </c>
      <c r="L20" s="74"/>
      <c r="M20" s="74"/>
      <c r="N20" s="74"/>
    </row>
    <row r="21" spans="1:14" x14ac:dyDescent="0.55000000000000004">
      <c r="A21" s="82" t="s">
        <v>521</v>
      </c>
      <c r="B21" s="83">
        <v>6</v>
      </c>
      <c r="C21" s="69">
        <v>587.15799999999945</v>
      </c>
      <c r="D21" s="69">
        <v>669.47799999999825</v>
      </c>
      <c r="E21" s="70">
        <f>C21+I21-L21+I22-L22</f>
        <v>583.35599999999943</v>
      </c>
      <c r="F21" s="70">
        <f>D21+J21-M21+J22-M22</f>
        <v>665.67599999999823</v>
      </c>
      <c r="G21" s="84"/>
      <c r="H21" s="84"/>
      <c r="I21" s="72">
        <v>4.133</v>
      </c>
      <c r="J21" s="72">
        <v>4.133</v>
      </c>
      <c r="K21" s="72" t="s">
        <v>1417</v>
      </c>
      <c r="L21" s="74">
        <v>8.6999999999999993</v>
      </c>
      <c r="M21" s="74">
        <v>8.6999999999999993</v>
      </c>
      <c r="N21" s="74" t="s">
        <v>457</v>
      </c>
    </row>
    <row r="22" spans="1:14" x14ac:dyDescent="0.55000000000000004">
      <c r="A22" s="82"/>
      <c r="B22" s="83"/>
      <c r="C22" s="84"/>
      <c r="D22" s="84"/>
      <c r="E22" s="85"/>
      <c r="F22" s="85"/>
      <c r="G22" s="84"/>
      <c r="H22" s="84"/>
      <c r="I22" s="72">
        <v>3.5</v>
      </c>
      <c r="J22" s="72">
        <v>3.5</v>
      </c>
      <c r="K22" s="72" t="s">
        <v>683</v>
      </c>
      <c r="L22" s="74">
        <v>2.7349999999999999</v>
      </c>
      <c r="M22" s="74">
        <v>2.7349999999999999</v>
      </c>
      <c r="N22" s="74" t="s">
        <v>683</v>
      </c>
    </row>
    <row r="23" spans="1:14" x14ac:dyDescent="0.55000000000000004">
      <c r="A23" s="82" t="s">
        <v>637</v>
      </c>
      <c r="B23" s="83">
        <v>6</v>
      </c>
      <c r="C23" s="69">
        <v>533.86899999999946</v>
      </c>
      <c r="D23" s="69">
        <v>577.51799999999946</v>
      </c>
      <c r="E23" s="70">
        <f>C23+I23-L23</f>
        <v>467.34399999999954</v>
      </c>
      <c r="F23" s="70">
        <f>D23+J23-M23</f>
        <v>510.42499999999956</v>
      </c>
      <c r="G23" s="84"/>
      <c r="H23" s="84"/>
      <c r="I23" s="72"/>
      <c r="J23" s="72"/>
      <c r="K23" s="72"/>
      <c r="L23" s="74">
        <v>66.524999999999906</v>
      </c>
      <c r="M23" s="74">
        <v>67.092999999999904</v>
      </c>
      <c r="N23" s="74" t="s">
        <v>457</v>
      </c>
    </row>
    <row r="24" spans="1:14" x14ac:dyDescent="0.55000000000000004">
      <c r="A24" s="76" t="s">
        <v>9611</v>
      </c>
      <c r="B24" s="77">
        <v>30</v>
      </c>
      <c r="C24" s="78">
        <f>SUM(C25:C33)</f>
        <v>2926.8149999999969</v>
      </c>
      <c r="D24" s="78">
        <f>SUM(D25:D33)</f>
        <v>3863.730999999997</v>
      </c>
      <c r="E24" s="79">
        <f>SUM(E25:E33)</f>
        <v>2638.4129999999968</v>
      </c>
      <c r="F24" s="79">
        <f>SUM(F25:F33)</f>
        <v>3491.0629999999974</v>
      </c>
      <c r="G24" s="78"/>
      <c r="H24" s="78"/>
      <c r="I24" s="80"/>
      <c r="J24" s="80"/>
      <c r="K24" s="80"/>
      <c r="L24" s="81"/>
      <c r="M24" s="81"/>
      <c r="N24" s="81"/>
    </row>
    <row r="25" spans="1:14" x14ac:dyDescent="0.55000000000000004">
      <c r="A25" s="82" t="s">
        <v>756</v>
      </c>
      <c r="B25" s="83">
        <v>6</v>
      </c>
      <c r="C25" s="69">
        <v>496.76699999999943</v>
      </c>
      <c r="D25" s="69">
        <v>670.4779999999995</v>
      </c>
      <c r="E25" s="70">
        <f>C25+I25-L25+I26-L26</f>
        <v>310.79599999999959</v>
      </c>
      <c r="F25" s="70">
        <f>D25+J25-M25+J26-M26</f>
        <v>445.08699999999982</v>
      </c>
      <c r="G25" s="84"/>
      <c r="H25" s="84"/>
      <c r="I25" s="72">
        <v>0.98399999999999899</v>
      </c>
      <c r="J25" s="72">
        <v>0.98399999999999899</v>
      </c>
      <c r="K25" s="72" t="s">
        <v>1040</v>
      </c>
      <c r="L25" s="74">
        <v>163.77699999999982</v>
      </c>
      <c r="M25" s="74">
        <v>200.20699999999971</v>
      </c>
      <c r="N25" s="74" t="s">
        <v>2449</v>
      </c>
    </row>
    <row r="26" spans="1:14" x14ac:dyDescent="0.55000000000000004">
      <c r="A26" s="82"/>
      <c r="B26" s="83"/>
      <c r="C26" s="69"/>
      <c r="D26" s="69"/>
      <c r="E26" s="85"/>
      <c r="F26" s="85"/>
      <c r="G26" s="84"/>
      <c r="H26" s="84"/>
      <c r="I26" s="72"/>
      <c r="J26" s="72"/>
      <c r="K26" s="72"/>
      <c r="L26" s="74">
        <v>23.177999999999997</v>
      </c>
      <c r="M26" s="74">
        <v>26.167999999999999</v>
      </c>
      <c r="N26" s="74" t="s">
        <v>923</v>
      </c>
    </row>
    <row r="27" spans="1:14" x14ac:dyDescent="0.55000000000000004">
      <c r="A27" s="82" t="s">
        <v>9612</v>
      </c>
      <c r="B27" s="83">
        <v>5</v>
      </c>
      <c r="C27" s="69">
        <v>499.39299999999946</v>
      </c>
      <c r="D27" s="69">
        <v>600.22799999999916</v>
      </c>
      <c r="E27" s="70">
        <f>C27+I27-L27</f>
        <v>627.14799999999923</v>
      </c>
      <c r="F27" s="70">
        <f>D27+J27-M27</f>
        <v>739.38799999999924</v>
      </c>
      <c r="G27" s="84"/>
      <c r="H27" s="84"/>
      <c r="I27" s="72">
        <v>127.75499999999982</v>
      </c>
      <c r="J27" s="72">
        <v>139.16000000000003</v>
      </c>
      <c r="K27" s="72" t="s">
        <v>886</v>
      </c>
      <c r="L27" s="74"/>
      <c r="M27" s="74"/>
      <c r="N27" s="74"/>
    </row>
    <row r="28" spans="1:14" x14ac:dyDescent="0.55000000000000004">
      <c r="A28" s="82" t="s">
        <v>886</v>
      </c>
      <c r="B28" s="83">
        <v>4</v>
      </c>
      <c r="C28" s="69">
        <v>454.45899999999983</v>
      </c>
      <c r="D28" s="69">
        <v>550.96</v>
      </c>
      <c r="E28" s="70">
        <f>C28+I28-L28+I29-L29</f>
        <v>356.84099999999989</v>
      </c>
      <c r="F28" s="70">
        <f>D28+J28-M28+J29-M29</f>
        <v>450.55499999999995</v>
      </c>
      <c r="G28" s="84"/>
      <c r="H28" s="84"/>
      <c r="I28" s="72">
        <v>5.6119999999999903</v>
      </c>
      <c r="J28" s="72">
        <v>5.6119999999999903</v>
      </c>
      <c r="K28" s="72" t="s">
        <v>923</v>
      </c>
      <c r="L28" s="74">
        <v>127.7549999999998</v>
      </c>
      <c r="M28" s="74">
        <v>139.16</v>
      </c>
      <c r="N28" s="74" t="s">
        <v>9612</v>
      </c>
    </row>
    <row r="29" spans="1:14" x14ac:dyDescent="0.55000000000000004">
      <c r="A29" s="82"/>
      <c r="B29" s="83"/>
      <c r="C29" s="69"/>
      <c r="D29" s="69"/>
      <c r="E29" s="85"/>
      <c r="F29" s="85"/>
      <c r="G29" s="84"/>
      <c r="H29" s="84"/>
      <c r="I29" s="72">
        <v>53.998999999999882</v>
      </c>
      <c r="J29" s="72">
        <v>63.530999999999878</v>
      </c>
      <c r="K29" s="72" t="s">
        <v>993</v>
      </c>
      <c r="L29" s="74">
        <v>29.474000000000018</v>
      </c>
      <c r="M29" s="74">
        <v>30.388000000000002</v>
      </c>
      <c r="N29" s="74" t="s">
        <v>923</v>
      </c>
    </row>
    <row r="30" spans="1:14" x14ac:dyDescent="0.55000000000000004">
      <c r="A30" s="82" t="s">
        <v>923</v>
      </c>
      <c r="B30" s="83">
        <v>5</v>
      </c>
      <c r="C30" s="69">
        <v>562.10899999999901</v>
      </c>
      <c r="D30" s="69">
        <v>733.85299999999916</v>
      </c>
      <c r="E30" s="70">
        <f>C30+I30-L30+I31-L31</f>
        <v>609.14899999999909</v>
      </c>
      <c r="F30" s="70">
        <f>D30+J30-M30+J31-M31</f>
        <v>784.79699999999923</v>
      </c>
      <c r="G30" s="84"/>
      <c r="H30" s="84"/>
      <c r="I30" s="72">
        <v>29.474000000000018</v>
      </c>
      <c r="J30" s="72">
        <v>30.388000000000002</v>
      </c>
      <c r="K30" s="72" t="s">
        <v>886</v>
      </c>
      <c r="L30" s="74">
        <v>5.6119999999999903</v>
      </c>
      <c r="M30" s="74">
        <v>5.6119999999999903</v>
      </c>
      <c r="N30" s="74" t="s">
        <v>886</v>
      </c>
    </row>
    <row r="31" spans="1:14" x14ac:dyDescent="0.55000000000000004">
      <c r="A31" s="82"/>
      <c r="B31" s="83"/>
      <c r="C31" s="69"/>
      <c r="D31" s="69"/>
      <c r="E31" s="85"/>
      <c r="F31" s="85"/>
      <c r="G31" s="84"/>
      <c r="H31" s="84"/>
      <c r="I31" s="72">
        <v>23.177999999999997</v>
      </c>
      <c r="J31" s="72">
        <v>26.167999999999999</v>
      </c>
      <c r="K31" s="72" t="s">
        <v>756</v>
      </c>
      <c r="L31" s="74"/>
      <c r="M31" s="74"/>
      <c r="N31" s="74"/>
    </row>
    <row r="32" spans="1:14" x14ac:dyDescent="0.55000000000000004">
      <c r="A32" s="82" t="s">
        <v>993</v>
      </c>
      <c r="B32" s="83">
        <v>5</v>
      </c>
      <c r="C32" s="69">
        <v>422.30599999999947</v>
      </c>
      <c r="D32" s="69">
        <v>632.08399999999926</v>
      </c>
      <c r="E32" s="70">
        <f>C32+I32-L32</f>
        <v>368.30699999999956</v>
      </c>
      <c r="F32" s="70">
        <f>D32+J32-M32</f>
        <v>568.55299999999943</v>
      </c>
      <c r="G32" s="84"/>
      <c r="H32" s="84"/>
      <c r="I32" s="72"/>
      <c r="J32" s="72"/>
      <c r="K32" s="72"/>
      <c r="L32" s="74">
        <v>53.998999999999882</v>
      </c>
      <c r="M32" s="74">
        <v>63.530999999999885</v>
      </c>
      <c r="N32" s="74" t="s">
        <v>886</v>
      </c>
    </row>
    <row r="33" spans="1:14" x14ac:dyDescent="0.55000000000000004">
      <c r="A33" s="82" t="s">
        <v>1040</v>
      </c>
      <c r="B33" s="83">
        <v>5</v>
      </c>
      <c r="C33" s="69">
        <v>491.78099999999938</v>
      </c>
      <c r="D33" s="69">
        <v>676.12799999999993</v>
      </c>
      <c r="E33" s="70">
        <f>C33+I33-L33+I34-L34+I35-L35</f>
        <v>366.17199999999957</v>
      </c>
      <c r="F33" s="70">
        <f>D33+J33-M33+J34-M34+J35-M35</f>
        <v>502.68300000000005</v>
      </c>
      <c r="G33" s="84"/>
      <c r="H33" s="84"/>
      <c r="I33" s="72"/>
      <c r="J33" s="72"/>
      <c r="K33" s="72"/>
      <c r="L33" s="74">
        <v>0.98399999999999899</v>
      </c>
      <c r="M33" s="74">
        <v>0.98399999999999899</v>
      </c>
      <c r="N33" s="74" t="s">
        <v>756</v>
      </c>
    </row>
    <row r="34" spans="1:14" x14ac:dyDescent="0.55000000000000004">
      <c r="A34" s="82"/>
      <c r="B34" s="83"/>
      <c r="C34" s="69"/>
      <c r="D34" s="69"/>
      <c r="E34" s="85"/>
      <c r="F34" s="85"/>
      <c r="G34" s="84"/>
      <c r="H34" s="84"/>
      <c r="I34" s="72"/>
      <c r="J34" s="72"/>
      <c r="K34" s="72"/>
      <c r="L34" s="74">
        <v>100.29399999999981</v>
      </c>
      <c r="M34" s="74">
        <v>139.0499999999999</v>
      </c>
      <c r="N34" s="74" t="s">
        <v>2353</v>
      </c>
    </row>
    <row r="35" spans="1:14" x14ac:dyDescent="0.55000000000000004">
      <c r="A35" s="82"/>
      <c r="B35" s="83"/>
      <c r="C35" s="69"/>
      <c r="D35" s="69"/>
      <c r="E35" s="85"/>
      <c r="F35" s="85"/>
      <c r="G35" s="84"/>
      <c r="H35" s="84"/>
      <c r="I35" s="72"/>
      <c r="J35" s="72"/>
      <c r="K35" s="72"/>
      <c r="L35" s="74">
        <v>24.331</v>
      </c>
      <c r="M35" s="74">
        <v>33.411000000000001</v>
      </c>
      <c r="N35" s="74" t="s">
        <v>2716</v>
      </c>
    </row>
    <row r="36" spans="1:14" x14ac:dyDescent="0.55000000000000004">
      <c r="A36" s="76" t="s">
        <v>9613</v>
      </c>
      <c r="B36" s="77">
        <v>27</v>
      </c>
      <c r="C36" s="78">
        <f>SUM(C37:C44)</f>
        <v>2606.6919999999968</v>
      </c>
      <c r="D36" s="78">
        <f>SUM(D37:D44)</f>
        <v>3398.2619999999952</v>
      </c>
      <c r="E36" s="79">
        <f>SUM(E37:E44)</f>
        <v>2725.0949999999966</v>
      </c>
      <c r="F36" s="79">
        <f>SUM(F37:F44)</f>
        <v>3537.296999999995</v>
      </c>
      <c r="G36" s="78"/>
      <c r="H36" s="78"/>
      <c r="I36" s="80"/>
      <c r="J36" s="80"/>
      <c r="K36" s="80"/>
      <c r="L36" s="81"/>
      <c r="M36" s="81"/>
      <c r="N36" s="81"/>
    </row>
    <row r="37" spans="1:14" x14ac:dyDescent="0.55000000000000004">
      <c r="A37" s="82" t="s">
        <v>1087</v>
      </c>
      <c r="B37" s="83">
        <v>7</v>
      </c>
      <c r="C37" s="69">
        <v>563.93199999999945</v>
      </c>
      <c r="D37" s="69">
        <v>829.67299999999966</v>
      </c>
      <c r="E37" s="70">
        <f>C37+I37-L37+I38-L38</f>
        <v>412.14099999999956</v>
      </c>
      <c r="F37" s="70">
        <f>D37+J37-M37+J38-M38</f>
        <v>644.43699999999967</v>
      </c>
      <c r="G37" s="84"/>
      <c r="H37" s="84"/>
      <c r="I37" s="72"/>
      <c r="J37" s="72"/>
      <c r="K37" s="72"/>
      <c r="L37" s="74">
        <v>81.960999999999899</v>
      </c>
      <c r="M37" s="74">
        <v>89.306000000000012</v>
      </c>
      <c r="N37" s="74" t="s">
        <v>1183</v>
      </c>
    </row>
    <row r="38" spans="1:14" x14ac:dyDescent="0.55000000000000004">
      <c r="A38" s="82"/>
      <c r="B38" s="83"/>
      <c r="C38" s="69"/>
      <c r="D38" s="69"/>
      <c r="E38" s="85"/>
      <c r="F38" s="85"/>
      <c r="G38" s="84"/>
      <c r="H38" s="84"/>
      <c r="I38" s="72"/>
      <c r="J38" s="72"/>
      <c r="K38" s="72"/>
      <c r="L38" s="74">
        <v>69.83</v>
      </c>
      <c r="M38" s="74">
        <v>95.93</v>
      </c>
      <c r="N38" s="74" t="s">
        <v>1234</v>
      </c>
    </row>
    <row r="39" spans="1:14" x14ac:dyDescent="0.55000000000000004">
      <c r="A39" s="82" t="s">
        <v>9609</v>
      </c>
      <c r="B39" s="83">
        <v>6</v>
      </c>
      <c r="C39" s="69">
        <v>655.86999999999944</v>
      </c>
      <c r="D39" s="69">
        <v>811.31399999999837</v>
      </c>
      <c r="E39" s="70">
        <f>C39+I39-L39+I40-L40</f>
        <v>677.9149999999994</v>
      </c>
      <c r="F39" s="70">
        <f>D39+J39-M39+J40-M40</f>
        <v>833.35899999999833</v>
      </c>
      <c r="G39" s="84"/>
      <c r="H39" s="84"/>
      <c r="I39" s="72">
        <v>4.4999999999999998E-2</v>
      </c>
      <c r="J39" s="72">
        <v>4.4999999999999998E-2</v>
      </c>
      <c r="K39" s="73" t="s">
        <v>227</v>
      </c>
      <c r="L39" s="74"/>
      <c r="M39" s="74"/>
      <c r="N39" s="74"/>
    </row>
    <row r="40" spans="1:14" x14ac:dyDescent="0.55000000000000004">
      <c r="A40" s="82"/>
      <c r="B40" s="83"/>
      <c r="C40" s="69"/>
      <c r="D40" s="69"/>
      <c r="E40" s="85"/>
      <c r="F40" s="85"/>
      <c r="G40" s="84"/>
      <c r="H40" s="84"/>
      <c r="I40" s="72">
        <v>22</v>
      </c>
      <c r="J40" s="72">
        <v>22</v>
      </c>
      <c r="K40" s="72" t="s">
        <v>1183</v>
      </c>
      <c r="L40" s="74"/>
      <c r="M40" s="74"/>
      <c r="N40" s="74"/>
    </row>
    <row r="41" spans="1:14" x14ac:dyDescent="0.55000000000000004">
      <c r="A41" s="82" t="s">
        <v>1183</v>
      </c>
      <c r="B41" s="83">
        <v>7</v>
      </c>
      <c r="C41" s="69">
        <v>621.479999999999</v>
      </c>
      <c r="D41" s="69">
        <v>845.26599999999848</v>
      </c>
      <c r="E41" s="70">
        <f>C41+I41-L41+I42-L42</f>
        <v>747.89699999999891</v>
      </c>
      <c r="F41" s="70">
        <f>D41+J41-M41+J42-M42</f>
        <v>986.24899999999843</v>
      </c>
      <c r="G41" s="84"/>
      <c r="H41" s="84"/>
      <c r="I41" s="72">
        <v>81.960999999999899</v>
      </c>
      <c r="J41" s="72">
        <v>89.306000000000012</v>
      </c>
      <c r="K41" s="72" t="s">
        <v>1087</v>
      </c>
      <c r="L41" s="74">
        <v>22</v>
      </c>
      <c r="M41" s="74">
        <v>22</v>
      </c>
      <c r="N41" s="74" t="s">
        <v>9609</v>
      </c>
    </row>
    <row r="42" spans="1:14" x14ac:dyDescent="0.55000000000000004">
      <c r="A42" s="82"/>
      <c r="B42" s="83"/>
      <c r="C42" s="69"/>
      <c r="D42" s="69"/>
      <c r="E42" s="70"/>
      <c r="F42" s="70"/>
      <c r="G42" s="84"/>
      <c r="H42" s="84"/>
      <c r="I42" s="72">
        <v>66.456000000000003</v>
      </c>
      <c r="J42" s="72">
        <v>73.676999999999907</v>
      </c>
      <c r="K42" s="72" t="s">
        <v>1459</v>
      </c>
      <c r="L42" s="74"/>
      <c r="M42" s="74"/>
      <c r="N42" s="74"/>
    </row>
    <row r="43" spans="1:14" x14ac:dyDescent="0.55000000000000004">
      <c r="A43" s="82" t="s">
        <v>1234</v>
      </c>
      <c r="B43" s="83">
        <v>7</v>
      </c>
      <c r="C43" s="69">
        <v>765.40999999999883</v>
      </c>
      <c r="D43" s="69">
        <v>912.00899999999876</v>
      </c>
      <c r="E43" s="70">
        <f>C43+I43-L43+I44-L44</f>
        <v>887.14199999999892</v>
      </c>
      <c r="F43" s="70">
        <f>D43+J43-M43+J44-M44</f>
        <v>1073.2519999999988</v>
      </c>
      <c r="G43" s="84"/>
      <c r="H43" s="84"/>
      <c r="I43" s="72">
        <v>69.83</v>
      </c>
      <c r="J43" s="72">
        <v>95.93</v>
      </c>
      <c r="K43" s="72" t="s">
        <v>1087</v>
      </c>
      <c r="L43" s="74"/>
      <c r="M43" s="74"/>
      <c r="N43" s="74"/>
    </row>
    <row r="44" spans="1:14" x14ac:dyDescent="0.55000000000000004">
      <c r="A44" s="82"/>
      <c r="B44" s="83"/>
      <c r="C44" s="69"/>
      <c r="D44" s="69"/>
      <c r="E44" s="70"/>
      <c r="F44" s="70"/>
      <c r="G44" s="84"/>
      <c r="H44" s="84"/>
      <c r="I44" s="72">
        <v>51.902000000000001</v>
      </c>
      <c r="J44" s="72">
        <v>65.313000000000002</v>
      </c>
      <c r="K44" s="72" t="s">
        <v>1459</v>
      </c>
      <c r="L44" s="74"/>
      <c r="M44" s="74"/>
      <c r="N44" s="74"/>
    </row>
    <row r="45" spans="1:14" x14ac:dyDescent="0.55000000000000004">
      <c r="A45" s="76" t="s">
        <v>9614</v>
      </c>
      <c r="B45" s="77">
        <v>25</v>
      </c>
      <c r="C45" s="78">
        <f>SUM(C46:C54)</f>
        <v>2561.1129999999966</v>
      </c>
      <c r="D45" s="78">
        <f>SUM(D46:D54)</f>
        <v>3363.8779999999965</v>
      </c>
      <c r="E45" s="79">
        <f>SUM(E46:E54)</f>
        <v>2438.6219999999967</v>
      </c>
      <c r="F45" s="79">
        <f>SUM(F46:F54)</f>
        <v>3220.7549999999965</v>
      </c>
      <c r="G45" s="78"/>
      <c r="H45" s="78"/>
      <c r="I45" s="80"/>
      <c r="J45" s="80"/>
      <c r="K45" s="80"/>
      <c r="L45" s="81"/>
      <c r="M45" s="81"/>
      <c r="N45" s="81"/>
    </row>
    <row r="46" spans="1:14" x14ac:dyDescent="0.55000000000000004">
      <c r="A46" s="82" t="s">
        <v>1459</v>
      </c>
      <c r="B46" s="83">
        <v>4</v>
      </c>
      <c r="C46" s="69">
        <v>476.34199999999919</v>
      </c>
      <c r="D46" s="69">
        <v>718.51399999999944</v>
      </c>
      <c r="E46" s="70">
        <f>C46+I46-L46+I47-L47</f>
        <v>357.98399999999918</v>
      </c>
      <c r="F46" s="70">
        <f>D46+J46-M46+J47-M47</f>
        <v>579.52399999999955</v>
      </c>
      <c r="G46" s="84"/>
      <c r="H46" s="84"/>
      <c r="I46" s="72"/>
      <c r="J46" s="72"/>
      <c r="K46" s="72"/>
      <c r="L46" s="74">
        <v>66.456000000000003</v>
      </c>
      <c r="M46" s="74">
        <v>73.676999999999907</v>
      </c>
      <c r="N46" s="74" t="s">
        <v>1183</v>
      </c>
    </row>
    <row r="47" spans="1:14" x14ac:dyDescent="0.55000000000000004">
      <c r="A47" s="82"/>
      <c r="B47" s="83"/>
      <c r="C47" s="84"/>
      <c r="D47" s="84"/>
      <c r="E47" s="85"/>
      <c r="F47" s="85"/>
      <c r="G47" s="84"/>
      <c r="H47" s="84"/>
      <c r="I47" s="72"/>
      <c r="J47" s="72"/>
      <c r="K47" s="72"/>
      <c r="L47" s="74">
        <v>51.902000000000001</v>
      </c>
      <c r="M47" s="74">
        <v>65.313000000000002</v>
      </c>
      <c r="N47" s="74" t="s">
        <v>1234</v>
      </c>
    </row>
    <row r="48" spans="1:14" x14ac:dyDescent="0.55000000000000004">
      <c r="A48" s="82" t="s">
        <v>9615</v>
      </c>
      <c r="B48" s="83">
        <v>6</v>
      </c>
      <c r="C48" s="69">
        <v>568.57799999999963</v>
      </c>
      <c r="D48" s="69">
        <v>778.86999999999955</v>
      </c>
      <c r="E48" s="70">
        <f>C48+I48-L48+I49-L49</f>
        <v>591.61099999999954</v>
      </c>
      <c r="F48" s="70">
        <f>D48+J48-M48+J49-M49</f>
        <v>801.90299999999945</v>
      </c>
      <c r="G48" s="84"/>
      <c r="H48" s="84"/>
      <c r="I48" s="72">
        <v>2.2330000000000001</v>
      </c>
      <c r="J48" s="72">
        <v>2.2330000000000001</v>
      </c>
      <c r="K48" s="72" t="s">
        <v>1350</v>
      </c>
      <c r="L48" s="74"/>
      <c r="M48" s="74"/>
      <c r="N48" s="74"/>
    </row>
    <row r="49" spans="1:14" x14ac:dyDescent="0.55000000000000004">
      <c r="A49" s="82"/>
      <c r="B49" s="83"/>
      <c r="C49" s="69"/>
      <c r="D49" s="69"/>
      <c r="E49" s="85"/>
      <c r="F49" s="85"/>
      <c r="G49" s="84"/>
      <c r="H49" s="84"/>
      <c r="I49" s="72">
        <v>20.8</v>
      </c>
      <c r="J49" s="72">
        <v>20.8</v>
      </c>
      <c r="K49" s="72" t="s">
        <v>1417</v>
      </c>
      <c r="L49" s="74"/>
      <c r="M49" s="74"/>
      <c r="N49" s="74"/>
    </row>
    <row r="50" spans="1:14" x14ac:dyDescent="0.55000000000000004">
      <c r="A50" s="82" t="s">
        <v>1569</v>
      </c>
      <c r="B50" s="83">
        <v>6</v>
      </c>
      <c r="C50" s="69">
        <v>565.76299999999867</v>
      </c>
      <c r="D50" s="69">
        <v>760.30799999999897</v>
      </c>
      <c r="E50" s="70">
        <f>C50+I50-L50</f>
        <v>565.76299999999867</v>
      </c>
      <c r="F50" s="70">
        <f>D50+J50-M50</f>
        <v>760.30799999999897</v>
      </c>
      <c r="G50" s="84"/>
      <c r="H50" s="84"/>
      <c r="I50" s="72"/>
      <c r="J50" s="72"/>
      <c r="K50" s="72"/>
      <c r="L50" s="74"/>
      <c r="M50" s="74"/>
      <c r="N50" s="74"/>
    </row>
    <row r="51" spans="1:14" x14ac:dyDescent="0.55000000000000004">
      <c r="A51" s="82" t="s">
        <v>1350</v>
      </c>
      <c r="B51" s="83">
        <v>4</v>
      </c>
      <c r="C51" s="69">
        <v>430.91299999999944</v>
      </c>
      <c r="D51" s="69">
        <v>560.69599999999912</v>
      </c>
      <c r="E51" s="70">
        <f>C51+I51-L51+I52-L52</f>
        <v>428.67999999999944</v>
      </c>
      <c r="F51" s="70">
        <f>D51+J51-M51+J52-M52</f>
        <v>558.46299999999917</v>
      </c>
      <c r="G51" s="84"/>
      <c r="H51" s="84"/>
      <c r="I51" s="72"/>
      <c r="J51" s="72"/>
      <c r="K51" s="72"/>
      <c r="L51" s="74">
        <v>2.2330000000000001</v>
      </c>
      <c r="M51" s="74">
        <v>2.2330000000000001</v>
      </c>
      <c r="N51" s="74" t="s">
        <v>9615</v>
      </c>
    </row>
    <row r="52" spans="1:14" x14ac:dyDescent="0.55000000000000004">
      <c r="A52" s="82"/>
      <c r="B52" s="83"/>
      <c r="C52" s="69"/>
      <c r="D52" s="69"/>
      <c r="E52" s="85"/>
      <c r="F52" s="85"/>
      <c r="G52" s="84"/>
      <c r="H52" s="84"/>
      <c r="I52" s="72"/>
      <c r="J52" s="72"/>
      <c r="K52" s="72"/>
      <c r="L52" s="74"/>
      <c r="M52" s="74"/>
      <c r="N52" s="74"/>
    </row>
    <row r="53" spans="1:14" x14ac:dyDescent="0.55000000000000004">
      <c r="A53" s="82" t="s">
        <v>1417</v>
      </c>
      <c r="B53" s="83">
        <v>5</v>
      </c>
      <c r="C53" s="69">
        <v>519.51699999999971</v>
      </c>
      <c r="D53" s="69">
        <v>545.48999999999933</v>
      </c>
      <c r="E53" s="70">
        <f>C53+I53-L53+I54-L54</f>
        <v>494.58399999999966</v>
      </c>
      <c r="F53" s="70">
        <f>D53+J53-M53+J54-M54</f>
        <v>520.55699999999933</v>
      </c>
      <c r="G53" s="84"/>
      <c r="H53" s="84"/>
      <c r="I53" s="72"/>
      <c r="J53" s="72"/>
      <c r="K53" s="72"/>
      <c r="L53" s="74">
        <v>4.133</v>
      </c>
      <c r="M53" s="74">
        <v>4.133</v>
      </c>
      <c r="N53" s="74" t="s">
        <v>521</v>
      </c>
    </row>
    <row r="54" spans="1:14" x14ac:dyDescent="0.55000000000000004">
      <c r="A54" s="82"/>
      <c r="B54" s="83"/>
      <c r="C54" s="69"/>
      <c r="D54" s="69"/>
      <c r="E54" s="70"/>
      <c r="F54" s="70"/>
      <c r="G54" s="84"/>
      <c r="H54" s="84"/>
      <c r="I54" s="72"/>
      <c r="J54" s="72"/>
      <c r="K54" s="72"/>
      <c r="L54" s="74">
        <v>20.8</v>
      </c>
      <c r="M54" s="74">
        <v>20.8</v>
      </c>
      <c r="N54" s="74" t="s">
        <v>9615</v>
      </c>
    </row>
    <row r="55" spans="1:14" x14ac:dyDescent="0.55000000000000004">
      <c r="A55" s="76" t="s">
        <v>9616</v>
      </c>
      <c r="B55" s="77">
        <v>29</v>
      </c>
      <c r="C55" s="78">
        <f>SUM(C56:C61)</f>
        <v>2849.8869999999961</v>
      </c>
      <c r="D55" s="78">
        <f>SUM(D56:D61)</f>
        <v>3589.4039999999959</v>
      </c>
      <c r="E55" s="79">
        <f>SUM(E56:E61)</f>
        <v>2711.0119999999961</v>
      </c>
      <c r="F55" s="79">
        <f>SUM(F56:F61)</f>
        <v>3415.3349999999959</v>
      </c>
      <c r="G55" s="78"/>
      <c r="H55" s="78"/>
      <c r="I55" s="80"/>
      <c r="J55" s="80"/>
      <c r="K55" s="80"/>
      <c r="L55" s="81"/>
      <c r="M55" s="81"/>
      <c r="N55" s="81"/>
    </row>
    <row r="56" spans="1:14" x14ac:dyDescent="0.55000000000000004">
      <c r="A56" s="82" t="s">
        <v>1655</v>
      </c>
      <c r="B56" s="83">
        <v>8</v>
      </c>
      <c r="C56" s="69">
        <v>748.4669999999993</v>
      </c>
      <c r="D56" s="69">
        <v>980.51899999999944</v>
      </c>
      <c r="E56" s="70">
        <f t="shared" ref="E56:F59" si="1">C56+I56-L56</f>
        <v>749.44899999999927</v>
      </c>
      <c r="F56" s="70">
        <f t="shared" si="1"/>
        <v>981.50099999999941</v>
      </c>
      <c r="G56" s="84"/>
      <c r="H56" s="84"/>
      <c r="I56" s="72">
        <v>0.98199999999999998</v>
      </c>
      <c r="J56" s="72">
        <v>0.98199999999999998</v>
      </c>
      <c r="K56" s="72" t="s">
        <v>9617</v>
      </c>
      <c r="L56" s="74"/>
      <c r="M56" s="74"/>
      <c r="N56" s="74"/>
    </row>
    <row r="57" spans="1:14" x14ac:dyDescent="0.55000000000000004">
      <c r="A57" s="82" t="s">
        <v>9618</v>
      </c>
      <c r="B57" s="83">
        <v>6</v>
      </c>
      <c r="C57" s="69">
        <v>550.23099999999931</v>
      </c>
      <c r="D57" s="69">
        <v>747.9129999999991</v>
      </c>
      <c r="E57" s="70">
        <f t="shared" si="1"/>
        <v>550.23099999999931</v>
      </c>
      <c r="F57" s="70">
        <f t="shared" si="1"/>
        <v>747.9129999999991</v>
      </c>
      <c r="G57" s="84"/>
      <c r="H57" s="84"/>
      <c r="I57" s="72"/>
      <c r="J57" s="72"/>
      <c r="K57" s="72"/>
      <c r="L57" s="74"/>
      <c r="M57" s="74"/>
      <c r="N57" s="74"/>
    </row>
    <row r="58" spans="1:14" x14ac:dyDescent="0.55000000000000004">
      <c r="A58" s="82" t="s">
        <v>1750</v>
      </c>
      <c r="B58" s="83">
        <v>6</v>
      </c>
      <c r="C58" s="69">
        <v>610.66599999999937</v>
      </c>
      <c r="D58" s="69">
        <v>777.86899999999912</v>
      </c>
      <c r="E58" s="70">
        <f t="shared" si="1"/>
        <v>608.1159999999993</v>
      </c>
      <c r="F58" s="70">
        <f t="shared" si="1"/>
        <v>775.31899999999905</v>
      </c>
      <c r="G58" s="84"/>
      <c r="H58" s="84"/>
      <c r="I58" s="72">
        <v>0.55000000000000004</v>
      </c>
      <c r="J58" s="72">
        <v>0.55000000000000004</v>
      </c>
      <c r="K58" s="72" t="s">
        <v>1962</v>
      </c>
      <c r="L58" s="74">
        <v>3.1</v>
      </c>
      <c r="M58" s="74">
        <v>3.1</v>
      </c>
      <c r="N58" s="74" t="s">
        <v>1962</v>
      </c>
    </row>
    <row r="59" spans="1:14" x14ac:dyDescent="0.55000000000000004">
      <c r="A59" s="82" t="s">
        <v>9619</v>
      </c>
      <c r="B59" s="83">
        <v>5</v>
      </c>
      <c r="C59" s="69">
        <v>525.85399999999879</v>
      </c>
      <c r="D59" s="69">
        <v>553.83499999999879</v>
      </c>
      <c r="E59" s="70">
        <f t="shared" si="1"/>
        <v>525.85399999999879</v>
      </c>
      <c r="F59" s="70">
        <f t="shared" si="1"/>
        <v>553.83499999999879</v>
      </c>
      <c r="G59" s="84"/>
      <c r="H59" s="84"/>
      <c r="I59" s="72"/>
      <c r="J59" s="72"/>
      <c r="K59" s="72"/>
      <c r="L59" s="74"/>
      <c r="M59" s="74"/>
      <c r="N59" s="74"/>
    </row>
    <row r="60" spans="1:14" x14ac:dyDescent="0.55000000000000004">
      <c r="A60" s="82" t="s">
        <v>1812</v>
      </c>
      <c r="B60" s="83">
        <v>4</v>
      </c>
      <c r="C60" s="69">
        <v>414.66899999999953</v>
      </c>
      <c r="D60" s="69">
        <v>529.26799999999946</v>
      </c>
      <c r="E60" s="70">
        <f>C60+I60-L60+I61-L61</f>
        <v>277.36199999999985</v>
      </c>
      <c r="F60" s="70">
        <f>D60+J60-M60+J61-M61</f>
        <v>356.76699999999977</v>
      </c>
      <c r="G60" s="84"/>
      <c r="H60" s="84"/>
      <c r="I60" s="72"/>
      <c r="J60" s="72"/>
      <c r="K60" s="72"/>
      <c r="L60" s="74">
        <v>54.795999999999808</v>
      </c>
      <c r="M60" s="74">
        <v>76.11499999999981</v>
      </c>
      <c r="N60" s="74" t="s">
        <v>2247</v>
      </c>
    </row>
    <row r="61" spans="1:14" x14ac:dyDescent="0.55000000000000004">
      <c r="A61" s="82"/>
      <c r="B61" s="83"/>
      <c r="C61" s="69"/>
      <c r="D61" s="69"/>
      <c r="E61" s="70"/>
      <c r="F61" s="70"/>
      <c r="G61" s="84"/>
      <c r="H61" s="84"/>
      <c r="I61" s="72"/>
      <c r="J61" s="72"/>
      <c r="K61" s="72"/>
      <c r="L61" s="74">
        <v>82.510999999999882</v>
      </c>
      <c r="M61" s="74">
        <v>96.385999999999896</v>
      </c>
      <c r="N61" s="74" t="s">
        <v>1962</v>
      </c>
    </row>
    <row r="62" spans="1:14" x14ac:dyDescent="0.55000000000000004">
      <c r="A62" s="76" t="s">
        <v>9620</v>
      </c>
      <c r="B62" s="77">
        <v>31</v>
      </c>
      <c r="C62" s="78">
        <f>SUM(C63:C73)</f>
        <v>2869.0949999999966</v>
      </c>
      <c r="D62" s="78">
        <f>SUM(D63:D73)</f>
        <v>3895.661999999998</v>
      </c>
      <c r="E62" s="79">
        <f>SUM(E63:E73)</f>
        <v>2933.0919999999965</v>
      </c>
      <c r="F62" s="79">
        <f>SUM(F63:F73)</f>
        <v>3970.0729999999976</v>
      </c>
      <c r="G62" s="78"/>
      <c r="H62" s="78"/>
      <c r="I62" s="80"/>
      <c r="J62" s="80"/>
      <c r="K62" s="80"/>
      <c r="L62" s="81"/>
      <c r="M62" s="81"/>
      <c r="N62" s="81"/>
    </row>
    <row r="63" spans="1:14" x14ac:dyDescent="0.55000000000000004">
      <c r="A63" s="82" t="s">
        <v>2247</v>
      </c>
      <c r="B63" s="83">
        <v>5</v>
      </c>
      <c r="C63" s="84">
        <v>370.75699999999938</v>
      </c>
      <c r="D63" s="84">
        <v>632.59199999999964</v>
      </c>
      <c r="E63" s="85">
        <f>C63+I63-L63+I64-L64</f>
        <v>340.32099999999929</v>
      </c>
      <c r="F63" s="85">
        <f>D63+J63-M63+J64-M64</f>
        <v>587.05299999999954</v>
      </c>
      <c r="G63" s="84"/>
      <c r="H63" s="84"/>
      <c r="I63" s="72">
        <v>54.795999999999808</v>
      </c>
      <c r="J63" s="72">
        <v>76.11499999999981</v>
      </c>
      <c r="K63" s="72" t="s">
        <v>1812</v>
      </c>
      <c r="L63" s="74">
        <v>75.680999999999898</v>
      </c>
      <c r="M63" s="74">
        <v>102.55199999999989</v>
      </c>
      <c r="N63" s="74" t="s">
        <v>2293</v>
      </c>
    </row>
    <row r="64" spans="1:14" x14ac:dyDescent="0.55000000000000004">
      <c r="A64" s="82"/>
      <c r="B64" s="83"/>
      <c r="C64" s="84"/>
      <c r="D64" s="84"/>
      <c r="E64" s="85"/>
      <c r="F64" s="85"/>
      <c r="G64" s="84"/>
      <c r="H64" s="84"/>
      <c r="I64" s="72"/>
      <c r="J64" s="72"/>
      <c r="K64" s="72"/>
      <c r="L64" s="74">
        <v>9.5510000000000002</v>
      </c>
      <c r="M64" s="74">
        <v>19.102</v>
      </c>
      <c r="N64" s="74" t="s">
        <v>1962</v>
      </c>
    </row>
    <row r="65" spans="1:14" x14ac:dyDescent="0.55000000000000004">
      <c r="A65" s="82" t="s">
        <v>9617</v>
      </c>
      <c r="B65" s="83">
        <v>5</v>
      </c>
      <c r="C65" s="84">
        <v>460.0909999999995</v>
      </c>
      <c r="D65" s="84">
        <v>635.44099999999958</v>
      </c>
      <c r="E65" s="85">
        <f>C65+I65-L65+I66-L66</f>
        <v>188.61299999999983</v>
      </c>
      <c r="F65" s="85">
        <f>D65+J65-M65+J66-M66</f>
        <v>316.75299999999976</v>
      </c>
      <c r="G65" s="84"/>
      <c r="H65" s="84"/>
      <c r="I65" s="72"/>
      <c r="J65" s="72"/>
      <c r="K65" s="72"/>
      <c r="L65" s="74">
        <v>0.98199999999996812</v>
      </c>
      <c r="M65" s="74">
        <v>0.98199999999996812</v>
      </c>
      <c r="N65" s="74" t="s">
        <v>1655</v>
      </c>
    </row>
    <row r="66" spans="1:14" x14ac:dyDescent="0.55000000000000004">
      <c r="A66" s="82"/>
      <c r="B66" s="83"/>
      <c r="C66" s="84"/>
      <c r="D66" s="84"/>
      <c r="E66" s="85"/>
      <c r="F66" s="85"/>
      <c r="G66" s="84"/>
      <c r="H66" s="84"/>
      <c r="I66" s="72"/>
      <c r="J66" s="72"/>
      <c r="K66" s="72"/>
      <c r="L66" s="74">
        <v>270.4959999999997</v>
      </c>
      <c r="M66" s="74">
        <v>317.70599999999985</v>
      </c>
      <c r="N66" s="74" t="s">
        <v>2086</v>
      </c>
    </row>
    <row r="67" spans="1:14" x14ac:dyDescent="0.55000000000000004">
      <c r="A67" s="82" t="s">
        <v>9621</v>
      </c>
      <c r="B67" s="83">
        <v>6</v>
      </c>
      <c r="C67" s="84">
        <v>434.11399999999958</v>
      </c>
      <c r="D67" s="84">
        <v>588.73699999999974</v>
      </c>
      <c r="E67" s="85">
        <f>C67+I67-L67+I68-L68</f>
        <v>432.40299999999962</v>
      </c>
      <c r="F67" s="85">
        <f>D67+J67-M67+J68-M68</f>
        <v>586.9169999999998</v>
      </c>
      <c r="G67" s="84"/>
      <c r="H67" s="84"/>
      <c r="I67" s="72"/>
      <c r="J67" s="72"/>
      <c r="K67" s="72"/>
      <c r="L67" s="74">
        <v>0.31099999999998218</v>
      </c>
      <c r="M67" s="74">
        <v>0.41999999999996263</v>
      </c>
      <c r="N67" s="74" t="s">
        <v>2884</v>
      </c>
    </row>
    <row r="68" spans="1:14" x14ac:dyDescent="0.55000000000000004">
      <c r="A68" s="82"/>
      <c r="B68" s="83"/>
      <c r="C68" s="84"/>
      <c r="D68" s="84"/>
      <c r="E68" s="85"/>
      <c r="F68" s="85"/>
      <c r="G68" s="84"/>
      <c r="H68" s="84"/>
      <c r="I68" s="72"/>
      <c r="J68" s="72"/>
      <c r="K68" s="72"/>
      <c r="L68" s="74">
        <v>1.3999999999999899</v>
      </c>
      <c r="M68" s="74">
        <v>1.3999999999999899</v>
      </c>
      <c r="N68" s="74" t="s">
        <v>3090</v>
      </c>
    </row>
    <row r="69" spans="1:14" x14ac:dyDescent="0.55000000000000004">
      <c r="A69" s="82" t="s">
        <v>1962</v>
      </c>
      <c r="B69" s="83">
        <v>5</v>
      </c>
      <c r="C69" s="84">
        <v>424.27399999999926</v>
      </c>
      <c r="D69" s="84">
        <v>634.42499999999916</v>
      </c>
      <c r="E69" s="85">
        <f>C69+I69-L69+I70-L70+I71-L71</f>
        <v>518.88599999999917</v>
      </c>
      <c r="F69" s="85">
        <f>D69+J69-M69+J70-M70+J71-M71</f>
        <v>752.46299999999906</v>
      </c>
      <c r="G69" s="84"/>
      <c r="H69" s="84"/>
      <c r="I69" s="72">
        <v>82.510999999999882</v>
      </c>
      <c r="J69" s="72">
        <v>96.385999999999896</v>
      </c>
      <c r="K69" s="72" t="s">
        <v>1812</v>
      </c>
      <c r="L69" s="74">
        <v>0.55000000000000004</v>
      </c>
      <c r="M69" s="74">
        <v>0.55000000000000004</v>
      </c>
      <c r="N69" s="74" t="s">
        <v>1750</v>
      </c>
    </row>
    <row r="70" spans="1:14" x14ac:dyDescent="0.55000000000000004">
      <c r="A70" s="82"/>
      <c r="B70" s="83"/>
      <c r="C70" s="84"/>
      <c r="D70" s="84"/>
      <c r="E70" s="85"/>
      <c r="F70" s="85"/>
      <c r="G70" s="84"/>
      <c r="H70" s="84"/>
      <c r="I70" s="72">
        <v>3.1</v>
      </c>
      <c r="J70" s="72">
        <v>3.1</v>
      </c>
      <c r="K70" s="72" t="s">
        <v>1750</v>
      </c>
      <c r="L70" s="74"/>
      <c r="M70" s="74"/>
      <c r="N70" s="74"/>
    </row>
    <row r="71" spans="1:14" x14ac:dyDescent="0.55000000000000004">
      <c r="A71" s="82"/>
      <c r="B71" s="83"/>
      <c r="C71" s="84"/>
      <c r="D71" s="84"/>
      <c r="E71" s="85"/>
      <c r="F71" s="85"/>
      <c r="G71" s="84"/>
      <c r="H71" s="84"/>
      <c r="I71" s="72">
        <v>9.5510000000000002</v>
      </c>
      <c r="J71" s="72">
        <v>19.102</v>
      </c>
      <c r="K71" s="72" t="s">
        <v>2247</v>
      </c>
      <c r="L71" s="74"/>
      <c r="M71" s="74"/>
      <c r="N71" s="74"/>
    </row>
    <row r="72" spans="1:14" x14ac:dyDescent="0.55000000000000004">
      <c r="A72" s="82" t="s">
        <v>9622</v>
      </c>
      <c r="B72" s="83">
        <v>4</v>
      </c>
      <c r="C72" s="84">
        <v>584.56899999999951</v>
      </c>
      <c r="D72" s="84">
        <v>679.3529999999995</v>
      </c>
      <c r="E72" s="85">
        <f>C72+I72-L72</f>
        <v>584.56899999999951</v>
      </c>
      <c r="F72" s="85">
        <f>D72+J72-M72</f>
        <v>679.3529999999995</v>
      </c>
      <c r="G72" s="84"/>
      <c r="H72" s="84"/>
      <c r="I72" s="72"/>
      <c r="J72" s="72"/>
      <c r="K72" s="72"/>
      <c r="L72" s="74"/>
      <c r="M72" s="74"/>
      <c r="N72" s="74"/>
    </row>
    <row r="73" spans="1:14" x14ac:dyDescent="0.55000000000000004">
      <c r="A73" s="82" t="s">
        <v>2086</v>
      </c>
      <c r="B73" s="83">
        <v>6</v>
      </c>
      <c r="C73" s="84">
        <v>595.2899999999994</v>
      </c>
      <c r="D73" s="84">
        <v>725.11400000000003</v>
      </c>
      <c r="E73" s="85">
        <f>C73+I73-L73+I74-L74</f>
        <v>868.29999999999916</v>
      </c>
      <c r="F73" s="85">
        <f>D73+J73-M73+J74-M74</f>
        <v>1047.5339999999999</v>
      </c>
      <c r="G73" s="84"/>
      <c r="H73" s="84"/>
      <c r="I73" s="72">
        <v>270.4959999999997</v>
      </c>
      <c r="J73" s="72">
        <v>317.70599999999985</v>
      </c>
      <c r="K73" s="72" t="s">
        <v>9617</v>
      </c>
      <c r="L73" s="74"/>
      <c r="M73" s="74"/>
      <c r="N73" s="74"/>
    </row>
    <row r="74" spans="1:14" x14ac:dyDescent="0.55000000000000004">
      <c r="A74" s="82"/>
      <c r="B74" s="83"/>
      <c r="C74" s="84"/>
      <c r="D74" s="84"/>
      <c r="E74" s="85"/>
      <c r="F74" s="85"/>
      <c r="G74" s="84"/>
      <c r="H74" s="84"/>
      <c r="I74" s="72">
        <v>2.5140000000000073</v>
      </c>
      <c r="J74" s="72">
        <v>4.7140000000000164</v>
      </c>
      <c r="K74" s="72" t="s">
        <v>2884</v>
      </c>
      <c r="L74" s="74"/>
      <c r="M74" s="74"/>
      <c r="N74" s="74"/>
    </row>
    <row r="75" spans="1:14" x14ac:dyDescent="0.55000000000000004">
      <c r="A75" s="76" t="s">
        <v>9623</v>
      </c>
      <c r="B75" s="77">
        <v>22</v>
      </c>
      <c r="C75" s="78">
        <f>SUM(C76:C81)</f>
        <v>2230.926999999997</v>
      </c>
      <c r="D75" s="78">
        <f>SUM(D76:D81)</f>
        <v>3056.8729999999964</v>
      </c>
      <c r="E75" s="79">
        <f>SUM(E76:E81)</f>
        <v>2572.3039999999964</v>
      </c>
      <c r="F75" s="79">
        <f>SUM(F76:F81)</f>
        <v>3500.3069999999957</v>
      </c>
      <c r="G75" s="78"/>
      <c r="H75" s="78"/>
      <c r="I75" s="80"/>
      <c r="J75" s="80"/>
      <c r="K75" s="80"/>
      <c r="L75" s="81"/>
      <c r="M75" s="81"/>
      <c r="N75" s="81"/>
    </row>
    <row r="76" spans="1:14" x14ac:dyDescent="0.55000000000000004">
      <c r="A76" s="82" t="s">
        <v>2293</v>
      </c>
      <c r="B76" s="83">
        <v>6</v>
      </c>
      <c r="C76" s="84">
        <v>591.95599999999945</v>
      </c>
      <c r="D76" s="84">
        <v>883.30999999999926</v>
      </c>
      <c r="E76" s="85">
        <f>C76+I76-L76</f>
        <v>667.18699999999933</v>
      </c>
      <c r="F76" s="85">
        <f>D76+J76-M76</f>
        <v>985.41199999999913</v>
      </c>
      <c r="G76" s="84"/>
      <c r="H76" s="84"/>
      <c r="I76" s="72">
        <v>75.680999999999898</v>
      </c>
      <c r="J76" s="72">
        <v>102.55199999999989</v>
      </c>
      <c r="K76" s="72" t="s">
        <v>2247</v>
      </c>
      <c r="L76" s="74">
        <v>0.45</v>
      </c>
      <c r="M76" s="74">
        <v>0.45</v>
      </c>
      <c r="N76" s="74" t="s">
        <v>2396</v>
      </c>
    </row>
    <row r="77" spans="1:14" x14ac:dyDescent="0.55000000000000004">
      <c r="A77" s="82" t="s">
        <v>2353</v>
      </c>
      <c r="B77" s="83">
        <v>5</v>
      </c>
      <c r="C77" s="84">
        <v>462.2799999999994</v>
      </c>
      <c r="D77" s="84">
        <v>568.37699999999916</v>
      </c>
      <c r="E77" s="85">
        <f>C77+I77-L77+I78-L78</f>
        <v>319.04999999999956</v>
      </c>
      <c r="F77" s="85">
        <f>D77+J77-M77+J78-M78</f>
        <v>438.6059999999992</v>
      </c>
      <c r="G77" s="84"/>
      <c r="H77" s="84"/>
      <c r="I77" s="72">
        <v>100.29399999999981</v>
      </c>
      <c r="J77" s="72">
        <v>139.0499999999999</v>
      </c>
      <c r="K77" s="72" t="s">
        <v>1040</v>
      </c>
      <c r="L77" s="74">
        <v>245.1489999999996</v>
      </c>
      <c r="M77" s="74">
        <v>270.4459999999998</v>
      </c>
      <c r="N77" s="74" t="s">
        <v>2396</v>
      </c>
    </row>
    <row r="78" spans="1:14" x14ac:dyDescent="0.55000000000000004">
      <c r="A78" s="82"/>
      <c r="B78" s="83"/>
      <c r="C78" s="84"/>
      <c r="D78" s="84"/>
      <c r="E78" s="85"/>
      <c r="F78" s="85"/>
      <c r="G78" s="84"/>
      <c r="H78" s="84"/>
      <c r="I78" s="72">
        <v>1.9249999999999998</v>
      </c>
      <c r="J78" s="72">
        <v>1.9249999999999998</v>
      </c>
      <c r="K78" s="72" t="s">
        <v>2606</v>
      </c>
      <c r="L78" s="74">
        <v>0.3</v>
      </c>
      <c r="M78" s="74">
        <v>0.3</v>
      </c>
      <c r="N78" s="74" t="s">
        <v>2826</v>
      </c>
    </row>
    <row r="79" spans="1:14" x14ac:dyDescent="0.55000000000000004">
      <c r="A79" s="82" t="s">
        <v>2396</v>
      </c>
      <c r="B79" s="83">
        <v>6</v>
      </c>
      <c r="C79" s="84">
        <v>547.06799999999896</v>
      </c>
      <c r="D79" s="84">
        <v>740.48099999999874</v>
      </c>
      <c r="E79" s="85">
        <f>C79+I79-L79+I80-L80</f>
        <v>792.66699999999855</v>
      </c>
      <c r="F79" s="85">
        <f>D79+J79-M79+J80-M80</f>
        <v>1011.3769999999986</v>
      </c>
      <c r="G79" s="84"/>
      <c r="H79" s="84"/>
      <c r="I79" s="72">
        <v>0.45</v>
      </c>
      <c r="J79" s="72">
        <v>0.45</v>
      </c>
      <c r="K79" s="72" t="s">
        <v>2293</v>
      </c>
      <c r="L79" s="74"/>
      <c r="M79" s="74"/>
      <c r="N79" s="74"/>
    </row>
    <row r="80" spans="1:14" x14ac:dyDescent="0.55000000000000004">
      <c r="A80" s="82"/>
      <c r="B80" s="83"/>
      <c r="C80" s="84"/>
      <c r="D80" s="84"/>
      <c r="E80" s="85"/>
      <c r="F80" s="85"/>
      <c r="G80" s="84"/>
      <c r="H80" s="84"/>
      <c r="I80" s="72">
        <v>245.1489999999996</v>
      </c>
      <c r="J80" s="72">
        <v>270.4459999999998</v>
      </c>
      <c r="K80" s="72" t="s">
        <v>2353</v>
      </c>
      <c r="L80" s="74"/>
      <c r="M80" s="74"/>
      <c r="N80" s="74"/>
    </row>
    <row r="81" spans="1:14" x14ac:dyDescent="0.55000000000000004">
      <c r="A81" s="82" t="s">
        <v>2449</v>
      </c>
      <c r="B81" s="83">
        <v>5</v>
      </c>
      <c r="C81" s="84">
        <v>629.62299999999902</v>
      </c>
      <c r="D81" s="84">
        <v>864.70499999999913</v>
      </c>
      <c r="E81" s="85">
        <f>C81+I81-L81</f>
        <v>793.39999999999884</v>
      </c>
      <c r="F81" s="85">
        <f>D81+J81-M81</f>
        <v>1064.9119999999989</v>
      </c>
      <c r="G81" s="84"/>
      <c r="H81" s="84"/>
      <c r="I81" s="72">
        <v>163.77699999999982</v>
      </c>
      <c r="J81" s="72">
        <v>200.20699999999971</v>
      </c>
      <c r="K81" s="72" t="s">
        <v>756</v>
      </c>
      <c r="L81" s="74"/>
      <c r="M81" s="74"/>
      <c r="N81" s="74"/>
    </row>
    <row r="82" spans="1:14" x14ac:dyDescent="0.55000000000000004">
      <c r="A82" s="76" t="s">
        <v>9624</v>
      </c>
      <c r="B82" s="77">
        <v>34</v>
      </c>
      <c r="C82" s="78">
        <f>SUM(C83:C91)</f>
        <v>3474.2549999999947</v>
      </c>
      <c r="D82" s="78">
        <f>SUM(D83:D91)</f>
        <v>4686.8299999999945</v>
      </c>
      <c r="E82" s="79">
        <f>SUM(E83:E91)</f>
        <v>3496.9609999999948</v>
      </c>
      <c r="F82" s="79">
        <f>SUM(F83:F91)</f>
        <v>4718.6159999999945</v>
      </c>
      <c r="G82" s="78"/>
      <c r="H82" s="78"/>
      <c r="I82" s="80"/>
      <c r="J82" s="80"/>
      <c r="K82" s="80"/>
      <c r="L82" s="81"/>
      <c r="M82" s="81"/>
      <c r="N82" s="81"/>
    </row>
    <row r="83" spans="1:14" x14ac:dyDescent="0.55000000000000004">
      <c r="A83" s="82" t="s">
        <v>2519</v>
      </c>
      <c r="B83" s="83">
        <v>8</v>
      </c>
      <c r="C83" s="84">
        <v>932.1739999999985</v>
      </c>
      <c r="D83" s="84">
        <v>1329.928999999999</v>
      </c>
      <c r="E83" s="85">
        <f>C83+I83-L83</f>
        <v>932.1739999999985</v>
      </c>
      <c r="F83" s="85">
        <f>D83+J83-M83</f>
        <v>1329.928999999999</v>
      </c>
      <c r="G83" s="84"/>
      <c r="H83" s="84"/>
      <c r="I83" s="72"/>
      <c r="J83" s="72"/>
      <c r="K83" s="72"/>
      <c r="L83" s="74"/>
      <c r="M83" s="74"/>
      <c r="N83" s="74"/>
    </row>
    <row r="84" spans="1:14" x14ac:dyDescent="0.55000000000000004">
      <c r="A84" s="82" t="s">
        <v>2606</v>
      </c>
      <c r="B84" s="83">
        <v>5</v>
      </c>
      <c r="C84" s="84">
        <v>459.08499999999907</v>
      </c>
      <c r="D84" s="84">
        <v>697.03899999999931</v>
      </c>
      <c r="E84" s="85">
        <f>C84+I84-L84+I85-L85+I86-L86</f>
        <v>797.86149999999861</v>
      </c>
      <c r="F84" s="85">
        <f>D84+J84-M84+J85-M85+J86-M86</f>
        <v>1077.314499999999</v>
      </c>
      <c r="G84" s="84"/>
      <c r="H84" s="84"/>
      <c r="I84" s="72">
        <v>362.55399999999941</v>
      </c>
      <c r="J84" s="72">
        <v>406.65699999999958</v>
      </c>
      <c r="K84" s="72" t="s">
        <v>2716</v>
      </c>
      <c r="L84" s="74">
        <v>1.9249999999999998</v>
      </c>
      <c r="M84" s="74">
        <v>1.9249999999999998</v>
      </c>
      <c r="N84" s="74" t="s">
        <v>2353</v>
      </c>
    </row>
    <row r="85" spans="1:14" x14ac:dyDescent="0.55000000000000004">
      <c r="A85" s="82"/>
      <c r="B85" s="83"/>
      <c r="C85" s="84"/>
      <c r="D85" s="84"/>
      <c r="E85" s="85"/>
      <c r="F85" s="85"/>
      <c r="G85" s="84"/>
      <c r="H85" s="84"/>
      <c r="I85" s="72"/>
      <c r="J85" s="72"/>
      <c r="K85" s="72"/>
      <c r="L85" s="74">
        <v>8.4855</v>
      </c>
      <c r="M85" s="74">
        <v>9.7605000000000004</v>
      </c>
      <c r="N85" s="74" t="s">
        <v>2716</v>
      </c>
    </row>
    <row r="86" spans="1:14" x14ac:dyDescent="0.55000000000000004">
      <c r="A86" s="82"/>
      <c r="B86" s="83"/>
      <c r="C86" s="84"/>
      <c r="D86" s="84"/>
      <c r="E86" s="85"/>
      <c r="F86" s="85"/>
      <c r="G86" s="84"/>
      <c r="H86" s="84"/>
      <c r="I86" s="72"/>
      <c r="J86" s="72"/>
      <c r="K86" s="72"/>
      <c r="L86" s="74">
        <v>13.367000000000001</v>
      </c>
      <c r="M86" s="74">
        <v>14.696</v>
      </c>
      <c r="N86" s="74" t="s">
        <v>2826</v>
      </c>
    </row>
    <row r="87" spans="1:14" x14ac:dyDescent="0.55000000000000004">
      <c r="A87" s="82" t="s">
        <v>2663</v>
      </c>
      <c r="B87" s="83">
        <v>5</v>
      </c>
      <c r="C87" s="84">
        <v>501.99399999999906</v>
      </c>
      <c r="D87" s="84">
        <v>661.77599999999927</v>
      </c>
      <c r="E87" s="85">
        <f>C87+I87-L87</f>
        <v>633.80299999999886</v>
      </c>
      <c r="F87" s="85">
        <f>D87+J87-M87</f>
        <v>825.95799999999906</v>
      </c>
      <c r="G87" s="84"/>
      <c r="H87" s="84"/>
      <c r="I87" s="72">
        <v>131.8089999999998</v>
      </c>
      <c r="J87" s="72">
        <v>164.18199999999979</v>
      </c>
      <c r="K87" s="72" t="s">
        <v>2780</v>
      </c>
      <c r="L87" s="74"/>
      <c r="M87" s="74"/>
      <c r="N87" s="74"/>
    </row>
    <row r="88" spans="1:14" x14ac:dyDescent="0.55000000000000004">
      <c r="A88" s="82" t="s">
        <v>2716</v>
      </c>
      <c r="B88" s="83">
        <v>6</v>
      </c>
      <c r="C88" s="84">
        <v>548.86999999999921</v>
      </c>
      <c r="D88" s="84">
        <v>667.49499999999921</v>
      </c>
      <c r="E88" s="85">
        <f>C88+I88-L88+I89-L89</f>
        <v>219.13249999999982</v>
      </c>
      <c r="F88" s="85">
        <f>D88+J88-M88+J89-M89</f>
        <v>304.00949999999966</v>
      </c>
      <c r="G88" s="84"/>
      <c r="H88" s="84"/>
      <c r="I88" s="72">
        <v>24.331</v>
      </c>
      <c r="J88" s="72">
        <v>33.411000000000001</v>
      </c>
      <c r="K88" s="72" t="s">
        <v>1040</v>
      </c>
      <c r="L88" s="74">
        <v>362.55399999999941</v>
      </c>
      <c r="M88" s="74">
        <v>406.65699999999958</v>
      </c>
      <c r="N88" s="74" t="s">
        <v>2606</v>
      </c>
    </row>
    <row r="89" spans="1:14" x14ac:dyDescent="0.55000000000000004">
      <c r="A89" s="82"/>
      <c r="B89" s="83"/>
      <c r="C89" s="84"/>
      <c r="D89" s="84"/>
      <c r="E89" s="85"/>
      <c r="F89" s="85"/>
      <c r="G89" s="84"/>
      <c r="H89" s="84"/>
      <c r="I89" s="72">
        <v>8.4855</v>
      </c>
      <c r="J89" s="72">
        <v>9.7605000000000004</v>
      </c>
      <c r="K89" s="72" t="s">
        <v>2606</v>
      </c>
      <c r="L89" s="74"/>
      <c r="M89" s="74"/>
      <c r="N89" s="74"/>
    </row>
    <row r="90" spans="1:14" x14ac:dyDescent="0.55000000000000004">
      <c r="A90" s="82" t="s">
        <v>2780</v>
      </c>
      <c r="B90" s="83">
        <v>5</v>
      </c>
      <c r="C90" s="84">
        <v>508.08199999999948</v>
      </c>
      <c r="D90" s="84">
        <v>653.56599999999912</v>
      </c>
      <c r="E90" s="85">
        <f>C90+I90-L90</f>
        <v>376.27299999999968</v>
      </c>
      <c r="F90" s="85">
        <f>D90+J90-M90</f>
        <v>489.38399999999933</v>
      </c>
      <c r="G90" s="84"/>
      <c r="H90" s="84"/>
      <c r="I90" s="72"/>
      <c r="J90" s="72"/>
      <c r="K90" s="72"/>
      <c r="L90" s="74">
        <v>131.8089999999998</v>
      </c>
      <c r="M90" s="74">
        <v>164.18199999999979</v>
      </c>
      <c r="N90" s="74" t="s">
        <v>2663</v>
      </c>
    </row>
    <row r="91" spans="1:14" x14ac:dyDescent="0.55000000000000004">
      <c r="A91" s="82" t="s">
        <v>2826</v>
      </c>
      <c r="B91" s="83">
        <v>5</v>
      </c>
      <c r="C91" s="84">
        <v>524.04999999999905</v>
      </c>
      <c r="D91" s="84">
        <v>677.02499999999884</v>
      </c>
      <c r="E91" s="85">
        <f>C91+I91-L91+I92-L92</f>
        <v>537.71699999999896</v>
      </c>
      <c r="F91" s="85">
        <f>D91+J91-M91+J92-M92</f>
        <v>692.02099999999882</v>
      </c>
      <c r="G91" s="84"/>
      <c r="H91" s="84"/>
      <c r="I91" s="72">
        <v>0.3</v>
      </c>
      <c r="J91" s="72">
        <v>0.3</v>
      </c>
      <c r="K91" s="72" t="s">
        <v>2353</v>
      </c>
      <c r="L91" s="74"/>
      <c r="M91" s="74"/>
      <c r="N91" s="74"/>
    </row>
    <row r="92" spans="1:14" x14ac:dyDescent="0.55000000000000004">
      <c r="A92" s="82"/>
      <c r="B92" s="83"/>
      <c r="C92" s="84"/>
      <c r="D92" s="84"/>
      <c r="E92" s="85"/>
      <c r="F92" s="85"/>
      <c r="G92" s="84"/>
      <c r="H92" s="84"/>
      <c r="I92" s="72">
        <v>13.367000000000001</v>
      </c>
      <c r="J92" s="72">
        <v>14.696</v>
      </c>
      <c r="K92" s="72" t="s">
        <v>2606</v>
      </c>
      <c r="L92" s="74"/>
      <c r="M92" s="74"/>
      <c r="N92" s="74"/>
    </row>
    <row r="93" spans="1:14" x14ac:dyDescent="0.55000000000000004">
      <c r="A93" s="76" t="s">
        <v>9625</v>
      </c>
      <c r="B93" s="77">
        <v>42</v>
      </c>
      <c r="C93" s="78">
        <f>SUM(C94:C100)</f>
        <v>3814.432999999995</v>
      </c>
      <c r="D93" s="78">
        <f>SUM(D94:D100)</f>
        <v>6045.290999999992</v>
      </c>
      <c r="E93" s="79">
        <f>SUM(E94:E100)</f>
        <v>3819.722999999995</v>
      </c>
      <c r="F93" s="79">
        <f>SUM(F94:F100)</f>
        <v>6043.3629999999921</v>
      </c>
      <c r="G93" s="78"/>
      <c r="H93" s="78"/>
      <c r="I93" s="80"/>
      <c r="J93" s="80"/>
      <c r="K93" s="80"/>
      <c r="L93" s="81"/>
      <c r="M93" s="81"/>
      <c r="N93" s="81"/>
    </row>
    <row r="94" spans="1:14" x14ac:dyDescent="0.55000000000000004">
      <c r="A94" s="82" t="s">
        <v>2884</v>
      </c>
      <c r="B94" s="83">
        <v>7</v>
      </c>
      <c r="C94" s="84">
        <v>678.82499999999925</v>
      </c>
      <c r="D94" s="84">
        <v>1254.2489999999998</v>
      </c>
      <c r="E94" s="85">
        <f t="shared" ref="E94:F97" si="2">C94+I94-L94</f>
        <v>676.62199999999928</v>
      </c>
      <c r="F94" s="85">
        <f t="shared" si="2"/>
        <v>1249.9549999999999</v>
      </c>
      <c r="G94" s="84"/>
      <c r="H94" s="84"/>
      <c r="I94" s="72">
        <v>0.31099999999998218</v>
      </c>
      <c r="J94" s="72">
        <v>0.41999999999996263</v>
      </c>
      <c r="K94" s="72" t="s">
        <v>9621</v>
      </c>
      <c r="L94" s="74">
        <v>2.5140000000000073</v>
      </c>
      <c r="M94" s="74">
        <v>4.7140000000000164</v>
      </c>
      <c r="N94" s="74" t="s">
        <v>2086</v>
      </c>
    </row>
    <row r="95" spans="1:14" x14ac:dyDescent="0.55000000000000004">
      <c r="A95" s="82" t="s">
        <v>2951</v>
      </c>
      <c r="B95" s="83">
        <v>7</v>
      </c>
      <c r="C95" s="84">
        <v>530.04399999999885</v>
      </c>
      <c r="D95" s="84">
        <v>976.56199999999887</v>
      </c>
      <c r="E95" s="85">
        <f t="shared" si="2"/>
        <v>540.7479999999988</v>
      </c>
      <c r="F95" s="85">
        <f t="shared" si="2"/>
        <v>987.26599999999883</v>
      </c>
      <c r="G95" s="84"/>
      <c r="H95" s="84"/>
      <c r="I95" s="72">
        <v>10.704000000000001</v>
      </c>
      <c r="J95" s="72">
        <v>10.704000000000001</v>
      </c>
      <c r="K95" s="72" t="s">
        <v>9626</v>
      </c>
      <c r="L95" s="74"/>
      <c r="M95" s="74"/>
      <c r="N95" s="74"/>
    </row>
    <row r="96" spans="1:14" x14ac:dyDescent="0.55000000000000004">
      <c r="A96" s="82" t="s">
        <v>3031</v>
      </c>
      <c r="B96" s="83">
        <v>6</v>
      </c>
      <c r="C96" s="84">
        <v>510.76199999999955</v>
      </c>
      <c r="D96" s="84">
        <v>849.42099999999868</v>
      </c>
      <c r="E96" s="85">
        <f t="shared" si="2"/>
        <v>510.76199999999955</v>
      </c>
      <c r="F96" s="85">
        <f t="shared" si="2"/>
        <v>849.42099999999868</v>
      </c>
      <c r="G96" s="84"/>
      <c r="H96" s="84"/>
      <c r="I96" s="72"/>
      <c r="J96" s="72"/>
      <c r="K96" s="72"/>
      <c r="L96" s="74"/>
      <c r="M96" s="74"/>
      <c r="N96" s="74"/>
    </row>
    <row r="97" spans="1:14" x14ac:dyDescent="0.55000000000000004">
      <c r="A97" s="82" t="s">
        <v>3090</v>
      </c>
      <c r="B97" s="83">
        <v>9</v>
      </c>
      <c r="C97" s="84">
        <v>889.2669999999988</v>
      </c>
      <c r="D97" s="84">
        <v>1336.8729999999987</v>
      </c>
      <c r="E97" s="85">
        <f t="shared" si="2"/>
        <v>890.66699999999878</v>
      </c>
      <c r="F97" s="85">
        <f t="shared" si="2"/>
        <v>1338.2729999999988</v>
      </c>
      <c r="G97" s="84"/>
      <c r="H97" s="84"/>
      <c r="I97" s="72">
        <v>1.3999999999999899</v>
      </c>
      <c r="J97" s="72">
        <v>1.3999999999999899</v>
      </c>
      <c r="K97" s="72" t="s">
        <v>9621</v>
      </c>
      <c r="L97" s="74"/>
      <c r="M97" s="74"/>
      <c r="N97" s="74"/>
    </row>
    <row r="98" spans="1:14" x14ac:dyDescent="0.55000000000000004">
      <c r="A98" s="82" t="s">
        <v>3198</v>
      </c>
      <c r="B98" s="83">
        <v>6</v>
      </c>
      <c r="C98" s="84">
        <v>458.28299999999933</v>
      </c>
      <c r="D98" s="84">
        <v>729.95799999999736</v>
      </c>
      <c r="E98" s="85">
        <f>C98+I98-L98+I99-L99</f>
        <v>453.41499999999934</v>
      </c>
      <c r="F98" s="85">
        <f>D98+J98-M98+J99-M99</f>
        <v>719.70599999999729</v>
      </c>
      <c r="G98" s="84"/>
      <c r="H98" s="84"/>
      <c r="I98" s="72"/>
      <c r="J98" s="72"/>
      <c r="K98" s="72"/>
      <c r="L98" s="74">
        <v>4.6110000000000024</v>
      </c>
      <c r="M98" s="74">
        <v>9.7379999999999995</v>
      </c>
      <c r="N98" s="74" t="s">
        <v>4660</v>
      </c>
    </row>
    <row r="99" spans="1:14" x14ac:dyDescent="0.55000000000000004">
      <c r="A99" s="82"/>
      <c r="B99" s="83"/>
      <c r="C99" s="84"/>
      <c r="D99" s="84"/>
      <c r="E99" s="85"/>
      <c r="F99" s="85"/>
      <c r="G99" s="84"/>
      <c r="H99" s="84"/>
      <c r="I99" s="72"/>
      <c r="J99" s="72"/>
      <c r="K99" s="72"/>
      <c r="L99" s="74">
        <v>0.25700000000000145</v>
      </c>
      <c r="M99" s="74">
        <v>0.5140000000000029</v>
      </c>
      <c r="N99" s="74" t="s">
        <v>9627</v>
      </c>
    </row>
    <row r="100" spans="1:14" x14ac:dyDescent="0.55000000000000004">
      <c r="A100" s="82" t="s">
        <v>9627</v>
      </c>
      <c r="B100" s="83">
        <v>7</v>
      </c>
      <c r="C100" s="84">
        <v>747.25199999999916</v>
      </c>
      <c r="D100" s="84">
        <v>898.22799999999916</v>
      </c>
      <c r="E100" s="85">
        <f>C100+I100-L100</f>
        <v>747.50899999999911</v>
      </c>
      <c r="F100" s="85">
        <f>D100+J100-M100</f>
        <v>898.74199999999917</v>
      </c>
      <c r="G100" s="84"/>
      <c r="H100" s="84"/>
      <c r="I100" s="72">
        <v>0.25700000000000145</v>
      </c>
      <c r="J100" s="72">
        <v>0.5140000000000029</v>
      </c>
      <c r="K100" s="72" t="s">
        <v>3198</v>
      </c>
      <c r="L100" s="74"/>
      <c r="M100" s="74"/>
      <c r="N100" s="74"/>
    </row>
    <row r="101" spans="1:14" x14ac:dyDescent="0.55000000000000004">
      <c r="A101" s="76" t="s">
        <v>9628</v>
      </c>
      <c r="B101" s="77">
        <v>35</v>
      </c>
      <c r="C101" s="78">
        <f t="shared" ref="C101:D101" si="3">SUM(C102:C114)</f>
        <v>2969.9869999999969</v>
      </c>
      <c r="D101" s="78">
        <f t="shared" si="3"/>
        <v>4519.5599999999968</v>
      </c>
      <c r="E101" s="79">
        <f>SUM(E102:E114)</f>
        <v>2982.366999999997</v>
      </c>
      <c r="F101" s="79">
        <f t="shared" ref="F101" si="4">SUM(F102:F114)</f>
        <v>4543.5189999999966</v>
      </c>
      <c r="G101" s="78"/>
      <c r="H101" s="78"/>
      <c r="I101" s="80"/>
      <c r="J101" s="80"/>
      <c r="K101" s="80"/>
      <c r="L101" s="81"/>
      <c r="M101" s="81"/>
      <c r="N101" s="81"/>
    </row>
    <row r="102" spans="1:14" x14ac:dyDescent="0.55000000000000004">
      <c r="A102" s="82" t="s">
        <v>3336</v>
      </c>
      <c r="B102" s="83">
        <v>6</v>
      </c>
      <c r="C102" s="84">
        <v>549.42599999999936</v>
      </c>
      <c r="D102" s="84">
        <v>791.60799999999892</v>
      </c>
      <c r="E102" s="85">
        <f>C102+I102+I103-L102-L103</f>
        <v>544.74899999999946</v>
      </c>
      <c r="F102" s="85">
        <f>D102+J102+J103-M102-M103</f>
        <v>783.56999999999903</v>
      </c>
      <c r="G102" s="84"/>
      <c r="H102" s="84"/>
      <c r="I102" s="72">
        <v>54.674000000000007</v>
      </c>
      <c r="J102" s="72">
        <v>76.02600000000001</v>
      </c>
      <c r="K102" s="72" t="s">
        <v>3425</v>
      </c>
      <c r="L102" s="74">
        <v>0.5</v>
      </c>
      <c r="M102" s="74">
        <v>0.5</v>
      </c>
      <c r="N102" s="74" t="s">
        <v>9629</v>
      </c>
    </row>
    <row r="103" spans="1:14" x14ac:dyDescent="0.55000000000000004">
      <c r="A103" s="82"/>
      <c r="B103" s="83"/>
      <c r="C103" s="84"/>
      <c r="D103" s="84"/>
      <c r="E103" s="85"/>
      <c r="F103" s="85"/>
      <c r="G103" s="84"/>
      <c r="H103" s="84"/>
      <c r="I103" s="72"/>
      <c r="J103" s="72"/>
      <c r="K103" s="72"/>
      <c r="L103" s="74">
        <v>58.850999999999893</v>
      </c>
      <c r="M103" s="74">
        <v>83.563999999999893</v>
      </c>
      <c r="N103" s="74" t="s">
        <v>3635</v>
      </c>
    </row>
    <row r="104" spans="1:14" x14ac:dyDescent="0.55000000000000004">
      <c r="A104" s="82" t="s">
        <v>9626</v>
      </c>
      <c r="B104" s="83">
        <v>6</v>
      </c>
      <c r="C104" s="84">
        <v>597.50799999999947</v>
      </c>
      <c r="D104" s="84">
        <v>720.20099999999991</v>
      </c>
      <c r="E104" s="85">
        <f>C104+I104+I105-L104-L105</f>
        <v>489.44849999999963</v>
      </c>
      <c r="F104" s="85">
        <f>D104+J104+J105-M104-M105</f>
        <v>609.22700000000009</v>
      </c>
      <c r="G104" s="84"/>
      <c r="H104" s="84"/>
      <c r="I104" s="72"/>
      <c r="J104" s="72"/>
      <c r="K104" s="72"/>
      <c r="L104" s="74">
        <v>10.704000000000001</v>
      </c>
      <c r="M104" s="74">
        <v>10.704000000000001</v>
      </c>
      <c r="N104" s="74" t="s">
        <v>2951</v>
      </c>
    </row>
    <row r="105" spans="1:14" x14ac:dyDescent="0.55000000000000004">
      <c r="A105" s="82"/>
      <c r="B105" s="83"/>
      <c r="C105" s="84"/>
      <c r="D105" s="84"/>
      <c r="E105" s="85"/>
      <c r="F105" s="85"/>
      <c r="G105" s="84"/>
      <c r="H105" s="84"/>
      <c r="I105" s="72"/>
      <c r="J105" s="72"/>
      <c r="K105" s="72"/>
      <c r="L105" s="74">
        <v>97.355499999999907</v>
      </c>
      <c r="M105" s="74">
        <v>100.26999999999991</v>
      </c>
      <c r="N105" s="74" t="s">
        <v>3635</v>
      </c>
    </row>
    <row r="106" spans="1:14" x14ac:dyDescent="0.55000000000000004">
      <c r="A106" s="82" t="s">
        <v>3635</v>
      </c>
      <c r="B106" s="83">
        <v>7</v>
      </c>
      <c r="C106" s="84">
        <v>410.90499999999963</v>
      </c>
      <c r="D106" s="84">
        <v>906.21600000000024</v>
      </c>
      <c r="E106" s="85">
        <f>C106+I106+I107+I108-L106-L107-L108</f>
        <v>577.86449999999945</v>
      </c>
      <c r="F106" s="85">
        <f>D106+J106+J107+J108-M106-M107-M108</f>
        <v>1100.8029999999999</v>
      </c>
      <c r="G106" s="84"/>
      <c r="H106" s="84"/>
      <c r="I106" s="72">
        <v>58.850999999999893</v>
      </c>
      <c r="J106" s="72">
        <v>83.563999999999893</v>
      </c>
      <c r="K106" s="72" t="s">
        <v>3336</v>
      </c>
      <c r="L106" s="74"/>
      <c r="M106" s="74"/>
      <c r="N106" s="74"/>
    </row>
    <row r="107" spans="1:14" x14ac:dyDescent="0.55000000000000004">
      <c r="A107" s="82"/>
      <c r="B107" s="83"/>
      <c r="C107" s="84"/>
      <c r="D107" s="84"/>
      <c r="E107" s="85"/>
      <c r="F107" s="85"/>
      <c r="G107" s="84"/>
      <c r="H107" s="84"/>
      <c r="I107" s="72">
        <v>97.355499999999907</v>
      </c>
      <c r="J107" s="72">
        <v>100.26999999999991</v>
      </c>
      <c r="K107" s="72" t="s">
        <v>9626</v>
      </c>
      <c r="L107" s="74"/>
      <c r="M107" s="74"/>
      <c r="N107" s="74"/>
    </row>
    <row r="108" spans="1:14" x14ac:dyDescent="0.55000000000000004">
      <c r="A108" s="82"/>
      <c r="B108" s="83"/>
      <c r="C108" s="84"/>
      <c r="D108" s="84"/>
      <c r="E108" s="85"/>
      <c r="F108" s="85"/>
      <c r="G108" s="84"/>
      <c r="H108" s="84"/>
      <c r="I108" s="72">
        <v>10.753</v>
      </c>
      <c r="J108" s="72">
        <v>10.753</v>
      </c>
      <c r="K108" s="72" t="s">
        <v>4300</v>
      </c>
      <c r="L108" s="74"/>
      <c r="M108" s="74"/>
      <c r="N108" s="74"/>
    </row>
    <row r="109" spans="1:14" x14ac:dyDescent="0.55000000000000004">
      <c r="A109" s="82" t="s">
        <v>3425</v>
      </c>
      <c r="B109" s="83">
        <v>4</v>
      </c>
      <c r="C109" s="84">
        <v>308.3899999999997</v>
      </c>
      <c r="D109" s="84">
        <v>552.64699999999948</v>
      </c>
      <c r="E109" s="85">
        <f>C109+I109+I110-L109-L110</f>
        <v>251.75499999999971</v>
      </c>
      <c r="F109" s="85">
        <f>D109+J109+J110-M109-M110</f>
        <v>474.65999999999951</v>
      </c>
      <c r="G109" s="84"/>
      <c r="H109" s="84"/>
      <c r="I109" s="72">
        <v>5.556</v>
      </c>
      <c r="J109" s="72">
        <v>5.556</v>
      </c>
      <c r="K109" s="72" t="s">
        <v>4079</v>
      </c>
      <c r="L109" s="74">
        <v>54.674000000000007</v>
      </c>
      <c r="M109" s="74">
        <v>76.02600000000001</v>
      </c>
      <c r="N109" s="74" t="s">
        <v>3336</v>
      </c>
    </row>
    <row r="110" spans="1:14" x14ac:dyDescent="0.55000000000000004">
      <c r="A110" s="82"/>
      <c r="B110" s="83"/>
      <c r="C110" s="84"/>
      <c r="D110" s="84"/>
      <c r="E110" s="85"/>
      <c r="F110" s="85"/>
      <c r="G110" s="84"/>
      <c r="H110" s="84"/>
      <c r="I110" s="72"/>
      <c r="J110" s="72"/>
      <c r="K110" s="72"/>
      <c r="L110" s="74">
        <v>7.5170000000000003</v>
      </c>
      <c r="M110" s="74">
        <v>7.5170000000000003</v>
      </c>
      <c r="N110" s="74" t="s">
        <v>9630</v>
      </c>
    </row>
    <row r="111" spans="1:14" x14ac:dyDescent="0.55000000000000004">
      <c r="A111" s="82" t="s">
        <v>3480</v>
      </c>
      <c r="B111" s="83">
        <v>6</v>
      </c>
      <c r="C111" s="84">
        <v>512.19099999999969</v>
      </c>
      <c r="D111" s="84">
        <v>845.6869999999999</v>
      </c>
      <c r="E111" s="85">
        <f>C111+I111</f>
        <v>516.16599999999971</v>
      </c>
      <c r="F111" s="85">
        <f>D111+J111</f>
        <v>861.24099999999987</v>
      </c>
      <c r="G111" s="84"/>
      <c r="H111" s="84"/>
      <c r="I111" s="72">
        <v>3.9750000000000001</v>
      </c>
      <c r="J111" s="72">
        <v>15.554</v>
      </c>
      <c r="K111" s="72" t="s">
        <v>4125</v>
      </c>
      <c r="L111" s="74"/>
      <c r="M111" s="74"/>
      <c r="N111" s="74"/>
    </row>
    <row r="112" spans="1:14" x14ac:dyDescent="0.55000000000000004">
      <c r="A112" s="82" t="s">
        <v>9629</v>
      </c>
      <c r="B112" s="83">
        <v>6</v>
      </c>
      <c r="C112" s="84">
        <v>591.5669999999991</v>
      </c>
      <c r="D112" s="84">
        <v>703.20099999999854</v>
      </c>
      <c r="E112" s="85">
        <f>C112+I112+I113+I114</f>
        <v>602.38399999999911</v>
      </c>
      <c r="F112" s="85">
        <f>D112+J112+J113+J114</f>
        <v>714.01799999999855</v>
      </c>
      <c r="G112" s="84"/>
      <c r="H112" s="84"/>
      <c r="I112" s="72">
        <v>0.5</v>
      </c>
      <c r="J112" s="72">
        <v>0.5</v>
      </c>
      <c r="K112" s="72" t="s">
        <v>3336</v>
      </c>
      <c r="L112" s="74"/>
      <c r="M112" s="74"/>
      <c r="N112" s="74"/>
    </row>
    <row r="113" spans="1:14" x14ac:dyDescent="0.55000000000000004">
      <c r="A113" s="82"/>
      <c r="B113" s="83"/>
      <c r="C113" s="84"/>
      <c r="D113" s="84"/>
      <c r="E113" s="85"/>
      <c r="F113" s="85"/>
      <c r="G113" s="84"/>
      <c r="H113" s="84"/>
      <c r="I113" s="72">
        <v>7.5170000000000003</v>
      </c>
      <c r="J113" s="72">
        <v>7.5170000000000003</v>
      </c>
      <c r="K113" s="72" t="s">
        <v>3425</v>
      </c>
      <c r="L113" s="74"/>
      <c r="M113" s="74"/>
      <c r="N113" s="74"/>
    </row>
    <row r="114" spans="1:14" x14ac:dyDescent="0.55000000000000004">
      <c r="A114" s="82"/>
      <c r="B114" s="83"/>
      <c r="C114" s="84"/>
      <c r="D114" s="84"/>
      <c r="E114" s="85"/>
      <c r="F114" s="85"/>
      <c r="G114" s="84"/>
      <c r="H114" s="84"/>
      <c r="I114" s="72">
        <v>2.7999999999999989</v>
      </c>
      <c r="J114" s="72">
        <v>2.7999999999999989</v>
      </c>
      <c r="K114" s="72" t="s">
        <v>4079</v>
      </c>
      <c r="L114" s="74"/>
      <c r="M114" s="74"/>
      <c r="N114" s="74"/>
    </row>
    <row r="115" spans="1:14" x14ac:dyDescent="0.55000000000000004">
      <c r="A115" s="76" t="s">
        <v>9631</v>
      </c>
      <c r="B115" s="77">
        <v>36</v>
      </c>
      <c r="C115" s="78">
        <f t="shared" ref="C115:D115" si="5">SUM(C116:C126)</f>
        <v>3313.5159999999951</v>
      </c>
      <c r="D115" s="78">
        <f t="shared" si="5"/>
        <v>4647.4289999999937</v>
      </c>
      <c r="E115" s="79">
        <f>SUM(E116:E126)</f>
        <v>3171.4829999999947</v>
      </c>
      <c r="F115" s="79">
        <f t="shared" ref="F115" si="6">SUM(F116:F126)</f>
        <v>4339.1019999999935</v>
      </c>
      <c r="G115" s="78"/>
      <c r="H115" s="78"/>
      <c r="I115" s="80"/>
      <c r="J115" s="80"/>
      <c r="K115" s="80"/>
      <c r="L115" s="81"/>
      <c r="M115" s="81"/>
      <c r="N115" s="81"/>
    </row>
    <row r="116" spans="1:14" x14ac:dyDescent="0.55000000000000004">
      <c r="A116" s="82" t="s">
        <v>3795</v>
      </c>
      <c r="B116" s="83">
        <v>6</v>
      </c>
      <c r="C116" s="84">
        <v>572.57299999999918</v>
      </c>
      <c r="D116" s="84">
        <v>880.397999999999</v>
      </c>
      <c r="E116" s="85">
        <f>C116+I116-L116</f>
        <v>580.89399999999921</v>
      </c>
      <c r="F116" s="85">
        <f>D116+J116-M116</f>
        <v>891.96899999999903</v>
      </c>
      <c r="G116" s="84"/>
      <c r="H116" s="84"/>
      <c r="I116" s="72">
        <v>8.3209999999999802</v>
      </c>
      <c r="J116" s="72">
        <v>11.57099999999998</v>
      </c>
      <c r="K116" s="72" t="s">
        <v>4079</v>
      </c>
      <c r="L116" s="74"/>
      <c r="M116" s="74"/>
      <c r="N116" s="74"/>
    </row>
    <row r="117" spans="1:14" x14ac:dyDescent="0.55000000000000004">
      <c r="A117" s="82" t="s">
        <v>9632</v>
      </c>
      <c r="B117" s="83">
        <v>7</v>
      </c>
      <c r="C117" s="84">
        <v>771.5429999999983</v>
      </c>
      <c r="D117" s="84">
        <v>1029.544999999998</v>
      </c>
      <c r="E117" s="85">
        <f>C117+I117+I118+I119-L117-L118-L119</f>
        <v>342.94699999999921</v>
      </c>
      <c r="F117" s="85">
        <f>D117+J117+J118+J119-M117-M118-M119</f>
        <v>475.92099999999897</v>
      </c>
      <c r="G117" s="84"/>
      <c r="H117" s="84"/>
      <c r="I117" s="72"/>
      <c r="J117" s="72"/>
      <c r="K117" s="72"/>
      <c r="L117" s="74">
        <v>390.22099999999921</v>
      </c>
      <c r="M117" s="74">
        <v>470.23399999999924</v>
      </c>
      <c r="N117" s="74" t="s">
        <v>3885</v>
      </c>
    </row>
    <row r="118" spans="1:14" x14ac:dyDescent="0.55000000000000004">
      <c r="A118" s="82"/>
      <c r="B118" s="83"/>
      <c r="C118" s="84"/>
      <c r="D118" s="84"/>
      <c r="E118" s="85"/>
      <c r="F118" s="85"/>
      <c r="G118" s="84"/>
      <c r="H118" s="84"/>
      <c r="I118" s="72"/>
      <c r="J118" s="72"/>
      <c r="K118" s="72"/>
      <c r="L118" s="74">
        <v>23.658999999999899</v>
      </c>
      <c r="M118" s="74">
        <v>52.517999999999901</v>
      </c>
      <c r="N118" s="74" t="s">
        <v>5175</v>
      </c>
    </row>
    <row r="119" spans="1:14" x14ac:dyDescent="0.55000000000000004">
      <c r="A119" s="82"/>
      <c r="B119" s="83"/>
      <c r="C119" s="84"/>
      <c r="D119" s="84"/>
      <c r="E119" s="85"/>
      <c r="F119" s="85"/>
      <c r="G119" s="84"/>
      <c r="H119" s="84"/>
      <c r="I119" s="72"/>
      <c r="J119" s="72"/>
      <c r="K119" s="72"/>
      <c r="L119" s="74">
        <v>14.716000000000001</v>
      </c>
      <c r="M119" s="74">
        <v>30.8719999999999</v>
      </c>
      <c r="N119" s="74" t="s">
        <v>4300</v>
      </c>
    </row>
    <row r="120" spans="1:14" x14ac:dyDescent="0.55000000000000004">
      <c r="A120" s="82" t="s">
        <v>3885</v>
      </c>
      <c r="B120" s="83">
        <v>10</v>
      </c>
      <c r="C120" s="84">
        <v>852.47899999999902</v>
      </c>
      <c r="D120" s="84">
        <v>1012.3759999999992</v>
      </c>
      <c r="E120" s="85">
        <f>C120+I120+I121-L120-L121</f>
        <v>1239.8489999999981</v>
      </c>
      <c r="F120" s="85">
        <f>D120+J120+J121-M120-M121</f>
        <v>1479.7589999999982</v>
      </c>
      <c r="G120" s="84"/>
      <c r="H120" s="84"/>
      <c r="I120" s="72">
        <v>390.22099999999921</v>
      </c>
      <c r="J120" s="72">
        <v>470.23399999999924</v>
      </c>
      <c r="K120" s="72" t="s">
        <v>9632</v>
      </c>
      <c r="L120" s="74">
        <v>5.7</v>
      </c>
      <c r="M120" s="74">
        <v>5.7</v>
      </c>
      <c r="N120" s="74" t="s">
        <v>5130</v>
      </c>
    </row>
    <row r="121" spans="1:14" x14ac:dyDescent="0.55000000000000004">
      <c r="A121" s="82"/>
      <c r="B121" s="83"/>
      <c r="C121" s="84"/>
      <c r="D121" s="84"/>
      <c r="E121" s="85"/>
      <c r="F121" s="85"/>
      <c r="G121" s="84"/>
      <c r="H121" s="84"/>
      <c r="I121" s="72">
        <v>2.8490000000000002</v>
      </c>
      <c r="J121" s="72">
        <v>2.8490000000000002</v>
      </c>
      <c r="K121" s="72" t="s">
        <v>5130</v>
      </c>
      <c r="L121" s="74"/>
      <c r="M121" s="74"/>
      <c r="N121" s="74"/>
    </row>
    <row r="122" spans="1:14" x14ac:dyDescent="0.55000000000000004">
      <c r="A122" s="82" t="s">
        <v>4079</v>
      </c>
      <c r="B122" s="83">
        <v>4</v>
      </c>
      <c r="C122" s="84">
        <v>332.04199999999946</v>
      </c>
      <c r="D122" s="84">
        <v>611.54599999999891</v>
      </c>
      <c r="E122" s="85">
        <f>C122+I122+I123+I124-L122-L123-L124</f>
        <v>315.3649999999995</v>
      </c>
      <c r="F122" s="85">
        <f>D122+J122+J123+J124-M122-M123-M124</f>
        <v>591.61899999999889</v>
      </c>
      <c r="G122" s="84"/>
      <c r="H122" s="84"/>
      <c r="I122" s="72"/>
      <c r="J122" s="72"/>
      <c r="K122" s="72"/>
      <c r="L122" s="74">
        <v>2.7999999999999989</v>
      </c>
      <c r="M122" s="74">
        <v>2.7999999999999989</v>
      </c>
      <c r="N122" s="74" t="s">
        <v>9629</v>
      </c>
    </row>
    <row r="123" spans="1:14" x14ac:dyDescent="0.55000000000000004">
      <c r="A123" s="82"/>
      <c r="B123" s="83"/>
      <c r="C123" s="84"/>
      <c r="D123" s="84"/>
      <c r="E123" s="85"/>
      <c r="F123" s="85"/>
      <c r="G123" s="84"/>
      <c r="H123" s="84"/>
      <c r="I123" s="72"/>
      <c r="J123" s="72"/>
      <c r="K123" s="72"/>
      <c r="L123" s="74">
        <v>5.556</v>
      </c>
      <c r="M123" s="74">
        <v>5.556</v>
      </c>
      <c r="N123" s="74" t="s">
        <v>3425</v>
      </c>
    </row>
    <row r="124" spans="1:14" x14ac:dyDescent="0.55000000000000004">
      <c r="A124" s="82"/>
      <c r="B124" s="83"/>
      <c r="C124" s="84"/>
      <c r="D124" s="84"/>
      <c r="E124" s="85"/>
      <c r="F124" s="85"/>
      <c r="G124" s="84"/>
      <c r="H124" s="84"/>
      <c r="I124" s="72"/>
      <c r="J124" s="72"/>
      <c r="K124" s="72"/>
      <c r="L124" s="74">
        <v>8.3209999999999802</v>
      </c>
      <c r="M124" s="74">
        <v>11.57099999999998</v>
      </c>
      <c r="N124" s="74" t="s">
        <v>3795</v>
      </c>
    </row>
    <row r="125" spans="1:14" x14ac:dyDescent="0.55000000000000004">
      <c r="A125" s="82" t="s">
        <v>4125</v>
      </c>
      <c r="B125" s="83">
        <v>5</v>
      </c>
      <c r="C125" s="84">
        <v>439.57299999999924</v>
      </c>
      <c r="D125" s="84">
        <v>534.66099999999915</v>
      </c>
      <c r="E125" s="85">
        <f>C125+I125-L125</f>
        <v>435.59799999999922</v>
      </c>
      <c r="F125" s="85">
        <f>D125+J125-M125</f>
        <v>519.10699999999918</v>
      </c>
      <c r="G125" s="84"/>
      <c r="H125" s="84"/>
      <c r="I125" s="72"/>
      <c r="J125" s="72"/>
      <c r="K125" s="72"/>
      <c r="L125" s="74">
        <v>3.9750000000000001</v>
      </c>
      <c r="M125" s="74">
        <v>15.554</v>
      </c>
      <c r="N125" s="74" t="s">
        <v>3480</v>
      </c>
    </row>
    <row r="126" spans="1:14" x14ac:dyDescent="0.55000000000000004">
      <c r="A126" s="82" t="s">
        <v>4183</v>
      </c>
      <c r="B126" s="83">
        <v>4</v>
      </c>
      <c r="C126" s="84">
        <v>345.3059999999997</v>
      </c>
      <c r="D126" s="84">
        <v>578.90299999999945</v>
      </c>
      <c r="E126" s="85">
        <f>C126+I126-L126</f>
        <v>256.8299999999997</v>
      </c>
      <c r="F126" s="85">
        <f>D126+J126-M126</f>
        <v>380.72699999999963</v>
      </c>
      <c r="G126" s="84"/>
      <c r="H126" s="84"/>
      <c r="I126" s="72"/>
      <c r="J126" s="72"/>
      <c r="K126" s="72"/>
      <c r="L126" s="74">
        <v>88.476000000000013</v>
      </c>
      <c r="M126" s="74">
        <v>198.17599999999982</v>
      </c>
      <c r="N126" s="74" t="s">
        <v>4300</v>
      </c>
    </row>
    <row r="127" spans="1:14" x14ac:dyDescent="0.55000000000000004">
      <c r="A127" s="76" t="s">
        <v>9633</v>
      </c>
      <c r="B127" s="77">
        <v>42</v>
      </c>
      <c r="C127" s="78">
        <f t="shared" ref="C127:D127" si="7">SUM(C128:C149)</f>
        <v>1891.9749999999976</v>
      </c>
      <c r="D127" s="78">
        <f t="shared" si="7"/>
        <v>4844.1509999999935</v>
      </c>
      <c r="E127" s="79">
        <f>SUM(E128:E149)</f>
        <v>1938.9349999999972</v>
      </c>
      <c r="F127" s="79">
        <f t="shared" ref="F127" si="8">SUM(F128:F149)</f>
        <v>4851.6459999999943</v>
      </c>
      <c r="G127" s="78"/>
      <c r="H127" s="78"/>
      <c r="I127" s="80"/>
      <c r="J127" s="80"/>
      <c r="K127" s="80"/>
      <c r="L127" s="81"/>
      <c r="M127" s="81"/>
      <c r="N127" s="81"/>
    </row>
    <row r="128" spans="1:14" x14ac:dyDescent="0.55000000000000004">
      <c r="A128" s="82" t="s">
        <v>4238</v>
      </c>
      <c r="B128" s="83">
        <v>7</v>
      </c>
      <c r="C128" s="84">
        <v>240.89999999999958</v>
      </c>
      <c r="D128" s="84">
        <v>598.93899999999906</v>
      </c>
      <c r="E128" s="85">
        <f>C128+I128+I129+I130-L128-L129-L130</f>
        <v>210.44399999999968</v>
      </c>
      <c r="F128" s="85">
        <f>D128+J128+J129+J130-M128-M129-M130</f>
        <v>591.70949999999948</v>
      </c>
      <c r="G128" s="84"/>
      <c r="H128" s="84"/>
      <c r="I128" s="72">
        <v>0.83599999999999997</v>
      </c>
      <c r="J128" s="72">
        <v>2.508</v>
      </c>
      <c r="K128" s="72" t="s">
        <v>4579</v>
      </c>
      <c r="L128" s="74">
        <v>0.45000000000000084</v>
      </c>
      <c r="M128" s="74">
        <v>14.274999999999897</v>
      </c>
      <c r="N128" s="74" t="s">
        <v>4660</v>
      </c>
    </row>
    <row r="129" spans="1:14" x14ac:dyDescent="0.55000000000000004">
      <c r="A129" s="82"/>
      <c r="B129" s="83"/>
      <c r="C129" s="84"/>
      <c r="D129" s="84"/>
      <c r="E129" s="85"/>
      <c r="F129" s="85"/>
      <c r="G129" s="84"/>
      <c r="H129" s="84"/>
      <c r="I129" s="72">
        <v>0.65700000000000003</v>
      </c>
      <c r="J129" s="72">
        <v>1.3140000000000001</v>
      </c>
      <c r="K129" s="72" t="s">
        <v>4464</v>
      </c>
      <c r="L129" s="74">
        <v>16.367999999999995</v>
      </c>
      <c r="M129" s="74">
        <v>45.780499999999897</v>
      </c>
      <c r="N129" s="74" t="s">
        <v>4464</v>
      </c>
    </row>
    <row r="130" spans="1:14" x14ac:dyDescent="0.55000000000000004">
      <c r="A130" s="82"/>
      <c r="B130" s="83"/>
      <c r="C130" s="84"/>
      <c r="D130" s="84"/>
      <c r="E130" s="85"/>
      <c r="F130" s="85"/>
      <c r="G130" s="84"/>
      <c r="H130" s="84"/>
      <c r="I130" s="72">
        <v>14.572999999999986</v>
      </c>
      <c r="J130" s="72">
        <v>78.709999999999994</v>
      </c>
      <c r="K130" s="72" t="s">
        <v>4523</v>
      </c>
      <c r="L130" s="74">
        <v>29.703999999999954</v>
      </c>
      <c r="M130" s="74">
        <v>29.705999999999957</v>
      </c>
      <c r="N130" s="74" t="s">
        <v>4523</v>
      </c>
    </row>
    <row r="131" spans="1:14" x14ac:dyDescent="0.55000000000000004">
      <c r="A131" s="82" t="s">
        <v>4300</v>
      </c>
      <c r="B131" s="83">
        <v>6</v>
      </c>
      <c r="C131" s="84">
        <v>418.96199999999959</v>
      </c>
      <c r="D131" s="84">
        <v>870.89199999999914</v>
      </c>
      <c r="E131" s="85">
        <f>C131+I131+I132+I133+I134-L131-L132-L133-L134</f>
        <v>555.52799999999945</v>
      </c>
      <c r="F131" s="85">
        <f>D131+J131+J132+J133+J134-M131-M132-M133-M134</f>
        <v>1185.6899999999987</v>
      </c>
      <c r="G131" s="84"/>
      <c r="H131" s="84"/>
      <c r="I131" s="72">
        <v>88.476000000000013</v>
      </c>
      <c r="J131" s="72">
        <v>198.17599999999982</v>
      </c>
      <c r="K131" s="72" t="s">
        <v>4183</v>
      </c>
      <c r="L131" s="74">
        <v>10.753</v>
      </c>
      <c r="M131" s="74">
        <v>10.753</v>
      </c>
      <c r="N131" s="74" t="s">
        <v>3635</v>
      </c>
    </row>
    <row r="132" spans="1:14" x14ac:dyDescent="0.55000000000000004">
      <c r="A132" s="82"/>
      <c r="B132" s="83"/>
      <c r="C132" s="84"/>
      <c r="D132" s="84"/>
      <c r="E132" s="85"/>
      <c r="F132" s="85"/>
      <c r="G132" s="84"/>
      <c r="H132" s="84"/>
      <c r="I132" s="72">
        <v>14.716000000000001</v>
      </c>
      <c r="J132" s="72">
        <v>30.8719999999999</v>
      </c>
      <c r="K132" s="72" t="s">
        <v>9632</v>
      </c>
      <c r="L132" s="74"/>
      <c r="M132" s="74"/>
      <c r="N132" s="74"/>
    </row>
    <row r="133" spans="1:14" x14ac:dyDescent="0.55000000000000004">
      <c r="A133" s="82"/>
      <c r="B133" s="83"/>
      <c r="C133" s="84"/>
      <c r="D133" s="84"/>
      <c r="E133" s="85"/>
      <c r="F133" s="85"/>
      <c r="G133" s="84"/>
      <c r="H133" s="84"/>
      <c r="I133" s="72">
        <v>3.0999999999999899</v>
      </c>
      <c r="J133" s="72">
        <v>6.1999999999999904</v>
      </c>
      <c r="K133" s="72" t="s">
        <v>4579</v>
      </c>
      <c r="L133" s="74"/>
      <c r="M133" s="74"/>
      <c r="N133" s="74"/>
    </row>
    <row r="134" spans="1:14" x14ac:dyDescent="0.55000000000000004">
      <c r="A134" s="82"/>
      <c r="B134" s="83"/>
      <c r="C134" s="84"/>
      <c r="D134" s="84"/>
      <c r="E134" s="85"/>
      <c r="F134" s="85"/>
      <c r="G134" s="84"/>
      <c r="H134" s="84"/>
      <c r="I134" s="72">
        <v>41.026999999999887</v>
      </c>
      <c r="J134" s="72">
        <v>90.302999999999884</v>
      </c>
      <c r="K134" s="72" t="s">
        <v>4464</v>
      </c>
      <c r="L134" s="74"/>
      <c r="M134" s="74"/>
      <c r="N134" s="74"/>
    </row>
    <row r="135" spans="1:14" x14ac:dyDescent="0.55000000000000004">
      <c r="A135" s="82" t="s">
        <v>4374</v>
      </c>
      <c r="B135" s="83">
        <v>5</v>
      </c>
      <c r="C135" s="84">
        <v>299.25599999999991</v>
      </c>
      <c r="D135" s="84">
        <v>527.73399999999924</v>
      </c>
      <c r="E135" s="85">
        <f>C135+I135-L135</f>
        <v>213.46500000000003</v>
      </c>
      <c r="F135" s="85">
        <f>D135+J135-M135</f>
        <v>358.27499999999952</v>
      </c>
      <c r="G135" s="84"/>
      <c r="H135" s="84"/>
      <c r="I135" s="72"/>
      <c r="J135" s="72"/>
      <c r="K135" s="72"/>
      <c r="L135" s="74">
        <v>85.790999999999897</v>
      </c>
      <c r="M135" s="74">
        <v>169.45899999999969</v>
      </c>
      <c r="N135" s="74" t="s">
        <v>4464</v>
      </c>
    </row>
    <row r="136" spans="1:14" x14ac:dyDescent="0.55000000000000004">
      <c r="A136" s="82" t="s">
        <v>4429</v>
      </c>
      <c r="B136" s="83">
        <v>5</v>
      </c>
      <c r="C136" s="84">
        <v>155.09499999999974</v>
      </c>
      <c r="D136" s="84">
        <v>546.85299999999995</v>
      </c>
      <c r="E136" s="85">
        <f>C136+I136+I137-L136-L137</f>
        <v>110.46199999999975</v>
      </c>
      <c r="F136" s="85">
        <f>D136+J136+J137-M136-M137</f>
        <v>350.92</v>
      </c>
      <c r="G136" s="84"/>
      <c r="H136" s="84"/>
      <c r="I136" s="72">
        <v>29.799999999999983</v>
      </c>
      <c r="J136" s="72">
        <v>48.85599999999998</v>
      </c>
      <c r="K136" s="72" t="s">
        <v>5175</v>
      </c>
      <c r="L136" s="74">
        <v>3.9999999999999147E-2</v>
      </c>
      <c r="M136" s="74">
        <v>0.27999999999999403</v>
      </c>
      <c r="N136" s="74" t="s">
        <v>4635</v>
      </c>
    </row>
    <row r="137" spans="1:14" x14ac:dyDescent="0.55000000000000004">
      <c r="A137" s="82"/>
      <c r="B137" s="83"/>
      <c r="C137" s="84"/>
      <c r="D137" s="84"/>
      <c r="E137" s="85"/>
      <c r="F137" s="85"/>
      <c r="G137" s="84"/>
      <c r="H137" s="84"/>
      <c r="I137" s="72">
        <v>2.1439999999999984</v>
      </c>
      <c r="J137" s="72">
        <v>1.839999999999999</v>
      </c>
      <c r="K137" s="72" t="s">
        <v>5229</v>
      </c>
      <c r="L137" s="86">
        <v>76.536999999999992</v>
      </c>
      <c r="M137" s="86">
        <v>246.34899999999999</v>
      </c>
      <c r="N137" s="86" t="s">
        <v>5175</v>
      </c>
    </row>
    <row r="138" spans="1:14" x14ac:dyDescent="0.55000000000000004">
      <c r="A138" s="82" t="s">
        <v>4464</v>
      </c>
      <c r="B138" s="83">
        <v>5</v>
      </c>
      <c r="C138" s="84">
        <v>254.34199999999939</v>
      </c>
      <c r="D138" s="84">
        <v>662.22299999999859</v>
      </c>
      <c r="E138" s="85">
        <f>C138+I138+I139+I140-L138-L139-L140</f>
        <v>351.66499999999928</v>
      </c>
      <c r="F138" s="85">
        <f>D138+J138+J139+J140-M138-M139-M140</f>
        <v>858.67549999999824</v>
      </c>
      <c r="G138" s="84"/>
      <c r="H138" s="84"/>
      <c r="I138" s="72">
        <v>16.367999999999995</v>
      </c>
      <c r="J138" s="72">
        <v>45.780499999999897</v>
      </c>
      <c r="K138" s="72" t="s">
        <v>4238</v>
      </c>
      <c r="L138" s="74">
        <v>0.65700000000000003</v>
      </c>
      <c r="M138" s="74">
        <v>1.3140000000000001</v>
      </c>
      <c r="N138" s="74" t="s">
        <v>4238</v>
      </c>
    </row>
    <row r="139" spans="1:14" x14ac:dyDescent="0.55000000000000004">
      <c r="A139" s="82"/>
      <c r="B139" s="83"/>
      <c r="C139" s="84"/>
      <c r="D139" s="84"/>
      <c r="E139" s="85"/>
      <c r="F139" s="85"/>
      <c r="G139" s="84"/>
      <c r="H139" s="84"/>
      <c r="I139" s="72">
        <v>85.790999999999897</v>
      </c>
      <c r="J139" s="72">
        <v>169.45899999999969</v>
      </c>
      <c r="K139" s="72" t="s">
        <v>4374</v>
      </c>
      <c r="L139" s="74">
        <v>41.026999999999887</v>
      </c>
      <c r="M139" s="74">
        <v>90.302999999999884</v>
      </c>
      <c r="N139" s="74" t="s">
        <v>4300</v>
      </c>
    </row>
    <row r="140" spans="1:14" x14ac:dyDescent="0.55000000000000004">
      <c r="A140" s="82"/>
      <c r="B140" s="83"/>
      <c r="C140" s="84"/>
      <c r="D140" s="84"/>
      <c r="E140" s="85"/>
      <c r="F140" s="85"/>
      <c r="G140" s="84"/>
      <c r="H140" s="84"/>
      <c r="I140" s="72">
        <v>36.847999999999928</v>
      </c>
      <c r="J140" s="72">
        <v>72.829999999999927</v>
      </c>
      <c r="K140" s="72" t="s">
        <v>4579</v>
      </c>
      <c r="L140" s="74"/>
      <c r="M140" s="74"/>
      <c r="N140" s="74"/>
    </row>
    <row r="141" spans="1:14" x14ac:dyDescent="0.55000000000000004">
      <c r="A141" s="82" t="s">
        <v>4523</v>
      </c>
      <c r="B141" s="83">
        <v>6</v>
      </c>
      <c r="C141" s="84">
        <v>185.05499999999978</v>
      </c>
      <c r="D141" s="84">
        <v>680.75499999999829</v>
      </c>
      <c r="E141" s="85">
        <f>C141+I141+I142-L141-L142</f>
        <v>204.20599999999976</v>
      </c>
      <c r="F141" s="85">
        <f>D141+J141+J142-M141-M142</f>
        <v>639.79099999999812</v>
      </c>
      <c r="G141" s="84"/>
      <c r="H141" s="84"/>
      <c r="I141" s="72">
        <v>29.703999999999954</v>
      </c>
      <c r="J141" s="72">
        <v>29.705999999999957</v>
      </c>
      <c r="K141" s="72" t="s">
        <v>4238</v>
      </c>
      <c r="L141" s="74">
        <v>14.572999999999986</v>
      </c>
      <c r="M141" s="74">
        <v>78.709999999999994</v>
      </c>
      <c r="N141" s="74" t="s">
        <v>4238</v>
      </c>
    </row>
    <row r="142" spans="1:14" x14ac:dyDescent="0.55000000000000004">
      <c r="A142" s="82"/>
      <c r="B142" s="83"/>
      <c r="C142" s="84"/>
      <c r="D142" s="84"/>
      <c r="E142" s="85"/>
      <c r="F142" s="85"/>
      <c r="G142" s="84"/>
      <c r="H142" s="84"/>
      <c r="I142" s="72">
        <v>4.0199999999999996</v>
      </c>
      <c r="J142" s="72">
        <v>8.0399999999999991</v>
      </c>
      <c r="K142" s="72" t="s">
        <v>4635</v>
      </c>
      <c r="L142" s="74"/>
      <c r="M142" s="74"/>
      <c r="N142" s="74"/>
    </row>
    <row r="143" spans="1:14" x14ac:dyDescent="0.55000000000000004">
      <c r="A143" s="82" t="s">
        <v>4579</v>
      </c>
      <c r="B143" s="83">
        <v>4</v>
      </c>
      <c r="C143" s="84">
        <v>197.77799999999974</v>
      </c>
      <c r="D143" s="84">
        <v>532.90999999999929</v>
      </c>
      <c r="E143" s="85">
        <f>C143+I143+I144+I145+I146+I147-L143-L144-L145-L146-L147</f>
        <v>156.26899999999981</v>
      </c>
      <c r="F143" s="85">
        <f>D143+J143+J144+J145+J146+J147-M143-M144-M145-M146-M147</f>
        <v>449.63299999999941</v>
      </c>
      <c r="G143" s="84"/>
      <c r="H143" s="84"/>
      <c r="I143" s="72"/>
      <c r="J143" s="72"/>
      <c r="K143" s="72"/>
      <c r="L143" s="74">
        <v>0.83599999999999997</v>
      </c>
      <c r="M143" s="74">
        <v>2.508</v>
      </c>
      <c r="N143" s="74" t="s">
        <v>4238</v>
      </c>
    </row>
    <row r="144" spans="1:14" x14ac:dyDescent="0.55000000000000004">
      <c r="A144" s="82"/>
      <c r="B144" s="83"/>
      <c r="C144" s="84"/>
      <c r="D144" s="84"/>
      <c r="E144" s="85"/>
      <c r="F144" s="85"/>
      <c r="G144" s="84"/>
      <c r="H144" s="84"/>
      <c r="I144" s="72"/>
      <c r="J144" s="72"/>
      <c r="K144" s="72"/>
      <c r="L144" s="74">
        <v>0.28899999999999998</v>
      </c>
      <c r="M144" s="74">
        <v>0.86699999999999999</v>
      </c>
      <c r="N144" s="74" t="s">
        <v>4635</v>
      </c>
    </row>
    <row r="145" spans="1:14" x14ac:dyDescent="0.55000000000000004">
      <c r="A145" s="82"/>
      <c r="B145" s="83"/>
      <c r="C145" s="84"/>
      <c r="D145" s="84"/>
      <c r="E145" s="85"/>
      <c r="F145" s="85"/>
      <c r="G145" s="84"/>
      <c r="H145" s="84"/>
      <c r="I145" s="72"/>
      <c r="J145" s="72"/>
      <c r="K145" s="72"/>
      <c r="L145" s="74">
        <v>0.436</v>
      </c>
      <c r="M145" s="74">
        <v>0.872</v>
      </c>
      <c r="N145" s="74" t="s">
        <v>5175</v>
      </c>
    </row>
    <row r="146" spans="1:14" x14ac:dyDescent="0.55000000000000004">
      <c r="A146" s="82"/>
      <c r="B146" s="83"/>
      <c r="C146" s="84"/>
      <c r="D146" s="84"/>
      <c r="E146" s="85"/>
      <c r="F146" s="85"/>
      <c r="G146" s="84"/>
      <c r="H146" s="84"/>
      <c r="I146" s="72"/>
      <c r="J146" s="72"/>
      <c r="K146" s="72"/>
      <c r="L146" s="74">
        <v>36.847999999999928</v>
      </c>
      <c r="M146" s="74">
        <v>72.829999999999927</v>
      </c>
      <c r="N146" s="74" t="s">
        <v>4464</v>
      </c>
    </row>
    <row r="147" spans="1:14" x14ac:dyDescent="0.55000000000000004">
      <c r="A147" s="82"/>
      <c r="B147" s="83"/>
      <c r="C147" s="84"/>
      <c r="D147" s="84"/>
      <c r="E147" s="85"/>
      <c r="F147" s="85"/>
      <c r="G147" s="84"/>
      <c r="H147" s="84"/>
      <c r="I147" s="72"/>
      <c r="J147" s="72"/>
      <c r="K147" s="72"/>
      <c r="L147" s="74">
        <v>3.0999999999999899</v>
      </c>
      <c r="M147" s="74">
        <v>6.1999999999999904</v>
      </c>
      <c r="N147" s="74" t="s">
        <v>4300</v>
      </c>
    </row>
    <row r="148" spans="1:14" x14ac:dyDescent="0.55000000000000004">
      <c r="A148" s="82" t="s">
        <v>4635</v>
      </c>
      <c r="B148" s="83">
        <v>4</v>
      </c>
      <c r="C148" s="84">
        <v>140.5869999999997</v>
      </c>
      <c r="D148" s="84">
        <v>423.84499999999986</v>
      </c>
      <c r="E148" s="85">
        <f>C148+I148+I149-L148-L149</f>
        <v>136.89599999999967</v>
      </c>
      <c r="F148" s="85">
        <f>D148+J148+J149-M148-M149</f>
        <v>416.95199999999983</v>
      </c>
      <c r="G148" s="84"/>
      <c r="H148" s="84"/>
      <c r="I148" s="72">
        <v>0.28899999999999998</v>
      </c>
      <c r="J148" s="72">
        <v>0.86699999999999999</v>
      </c>
      <c r="K148" s="72" t="s">
        <v>4579</v>
      </c>
      <c r="L148" s="74">
        <v>4.0199999999999996</v>
      </c>
      <c r="M148" s="74">
        <v>8.0399999999999991</v>
      </c>
      <c r="N148" s="74" t="s">
        <v>4523</v>
      </c>
    </row>
    <row r="149" spans="1:14" x14ac:dyDescent="0.55000000000000004">
      <c r="A149" s="82"/>
      <c r="B149" s="83"/>
      <c r="C149" s="84"/>
      <c r="D149" s="84"/>
      <c r="E149" s="85"/>
      <c r="F149" s="85"/>
      <c r="G149" s="84"/>
      <c r="H149" s="84"/>
      <c r="I149" s="72">
        <v>3.9999999999999147E-2</v>
      </c>
      <c r="J149" s="72">
        <v>0.27999999999999403</v>
      </c>
      <c r="K149" s="72" t="s">
        <v>4429</v>
      </c>
      <c r="L149" s="74"/>
      <c r="M149" s="74"/>
      <c r="N149" s="74"/>
    </row>
    <row r="150" spans="1:14" x14ac:dyDescent="0.55000000000000004">
      <c r="A150" s="76" t="s">
        <v>9634</v>
      </c>
      <c r="B150" s="77">
        <v>34</v>
      </c>
      <c r="C150" s="78">
        <f t="shared" ref="C150:D150" si="9">SUM(C151:C158)</f>
        <v>2622.823999999996</v>
      </c>
      <c r="D150" s="78">
        <f t="shared" si="9"/>
        <v>4365.3989999999967</v>
      </c>
      <c r="E150" s="79">
        <f>SUM(E151:E158)</f>
        <v>2627.8849999999957</v>
      </c>
      <c r="F150" s="79">
        <f t="shared" ref="F150" si="10">SUM(F151:F158)</f>
        <v>4389.4119999999957</v>
      </c>
      <c r="G150" s="78"/>
      <c r="H150" s="78"/>
      <c r="I150" s="80"/>
      <c r="J150" s="80"/>
      <c r="K150" s="80"/>
      <c r="L150" s="81"/>
      <c r="M150" s="81"/>
      <c r="N150" s="81"/>
    </row>
    <row r="151" spans="1:14" x14ac:dyDescent="0.55000000000000004">
      <c r="A151" s="82" t="s">
        <v>4660</v>
      </c>
      <c r="B151" s="83">
        <v>5</v>
      </c>
      <c r="C151" s="84">
        <v>471.39899999999886</v>
      </c>
      <c r="D151" s="84">
        <v>785.58099999999968</v>
      </c>
      <c r="E151" s="85">
        <f>C151+I151+I152+I153-L151-L152-L153</f>
        <v>483.05999999999881</v>
      </c>
      <c r="F151" s="85">
        <f>D151+J151+J152+J153-M151-M152-M153</f>
        <v>816.19399999999951</v>
      </c>
      <c r="G151" s="84"/>
      <c r="H151" s="84"/>
      <c r="I151" s="72">
        <v>0.45000000000000084</v>
      </c>
      <c r="J151" s="72">
        <v>14.274999999999897</v>
      </c>
      <c r="K151" s="72" t="s">
        <v>4238</v>
      </c>
      <c r="L151" s="74"/>
      <c r="M151" s="74"/>
      <c r="N151" s="74"/>
    </row>
    <row r="152" spans="1:14" x14ac:dyDescent="0.55000000000000004">
      <c r="A152" s="82"/>
      <c r="B152" s="83"/>
      <c r="C152" s="84"/>
      <c r="D152" s="84"/>
      <c r="E152" s="85"/>
      <c r="F152" s="85"/>
      <c r="G152" s="84"/>
      <c r="H152" s="84"/>
      <c r="I152" s="72">
        <v>6.5999999999999943</v>
      </c>
      <c r="J152" s="72">
        <v>6.5999999999999943</v>
      </c>
      <c r="K152" s="72" t="s">
        <v>4729</v>
      </c>
      <c r="L152" s="74"/>
      <c r="M152" s="74"/>
      <c r="N152" s="74"/>
    </row>
    <row r="153" spans="1:14" x14ac:dyDescent="0.55000000000000004">
      <c r="A153" s="82"/>
      <c r="B153" s="83"/>
      <c r="C153" s="84"/>
      <c r="D153" s="84"/>
      <c r="E153" s="85"/>
      <c r="F153" s="85"/>
      <c r="G153" s="84"/>
      <c r="H153" s="84"/>
      <c r="I153" s="72">
        <v>4.6110000000000024</v>
      </c>
      <c r="J153" s="72">
        <v>9.7379999999999995</v>
      </c>
      <c r="K153" s="72" t="s">
        <v>3198</v>
      </c>
      <c r="L153" s="74"/>
      <c r="M153" s="74"/>
      <c r="N153" s="74"/>
    </row>
    <row r="154" spans="1:14" x14ac:dyDescent="0.55000000000000004">
      <c r="A154" s="82" t="s">
        <v>4729</v>
      </c>
      <c r="B154" s="83">
        <v>5</v>
      </c>
      <c r="C154" s="84">
        <v>407.3049999999995</v>
      </c>
      <c r="D154" s="84">
        <v>717.76099999999974</v>
      </c>
      <c r="E154" s="85">
        <f t="shared" ref="E154:F158" si="11">C154+I154-L154</f>
        <v>400.70499999999947</v>
      </c>
      <c r="F154" s="85">
        <f t="shared" si="11"/>
        <v>711.16099999999972</v>
      </c>
      <c r="G154" s="84"/>
      <c r="H154" s="84"/>
      <c r="I154" s="72"/>
      <c r="J154" s="72"/>
      <c r="K154" s="72"/>
      <c r="L154" s="74">
        <v>6.5999999999999943</v>
      </c>
      <c r="M154" s="74">
        <v>6.5999999999999943</v>
      </c>
      <c r="N154" s="74" t="s">
        <v>4660</v>
      </c>
    </row>
    <row r="155" spans="1:14" x14ac:dyDescent="0.55000000000000004">
      <c r="A155" s="82" t="s">
        <v>4972</v>
      </c>
      <c r="B155" s="83">
        <v>6</v>
      </c>
      <c r="C155" s="84">
        <v>370.31799999999936</v>
      </c>
      <c r="D155" s="84">
        <v>736.86299999999926</v>
      </c>
      <c r="E155" s="85">
        <f t="shared" si="11"/>
        <v>369.90099999999939</v>
      </c>
      <c r="F155" s="85">
        <f t="shared" si="11"/>
        <v>736.02899999999931</v>
      </c>
      <c r="G155" s="84"/>
      <c r="H155" s="84"/>
      <c r="I155" s="72"/>
      <c r="J155" s="72"/>
      <c r="K155" s="72"/>
      <c r="L155" s="74">
        <v>0.41699999999999998</v>
      </c>
      <c r="M155" s="74">
        <v>0.83399999999999996</v>
      </c>
      <c r="N155" s="74" t="s">
        <v>4901</v>
      </c>
    </row>
    <row r="156" spans="1:14" x14ac:dyDescent="0.55000000000000004">
      <c r="A156" s="82" t="s">
        <v>4792</v>
      </c>
      <c r="B156" s="83">
        <v>7</v>
      </c>
      <c r="C156" s="84">
        <v>455.27699999999959</v>
      </c>
      <c r="D156" s="84">
        <v>690.3849999999992</v>
      </c>
      <c r="E156" s="85">
        <f t="shared" si="11"/>
        <v>537.18599999999958</v>
      </c>
      <c r="F156" s="85">
        <f t="shared" si="11"/>
        <v>806.26499999999908</v>
      </c>
      <c r="G156" s="84"/>
      <c r="H156" s="84"/>
      <c r="I156" s="72">
        <v>81.909000000000006</v>
      </c>
      <c r="J156" s="72">
        <v>115.8799999999999</v>
      </c>
      <c r="K156" s="72" t="s">
        <v>4792</v>
      </c>
      <c r="L156" s="74"/>
      <c r="M156" s="74"/>
      <c r="N156" s="74"/>
    </row>
    <row r="157" spans="1:14" x14ac:dyDescent="0.55000000000000004">
      <c r="A157" s="82" t="s">
        <v>4849</v>
      </c>
      <c r="B157" s="83">
        <v>5</v>
      </c>
      <c r="C157" s="84">
        <v>495.29799999999932</v>
      </c>
      <c r="D157" s="84">
        <v>651.02199999999937</v>
      </c>
      <c r="E157" s="85">
        <f t="shared" si="11"/>
        <v>413.38899999999933</v>
      </c>
      <c r="F157" s="85">
        <f t="shared" si="11"/>
        <v>535.14199999999948</v>
      </c>
      <c r="G157" s="84"/>
      <c r="H157" s="84"/>
      <c r="I157" s="72"/>
      <c r="J157" s="72"/>
      <c r="K157" s="72"/>
      <c r="L157" s="74">
        <v>81.909000000000006</v>
      </c>
      <c r="M157" s="74">
        <v>115.8799999999999</v>
      </c>
      <c r="N157" s="74" t="s">
        <v>4792</v>
      </c>
    </row>
    <row r="158" spans="1:14" x14ac:dyDescent="0.55000000000000004">
      <c r="A158" s="82" t="s">
        <v>4901</v>
      </c>
      <c r="B158" s="83">
        <v>6</v>
      </c>
      <c r="C158" s="84">
        <v>423.22699999999935</v>
      </c>
      <c r="D158" s="84">
        <v>783.78699999999901</v>
      </c>
      <c r="E158" s="85">
        <f t="shared" si="11"/>
        <v>423.64399999999932</v>
      </c>
      <c r="F158" s="85">
        <f t="shared" si="11"/>
        <v>784.62099999999896</v>
      </c>
      <c r="G158" s="84"/>
      <c r="H158" s="84"/>
      <c r="I158" s="72">
        <v>0.41699999999999998</v>
      </c>
      <c r="J158" s="72">
        <v>0.83399999999999996</v>
      </c>
      <c r="K158" s="72" t="s">
        <v>4901</v>
      </c>
      <c r="L158" s="74"/>
      <c r="M158" s="74"/>
      <c r="N158" s="74"/>
    </row>
    <row r="159" spans="1:14" x14ac:dyDescent="0.55000000000000004">
      <c r="A159" s="76" t="s">
        <v>9635</v>
      </c>
      <c r="B159" s="77">
        <v>26</v>
      </c>
      <c r="C159" s="78">
        <f>SUM(C160:C171)</f>
        <v>2219.0239999999972</v>
      </c>
      <c r="D159" s="78">
        <f t="shared" ref="D159:F159" si="12">SUM(D160:D171)</f>
        <v>3646.1279999999965</v>
      </c>
      <c r="E159" s="79">
        <f t="shared" si="12"/>
        <v>2418.8969999999968</v>
      </c>
      <c r="F159" s="79">
        <f t="shared" si="12"/>
        <v>4048.9789999999966</v>
      </c>
      <c r="G159" s="78"/>
      <c r="H159" s="78"/>
      <c r="I159" s="80"/>
      <c r="J159" s="80"/>
      <c r="K159" s="80"/>
      <c r="L159" s="81"/>
      <c r="M159" s="81"/>
      <c r="N159" s="81"/>
    </row>
    <row r="160" spans="1:14" x14ac:dyDescent="0.55000000000000004">
      <c r="A160" s="82" t="s">
        <v>5027</v>
      </c>
      <c r="B160" s="83">
        <v>5</v>
      </c>
      <c r="C160" s="84">
        <v>412.5529999999996</v>
      </c>
      <c r="D160" s="84">
        <v>645.07299999999964</v>
      </c>
      <c r="E160" s="85">
        <f>C160+I160-L160</f>
        <v>528.26999999999953</v>
      </c>
      <c r="F160" s="85">
        <f>+D160+J160-M160</f>
        <v>771.79199999999946</v>
      </c>
      <c r="G160" s="84"/>
      <c r="H160" s="84"/>
      <c r="I160" s="72">
        <v>128.33399999999989</v>
      </c>
      <c r="J160" s="72">
        <v>150.95699999999979</v>
      </c>
      <c r="K160" s="72" t="s">
        <v>5913</v>
      </c>
      <c r="L160" s="74">
        <v>12.617000000000001</v>
      </c>
      <c r="M160" s="74">
        <v>24.238</v>
      </c>
      <c r="N160" s="74" t="s">
        <v>9636</v>
      </c>
    </row>
    <row r="161" spans="1:14" x14ac:dyDescent="0.55000000000000004">
      <c r="A161" s="82" t="s">
        <v>9636</v>
      </c>
      <c r="B161" s="83">
        <v>5</v>
      </c>
      <c r="C161" s="84">
        <v>365.1129999999996</v>
      </c>
      <c r="D161" s="84">
        <v>694.26699999999846</v>
      </c>
      <c r="E161" s="85">
        <f>+C161+I161-L161</f>
        <v>377.72999999999962</v>
      </c>
      <c r="F161" s="85">
        <f>+D161+J161-M161</f>
        <v>718.50499999999852</v>
      </c>
      <c r="G161" s="84"/>
      <c r="H161" s="84"/>
      <c r="I161" s="72">
        <v>12.617000000000001</v>
      </c>
      <c r="J161" s="72">
        <v>24.238</v>
      </c>
      <c r="K161" s="72" t="s">
        <v>5027</v>
      </c>
      <c r="L161" s="74"/>
      <c r="M161" s="74"/>
      <c r="N161" s="74"/>
    </row>
    <row r="162" spans="1:14" x14ac:dyDescent="0.55000000000000004">
      <c r="A162" s="82" t="s">
        <v>5130</v>
      </c>
      <c r="B162" s="83">
        <v>4</v>
      </c>
      <c r="C162" s="84">
        <v>402.73799999999954</v>
      </c>
      <c r="D162" s="84">
        <v>569.09699999999987</v>
      </c>
      <c r="E162" s="85">
        <f>+C162+I162+I163+I164-L162-L163-L164</f>
        <v>598.15299999999922</v>
      </c>
      <c r="F162" s="85">
        <f>+D162+J162+J163+J164-M162</f>
        <v>844.72999999999968</v>
      </c>
      <c r="G162" s="84"/>
      <c r="H162" s="84"/>
      <c r="I162" s="72">
        <v>5.7</v>
      </c>
      <c r="J162" s="72">
        <v>5.7</v>
      </c>
      <c r="K162" s="72" t="s">
        <v>3885</v>
      </c>
      <c r="L162" s="74">
        <v>2.8490000000000002</v>
      </c>
      <c r="M162" s="74">
        <v>2.8490000000000002</v>
      </c>
      <c r="N162" s="74" t="s">
        <v>3885</v>
      </c>
    </row>
    <row r="163" spans="1:14" x14ac:dyDescent="0.55000000000000004">
      <c r="A163" s="82"/>
      <c r="B163" s="83"/>
      <c r="C163" s="84"/>
      <c r="D163" s="84"/>
      <c r="E163" s="85"/>
      <c r="F163" s="85"/>
      <c r="G163" s="84"/>
      <c r="H163" s="84"/>
      <c r="I163" s="72">
        <v>7.7880000000000003</v>
      </c>
      <c r="J163" s="72">
        <v>7.7880000000000003</v>
      </c>
      <c r="K163" s="72" t="s">
        <v>5175</v>
      </c>
      <c r="L163" s="74"/>
      <c r="M163" s="74"/>
      <c r="N163" s="74"/>
    </row>
    <row r="164" spans="1:14" x14ac:dyDescent="0.55000000000000004">
      <c r="A164" s="82"/>
      <c r="B164" s="83"/>
      <c r="C164" s="84"/>
      <c r="D164" s="84"/>
      <c r="E164" s="85"/>
      <c r="F164" s="85"/>
      <c r="G164" s="84"/>
      <c r="H164" s="84"/>
      <c r="I164" s="87">
        <v>184.77599999999967</v>
      </c>
      <c r="J164" s="87">
        <v>264.99399999999974</v>
      </c>
      <c r="K164" s="87" t="s">
        <v>5229</v>
      </c>
      <c r="L164" s="74"/>
      <c r="M164" s="74"/>
      <c r="N164" s="74"/>
    </row>
    <row r="165" spans="1:14" x14ac:dyDescent="0.55000000000000004">
      <c r="A165" s="82" t="s">
        <v>5175</v>
      </c>
      <c r="B165" s="83">
        <v>4</v>
      </c>
      <c r="C165" s="84">
        <v>324.96399999999966</v>
      </c>
      <c r="D165" s="84">
        <v>587.21799999999951</v>
      </c>
      <c r="E165" s="85">
        <f>+C165+I165+I166+I167-L165-L166-L167</f>
        <v>388.00799999999947</v>
      </c>
      <c r="F165" s="85">
        <f>+D165+J165+J166+J167-M165-M166-M167</f>
        <v>830.31299999999931</v>
      </c>
      <c r="G165" s="84"/>
      <c r="H165" s="84"/>
      <c r="I165" s="72">
        <v>0.436</v>
      </c>
      <c r="J165" s="72">
        <v>0.872</v>
      </c>
      <c r="K165" s="72" t="s">
        <v>4579</v>
      </c>
      <c r="L165" s="74">
        <v>7.7880000000000003</v>
      </c>
      <c r="M165" s="74">
        <v>7.7880000000000003</v>
      </c>
      <c r="N165" s="74" t="s">
        <v>5130</v>
      </c>
    </row>
    <row r="166" spans="1:14" x14ac:dyDescent="0.55000000000000004">
      <c r="A166" s="82"/>
      <c r="B166" s="83"/>
      <c r="C166" s="84"/>
      <c r="D166" s="84"/>
      <c r="E166" s="85"/>
      <c r="F166" s="85"/>
      <c r="G166" s="84"/>
      <c r="H166" s="84"/>
      <c r="I166" s="87">
        <v>76.536999999999978</v>
      </c>
      <c r="J166" s="87">
        <v>246.34899999999999</v>
      </c>
      <c r="K166" s="87" t="s">
        <v>4429</v>
      </c>
      <c r="L166" s="74">
        <v>29.799999999999983</v>
      </c>
      <c r="M166" s="74">
        <v>48.85599999999998</v>
      </c>
      <c r="N166" s="74" t="s">
        <v>4429</v>
      </c>
    </row>
    <row r="167" spans="1:14" x14ac:dyDescent="0.55000000000000004">
      <c r="A167" s="82"/>
      <c r="B167" s="83"/>
      <c r="C167" s="84"/>
      <c r="D167" s="84"/>
      <c r="E167" s="85"/>
      <c r="F167" s="85"/>
      <c r="G167" s="84"/>
      <c r="H167" s="84"/>
      <c r="I167" s="72">
        <v>23.658999999999899</v>
      </c>
      <c r="J167" s="72">
        <v>52.517999999999901</v>
      </c>
      <c r="K167" s="72" t="s">
        <v>9632</v>
      </c>
      <c r="L167" s="74"/>
      <c r="M167" s="74"/>
      <c r="N167" s="74"/>
    </row>
    <row r="168" spans="1:14" x14ac:dyDescent="0.55000000000000004">
      <c r="A168" s="82" t="s">
        <v>5229</v>
      </c>
      <c r="B168" s="83">
        <v>4</v>
      </c>
      <c r="C168" s="84">
        <v>283.48399999999941</v>
      </c>
      <c r="D168" s="84">
        <v>493.71299999999979</v>
      </c>
      <c r="E168" s="85">
        <f>+C168+I168-L168-L169-L170</f>
        <v>63.025999999999847</v>
      </c>
      <c r="F168" s="85">
        <f>+D168+J168-M168-M169-M170</f>
        <v>170.89200000000014</v>
      </c>
      <c r="G168" s="84"/>
      <c r="H168" s="84"/>
      <c r="I168" s="72"/>
      <c r="J168" s="72"/>
      <c r="K168" s="72"/>
      <c r="L168" s="74">
        <v>33.537999999999911</v>
      </c>
      <c r="M168" s="74">
        <v>55.986999999999917</v>
      </c>
      <c r="N168" s="74" t="s">
        <v>5282</v>
      </c>
    </row>
    <row r="169" spans="1:14" x14ac:dyDescent="0.55000000000000004">
      <c r="A169" s="82"/>
      <c r="B169" s="83"/>
      <c r="C169" s="84"/>
      <c r="D169" s="84"/>
      <c r="E169" s="85"/>
      <c r="F169" s="85"/>
      <c r="G169" s="84"/>
      <c r="H169" s="84"/>
      <c r="I169" s="72"/>
      <c r="J169" s="72"/>
      <c r="K169" s="72"/>
      <c r="L169" s="86">
        <v>184.77599999999967</v>
      </c>
      <c r="M169" s="86">
        <v>264.99399999999974</v>
      </c>
      <c r="N169" s="86" t="s">
        <v>5130</v>
      </c>
    </row>
    <row r="170" spans="1:14" x14ac:dyDescent="0.55000000000000004">
      <c r="A170" s="82"/>
      <c r="B170" s="83"/>
      <c r="C170" s="84"/>
      <c r="D170" s="84"/>
      <c r="E170" s="85"/>
      <c r="F170" s="85"/>
      <c r="G170" s="84"/>
      <c r="H170" s="84"/>
      <c r="I170" s="72"/>
      <c r="J170" s="72"/>
      <c r="K170" s="72"/>
      <c r="L170" s="74">
        <v>2.1439999999999984</v>
      </c>
      <c r="M170" s="74">
        <v>1.839999999999999</v>
      </c>
      <c r="N170" s="74" t="s">
        <v>4429</v>
      </c>
    </row>
    <row r="171" spans="1:14" x14ac:dyDescent="0.55000000000000004">
      <c r="A171" s="82" t="s">
        <v>5282</v>
      </c>
      <c r="B171" s="83">
        <v>4</v>
      </c>
      <c r="C171" s="84">
        <v>430.17199999999929</v>
      </c>
      <c r="D171" s="84">
        <v>656.75999999999942</v>
      </c>
      <c r="E171" s="85">
        <f>+C171+I171-L171</f>
        <v>463.70999999999918</v>
      </c>
      <c r="F171" s="85">
        <f>+D171+J171-M171</f>
        <v>712.74699999999939</v>
      </c>
      <c r="G171" s="84"/>
      <c r="H171" s="84"/>
      <c r="I171" s="72">
        <v>33.537999999999911</v>
      </c>
      <c r="J171" s="72">
        <v>55.986999999999917</v>
      </c>
      <c r="K171" s="72" t="s">
        <v>5229</v>
      </c>
      <c r="L171" s="74"/>
      <c r="M171" s="74"/>
      <c r="N171" s="74"/>
    </row>
    <row r="172" spans="1:14" x14ac:dyDescent="0.55000000000000004">
      <c r="A172" s="76" t="s">
        <v>9637</v>
      </c>
      <c r="B172" s="77">
        <v>31</v>
      </c>
      <c r="C172" s="78">
        <f t="shared" ref="C172:D172" si="13">SUM(C173:C181)</f>
        <v>3013.6759999999949</v>
      </c>
      <c r="D172" s="78">
        <f t="shared" si="13"/>
        <v>4140.1209999999955</v>
      </c>
      <c r="E172" s="79">
        <f>SUM(E173:E181)</f>
        <v>3186.1809999999946</v>
      </c>
      <c r="F172" s="79">
        <f t="shared" ref="F172" si="14">SUM(F173:F181)</f>
        <v>4312.9259999999949</v>
      </c>
      <c r="G172" s="78"/>
      <c r="H172" s="78"/>
      <c r="I172" s="80"/>
      <c r="J172" s="80"/>
      <c r="K172" s="80"/>
      <c r="L172" s="81"/>
      <c r="M172" s="81"/>
      <c r="N172" s="81"/>
    </row>
    <row r="173" spans="1:14" x14ac:dyDescent="0.55000000000000004">
      <c r="A173" s="82" t="s">
        <v>5667</v>
      </c>
      <c r="B173" s="83">
        <v>7</v>
      </c>
      <c r="C173" s="84">
        <v>543.43299999999886</v>
      </c>
      <c r="D173" s="84">
        <v>790.7129999999986</v>
      </c>
      <c r="E173" s="85">
        <f>+C173+I173-L173</f>
        <v>543.43299999999886</v>
      </c>
      <c r="F173" s="85">
        <f>+D173+J173-M173</f>
        <v>790.7129999999986</v>
      </c>
      <c r="G173" s="84"/>
      <c r="H173" s="84"/>
      <c r="I173" s="72"/>
      <c r="J173" s="72"/>
      <c r="K173" s="72"/>
      <c r="L173" s="74"/>
      <c r="M173" s="74"/>
      <c r="N173" s="74"/>
    </row>
    <row r="174" spans="1:14" x14ac:dyDescent="0.55000000000000004">
      <c r="A174" s="82" t="s">
        <v>9638</v>
      </c>
      <c r="B174" s="83">
        <v>6</v>
      </c>
      <c r="C174" s="84">
        <v>553.88399999999922</v>
      </c>
      <c r="D174" s="84">
        <v>731.0489999999993</v>
      </c>
      <c r="E174" s="85">
        <f>+C174+I174+I175+I176-L174-L175-L176</f>
        <v>683.04875999999899</v>
      </c>
      <c r="F174" s="85">
        <f>+D174+J174+J175+J176-M174-M175-M176</f>
        <v>869.59951999999919</v>
      </c>
      <c r="G174" s="84"/>
      <c r="H174" s="84"/>
      <c r="I174" s="72">
        <v>95.055999999999983</v>
      </c>
      <c r="J174" s="72">
        <v>95.35599999999998</v>
      </c>
      <c r="K174" s="72" t="s">
        <v>5745</v>
      </c>
      <c r="L174" s="74">
        <v>0.97299999999999898</v>
      </c>
      <c r="M174" s="74">
        <v>0.97299999999999898</v>
      </c>
      <c r="N174" s="74" t="s">
        <v>5940</v>
      </c>
    </row>
    <row r="175" spans="1:14" x14ac:dyDescent="0.55000000000000004">
      <c r="A175" s="82"/>
      <c r="B175" s="83"/>
      <c r="C175" s="84"/>
      <c r="D175" s="84"/>
      <c r="E175" s="85"/>
      <c r="F175" s="85"/>
      <c r="G175" s="84"/>
      <c r="H175" s="84"/>
      <c r="I175" s="72">
        <v>7.6849999999999898</v>
      </c>
      <c r="J175" s="72">
        <v>7.6849999999999898</v>
      </c>
      <c r="K175" s="72" t="s">
        <v>5940</v>
      </c>
      <c r="L175" s="74">
        <v>3.424000000001115E-2</v>
      </c>
      <c r="M175" s="74">
        <v>6.8480000000022301E-2</v>
      </c>
      <c r="N175" s="74" t="s">
        <v>9639</v>
      </c>
    </row>
    <row r="176" spans="1:14" x14ac:dyDescent="0.55000000000000004">
      <c r="A176" s="82"/>
      <c r="B176" s="83"/>
      <c r="C176" s="84"/>
      <c r="D176" s="84"/>
      <c r="E176" s="85"/>
      <c r="F176" s="85"/>
      <c r="G176" s="84"/>
      <c r="H176" s="84"/>
      <c r="I176" s="72">
        <v>27.430999999999891</v>
      </c>
      <c r="J176" s="72">
        <v>36.550999999999902</v>
      </c>
      <c r="K176" s="72" t="s">
        <v>9639</v>
      </c>
      <c r="L176" s="74"/>
      <c r="M176" s="74"/>
      <c r="N176" s="74"/>
    </row>
    <row r="177" spans="1:14" x14ac:dyDescent="0.55000000000000004">
      <c r="A177" s="82" t="s">
        <v>9640</v>
      </c>
      <c r="B177" s="83">
        <v>5</v>
      </c>
      <c r="C177" s="84">
        <v>619.96199999999919</v>
      </c>
      <c r="D177" s="84">
        <v>831.17899999999918</v>
      </c>
      <c r="E177" s="85">
        <f>+C177+I177-L177</f>
        <v>619.96199999999919</v>
      </c>
      <c r="F177" s="85">
        <f>+D177+J177-M177</f>
        <v>831.17899999999918</v>
      </c>
      <c r="G177" s="84"/>
      <c r="H177" s="84"/>
      <c r="I177" s="72"/>
      <c r="J177" s="72"/>
      <c r="K177" s="72"/>
      <c r="L177" s="74"/>
      <c r="M177" s="74"/>
      <c r="N177" s="74"/>
    </row>
    <row r="178" spans="1:14" x14ac:dyDescent="0.55000000000000004">
      <c r="A178" s="82" t="s">
        <v>9641</v>
      </c>
      <c r="B178" s="83">
        <v>4</v>
      </c>
      <c r="C178" s="84">
        <v>418.84099999999955</v>
      </c>
      <c r="D178" s="84">
        <v>611.99699999999939</v>
      </c>
      <c r="E178" s="85">
        <f>+C178+I178-L178</f>
        <v>418.84099999999955</v>
      </c>
      <c r="F178" s="85">
        <f>+D178+J178-M178</f>
        <v>611.99699999999939</v>
      </c>
      <c r="G178" s="84"/>
      <c r="H178" s="84"/>
      <c r="I178" s="72"/>
      <c r="J178" s="72"/>
      <c r="K178" s="72"/>
      <c r="L178" s="74"/>
      <c r="M178" s="74"/>
      <c r="N178" s="74"/>
    </row>
    <row r="179" spans="1:14" x14ac:dyDescent="0.55000000000000004">
      <c r="A179" s="82" t="s">
        <v>9639</v>
      </c>
      <c r="B179" s="83">
        <v>4</v>
      </c>
      <c r="C179" s="84">
        <v>455.56699999999927</v>
      </c>
      <c r="D179" s="84">
        <v>602.24399999999946</v>
      </c>
      <c r="E179" s="85">
        <f>+C179+I179+I180-L179-L180</f>
        <v>498.90723999999926</v>
      </c>
      <c r="F179" s="85">
        <f>+D179+J179+J180-M179-M180</f>
        <v>636.4984799999994</v>
      </c>
      <c r="G179" s="84"/>
      <c r="H179" s="84"/>
      <c r="I179" s="72">
        <v>3.424000000001115E-2</v>
      </c>
      <c r="J179" s="72">
        <v>6.8480000000022301E-2</v>
      </c>
      <c r="K179" s="72" t="s">
        <v>9638</v>
      </c>
      <c r="L179" s="74">
        <v>27.430999999999887</v>
      </c>
      <c r="M179" s="74">
        <v>36.550999999999895</v>
      </c>
      <c r="N179" s="74" t="s">
        <v>9638</v>
      </c>
    </row>
    <row r="180" spans="1:14" x14ac:dyDescent="0.55000000000000004">
      <c r="A180" s="82"/>
      <c r="B180" s="83"/>
      <c r="C180" s="84"/>
      <c r="D180" s="84"/>
      <c r="E180" s="85"/>
      <c r="F180" s="85"/>
      <c r="G180" s="84"/>
      <c r="H180" s="84"/>
      <c r="I180" s="72">
        <v>70.736999999999895</v>
      </c>
      <c r="J180" s="72">
        <v>70.736999999999895</v>
      </c>
      <c r="K180" s="72" t="s">
        <v>5876</v>
      </c>
      <c r="L180" s="74"/>
      <c r="M180" s="74"/>
      <c r="N180" s="74"/>
    </row>
    <row r="181" spans="1:14" x14ac:dyDescent="0.55000000000000004">
      <c r="A181" s="82" t="s">
        <v>5609</v>
      </c>
      <c r="B181" s="83">
        <v>5</v>
      </c>
      <c r="C181" s="84">
        <v>421.98899999999929</v>
      </c>
      <c r="D181" s="84">
        <v>572.93899999999906</v>
      </c>
      <c r="E181" s="85">
        <f>+C181+I181-L181</f>
        <v>421.98899999999929</v>
      </c>
      <c r="F181" s="85">
        <f>+D181+J181-M181</f>
        <v>572.93899999999906</v>
      </c>
      <c r="G181" s="84"/>
      <c r="H181" s="84"/>
      <c r="I181" s="72"/>
      <c r="J181" s="72"/>
      <c r="K181" s="72"/>
      <c r="L181" s="74"/>
      <c r="M181" s="74"/>
      <c r="N181" s="74"/>
    </row>
    <row r="182" spans="1:14" x14ac:dyDescent="0.55000000000000004">
      <c r="A182" s="76" t="s">
        <v>9642</v>
      </c>
      <c r="B182" s="77">
        <v>25</v>
      </c>
      <c r="C182" s="78">
        <f t="shared" ref="C182:D182" si="15">SUM(C183:C191)</f>
        <v>2217.4999999999977</v>
      </c>
      <c r="D182" s="78">
        <f t="shared" si="15"/>
        <v>3078.9289999999974</v>
      </c>
      <c r="E182" s="79">
        <f>SUM(E183:E191)</f>
        <v>1982.1589999999981</v>
      </c>
      <c r="F182" s="79">
        <f t="shared" ref="F182" si="16">SUM(F183:F191)</f>
        <v>2823.0639999999976</v>
      </c>
      <c r="G182" s="78"/>
      <c r="H182" s="78"/>
      <c r="I182" s="80"/>
      <c r="J182" s="80"/>
      <c r="K182" s="80"/>
      <c r="L182" s="81"/>
      <c r="M182" s="81"/>
      <c r="N182" s="81"/>
    </row>
    <row r="183" spans="1:14" x14ac:dyDescent="0.55000000000000004">
      <c r="A183" s="82" t="s">
        <v>5745</v>
      </c>
      <c r="B183" s="83">
        <v>6</v>
      </c>
      <c r="C183" s="84">
        <v>539.68499999999983</v>
      </c>
      <c r="D183" s="84">
        <v>697.49799999999982</v>
      </c>
      <c r="E183" s="85">
        <f>+C183+I183+I184-L183-L184</f>
        <v>430.62399999999985</v>
      </c>
      <c r="F183" s="85">
        <f>+D183+J183+J184-M183-M184</f>
        <v>661.69399999999962</v>
      </c>
      <c r="G183" s="84"/>
      <c r="H183" s="84"/>
      <c r="I183" s="72">
        <v>138.60299999999989</v>
      </c>
      <c r="J183" s="72">
        <v>234.3689999999998</v>
      </c>
      <c r="K183" s="72" t="s">
        <v>5876</v>
      </c>
      <c r="L183" s="74">
        <v>152.608</v>
      </c>
      <c r="M183" s="74">
        <v>174.81700000000001</v>
      </c>
      <c r="N183" s="74" t="s">
        <v>5940</v>
      </c>
    </row>
    <row r="184" spans="1:14" x14ac:dyDescent="0.55000000000000004">
      <c r="A184" s="82"/>
      <c r="B184" s="83"/>
      <c r="C184" s="84"/>
      <c r="D184" s="84"/>
      <c r="E184" s="85"/>
      <c r="F184" s="85"/>
      <c r="G184" s="84"/>
      <c r="H184" s="84"/>
      <c r="I184" s="72"/>
      <c r="J184" s="72"/>
      <c r="K184" s="72"/>
      <c r="L184" s="74">
        <v>95.055999999999983</v>
      </c>
      <c r="M184" s="74">
        <v>95.355999999999995</v>
      </c>
      <c r="N184" s="74" t="s">
        <v>9638</v>
      </c>
    </row>
    <row r="185" spans="1:14" x14ac:dyDescent="0.55000000000000004">
      <c r="A185" s="82" t="s">
        <v>5807</v>
      </c>
      <c r="B185" s="83">
        <v>4</v>
      </c>
      <c r="C185" s="84">
        <v>333.42999999999961</v>
      </c>
      <c r="D185" s="84">
        <v>566.59999999999968</v>
      </c>
      <c r="E185" s="85">
        <f>+C185+I185-L185</f>
        <v>183.21999999999983</v>
      </c>
      <c r="F185" s="85">
        <f>+D185+J185-M185</f>
        <v>343.13799999999992</v>
      </c>
      <c r="G185" s="84"/>
      <c r="H185" s="84"/>
      <c r="I185" s="72"/>
      <c r="J185" s="72"/>
      <c r="K185" s="72"/>
      <c r="L185" s="74">
        <v>150.20999999999978</v>
      </c>
      <c r="M185" s="74">
        <v>223.46199999999979</v>
      </c>
      <c r="N185" s="74" t="s">
        <v>5876</v>
      </c>
    </row>
    <row r="186" spans="1:14" x14ac:dyDescent="0.55000000000000004">
      <c r="A186" s="82" t="s">
        <v>5876</v>
      </c>
      <c r="B186" s="83">
        <v>4</v>
      </c>
      <c r="C186" s="84">
        <v>448.02999999999957</v>
      </c>
      <c r="D186" s="84">
        <v>603.25899999999945</v>
      </c>
      <c r="E186" s="85">
        <f>+C186+I186+I187-L186-L187</f>
        <v>388.89999999999952</v>
      </c>
      <c r="F186" s="85">
        <f>+D186+J186+J187-M186-M187</f>
        <v>521.61499999999955</v>
      </c>
      <c r="G186" s="84"/>
      <c r="H186" s="84"/>
      <c r="I186" s="72">
        <v>150.20999999999978</v>
      </c>
      <c r="J186" s="72">
        <v>223.46199999999976</v>
      </c>
      <c r="K186" s="72" t="s">
        <v>5807</v>
      </c>
      <c r="L186" s="74">
        <v>138.60299999999989</v>
      </c>
      <c r="M186" s="74">
        <v>234.36899999999977</v>
      </c>
      <c r="N186" s="74" t="s">
        <v>5745</v>
      </c>
    </row>
    <row r="187" spans="1:14" x14ac:dyDescent="0.55000000000000004">
      <c r="A187" s="82"/>
      <c r="B187" s="83"/>
      <c r="C187" s="84"/>
      <c r="D187" s="84"/>
      <c r="E187" s="85"/>
      <c r="F187" s="85"/>
      <c r="G187" s="84"/>
      <c r="H187" s="84"/>
      <c r="I187" s="72"/>
      <c r="J187" s="72"/>
      <c r="K187" s="72"/>
      <c r="L187" s="74">
        <v>70.736999999999895</v>
      </c>
      <c r="M187" s="74">
        <v>70.736999999999895</v>
      </c>
      <c r="N187" s="74" t="s">
        <v>9639</v>
      </c>
    </row>
    <row r="188" spans="1:14" x14ac:dyDescent="0.55000000000000004">
      <c r="A188" s="82" t="s">
        <v>5913</v>
      </c>
      <c r="B188" s="83">
        <v>4</v>
      </c>
      <c r="C188" s="84">
        <v>352.04799999999972</v>
      </c>
      <c r="D188" s="84">
        <v>454.22299999999882</v>
      </c>
      <c r="E188" s="85">
        <f>+C188+I188-L188</f>
        <v>223.71399999999983</v>
      </c>
      <c r="F188" s="85">
        <f>+D188+J188-M188</f>
        <v>303.26599999999905</v>
      </c>
      <c r="G188" s="84"/>
      <c r="H188" s="84"/>
      <c r="I188" s="72"/>
      <c r="J188" s="72"/>
      <c r="K188" s="72"/>
      <c r="L188" s="74">
        <v>128.33399999999989</v>
      </c>
      <c r="M188" s="74">
        <v>150.95699999999979</v>
      </c>
      <c r="N188" s="74" t="s">
        <v>5027</v>
      </c>
    </row>
    <row r="189" spans="1:14" x14ac:dyDescent="0.55000000000000004">
      <c r="A189" s="82" t="s">
        <v>5940</v>
      </c>
      <c r="B189" s="83">
        <v>7</v>
      </c>
      <c r="C189" s="84">
        <v>544.30699999999877</v>
      </c>
      <c r="D189" s="84">
        <v>757.34899999999925</v>
      </c>
      <c r="E189" s="85">
        <f>+C189+I189+I190+I191-L189</f>
        <v>755.70099999999888</v>
      </c>
      <c r="F189" s="85">
        <f>+D189+J189+J190+J191-M189</f>
        <v>993.3509999999992</v>
      </c>
      <c r="G189" s="84"/>
      <c r="H189" s="84"/>
      <c r="I189" s="72">
        <v>0.97299999999999898</v>
      </c>
      <c r="J189" s="72">
        <v>0.97299999999999898</v>
      </c>
      <c r="K189" s="72" t="s">
        <v>9638</v>
      </c>
      <c r="L189" s="74">
        <v>7.6849999999999898</v>
      </c>
      <c r="M189" s="74">
        <v>7.6849999999999898</v>
      </c>
      <c r="N189" s="74" t="s">
        <v>9638</v>
      </c>
    </row>
    <row r="190" spans="1:14" x14ac:dyDescent="0.55000000000000004">
      <c r="A190" s="82"/>
      <c r="B190" s="83"/>
      <c r="C190" s="84"/>
      <c r="D190" s="84"/>
      <c r="E190" s="85"/>
      <c r="F190" s="85"/>
      <c r="G190" s="84"/>
      <c r="H190" s="84"/>
      <c r="I190" s="72">
        <v>152.608</v>
      </c>
      <c r="J190" s="72">
        <v>174.81700000000001</v>
      </c>
      <c r="K190" s="72" t="s">
        <v>5745</v>
      </c>
      <c r="L190" s="74"/>
      <c r="M190" s="74"/>
      <c r="N190" s="74"/>
    </row>
    <row r="191" spans="1:14" x14ac:dyDescent="0.55000000000000004">
      <c r="A191" s="82"/>
      <c r="B191" s="83"/>
      <c r="C191" s="84"/>
      <c r="D191" s="84"/>
      <c r="E191" s="85"/>
      <c r="F191" s="85"/>
      <c r="G191" s="84"/>
      <c r="H191" s="84"/>
      <c r="I191" s="72">
        <v>65.49799999999999</v>
      </c>
      <c r="J191" s="72">
        <v>67.896999999999991</v>
      </c>
      <c r="K191" s="72" t="s">
        <v>6326</v>
      </c>
      <c r="L191" s="74"/>
      <c r="M191" s="74"/>
      <c r="N191" s="74"/>
    </row>
    <row r="192" spans="1:14" x14ac:dyDescent="0.55000000000000004">
      <c r="A192" s="76" t="s">
        <v>9643</v>
      </c>
      <c r="B192" s="77">
        <v>32</v>
      </c>
      <c r="C192" s="78">
        <f t="shared" ref="C192:D192" si="17">SUM(C193:C199)</f>
        <v>2449.0359999999973</v>
      </c>
      <c r="D192" s="78">
        <f t="shared" si="17"/>
        <v>3436.1849999999963</v>
      </c>
      <c r="E192" s="79">
        <f>SUM(E193:E199)</f>
        <v>2383.5379999999973</v>
      </c>
      <c r="F192" s="79">
        <f t="shared" ref="F192" si="18">SUM(F193:F199)</f>
        <v>3368.2879999999968</v>
      </c>
      <c r="G192" s="78"/>
      <c r="H192" s="78"/>
      <c r="I192" s="80"/>
      <c r="J192" s="80"/>
      <c r="K192" s="80"/>
      <c r="L192" s="81"/>
      <c r="M192" s="81"/>
      <c r="N192" s="81"/>
    </row>
    <row r="193" spans="1:14" x14ac:dyDescent="0.55000000000000004">
      <c r="A193" s="82" t="s">
        <v>6015</v>
      </c>
      <c r="B193" s="83">
        <v>6</v>
      </c>
      <c r="C193" s="84">
        <v>281.34399999999982</v>
      </c>
      <c r="D193" s="84">
        <v>590.72799999999984</v>
      </c>
      <c r="E193" s="85">
        <f t="shared" ref="E193:F197" si="19">+C193+I193-L193</f>
        <v>339.35299999999972</v>
      </c>
      <c r="F193" s="85">
        <f t="shared" si="19"/>
        <v>682.96699999999987</v>
      </c>
      <c r="G193" s="84"/>
      <c r="H193" s="84"/>
      <c r="I193" s="72">
        <v>58.008999999999887</v>
      </c>
      <c r="J193" s="72">
        <v>92.23899999999999</v>
      </c>
      <c r="K193" s="72" t="s">
        <v>6326</v>
      </c>
      <c r="L193" s="74"/>
      <c r="M193" s="74"/>
      <c r="N193" s="74"/>
    </row>
    <row r="194" spans="1:14" x14ac:dyDescent="0.55000000000000004">
      <c r="A194" s="82" t="s">
        <v>9644</v>
      </c>
      <c r="B194" s="83">
        <v>4</v>
      </c>
      <c r="C194" s="84">
        <v>383.59899999999959</v>
      </c>
      <c r="D194" s="84">
        <v>571.03699999999958</v>
      </c>
      <c r="E194" s="85">
        <f t="shared" si="19"/>
        <v>383.59899999999959</v>
      </c>
      <c r="F194" s="85">
        <f t="shared" si="19"/>
        <v>571.03699999999958</v>
      </c>
      <c r="G194" s="84"/>
      <c r="H194" s="84"/>
      <c r="I194" s="72"/>
      <c r="J194" s="72"/>
      <c r="K194" s="72"/>
      <c r="L194" s="74"/>
      <c r="M194" s="74"/>
      <c r="N194" s="74"/>
    </row>
    <row r="195" spans="1:14" x14ac:dyDescent="0.55000000000000004">
      <c r="A195" s="82" t="s">
        <v>6062</v>
      </c>
      <c r="B195" s="83">
        <v>6</v>
      </c>
      <c r="C195" s="84">
        <v>445.71799999999973</v>
      </c>
      <c r="D195" s="84">
        <v>509.0849999999993</v>
      </c>
      <c r="E195" s="85">
        <f t="shared" si="19"/>
        <v>446.49283899999972</v>
      </c>
      <c r="F195" s="85">
        <f t="shared" si="19"/>
        <v>509.63467799999933</v>
      </c>
      <c r="G195" s="84"/>
      <c r="H195" s="84"/>
      <c r="I195" s="72">
        <v>1</v>
      </c>
      <c r="J195" s="72">
        <v>1</v>
      </c>
      <c r="K195" s="72" t="s">
        <v>6217</v>
      </c>
      <c r="L195" s="74">
        <v>0.22516099999999994</v>
      </c>
      <c r="M195" s="74">
        <v>0.45032199999999989</v>
      </c>
      <c r="N195" s="74" t="s">
        <v>6217</v>
      </c>
    </row>
    <row r="196" spans="1:14" x14ac:dyDescent="0.55000000000000004">
      <c r="A196" s="82" t="s">
        <v>6132</v>
      </c>
      <c r="B196" s="83">
        <v>5</v>
      </c>
      <c r="C196" s="84">
        <v>342.83199999999931</v>
      </c>
      <c r="D196" s="84">
        <v>489.92899999999958</v>
      </c>
      <c r="E196" s="85">
        <f t="shared" si="19"/>
        <v>342.83199999999931</v>
      </c>
      <c r="F196" s="85">
        <f t="shared" si="19"/>
        <v>489.92899999999958</v>
      </c>
      <c r="G196" s="84"/>
      <c r="H196" s="84"/>
      <c r="I196" s="72"/>
      <c r="J196" s="72"/>
      <c r="K196" s="72"/>
      <c r="L196" s="74"/>
      <c r="M196" s="74"/>
      <c r="N196" s="74"/>
    </row>
    <row r="197" spans="1:14" x14ac:dyDescent="0.55000000000000004">
      <c r="A197" s="82" t="s">
        <v>6217</v>
      </c>
      <c r="B197" s="83">
        <v>7</v>
      </c>
      <c r="C197" s="84">
        <v>672.10799999999927</v>
      </c>
      <c r="D197" s="84">
        <v>817.67899999999872</v>
      </c>
      <c r="E197" s="85">
        <f t="shared" si="19"/>
        <v>671.33316099999922</v>
      </c>
      <c r="F197" s="85">
        <f t="shared" si="19"/>
        <v>817.12932199999875</v>
      </c>
      <c r="G197" s="84"/>
      <c r="H197" s="84"/>
      <c r="I197" s="72">
        <v>0.22516099999999994</v>
      </c>
      <c r="J197" s="72">
        <v>0.45032199999999989</v>
      </c>
      <c r="K197" s="72" t="s">
        <v>6062</v>
      </c>
      <c r="L197" s="74">
        <v>1</v>
      </c>
      <c r="M197" s="74">
        <v>1</v>
      </c>
      <c r="N197" s="74" t="s">
        <v>6062</v>
      </c>
    </row>
    <row r="198" spans="1:14" x14ac:dyDescent="0.55000000000000004">
      <c r="A198" s="82" t="s">
        <v>6326</v>
      </c>
      <c r="B198" s="83">
        <v>4</v>
      </c>
      <c r="C198" s="84">
        <v>323.43499999999972</v>
      </c>
      <c r="D198" s="84">
        <v>457.72699999999958</v>
      </c>
      <c r="E198" s="85">
        <f>+C198+I198-L198-L199</f>
        <v>199.92799999999983</v>
      </c>
      <c r="F198" s="85">
        <f>+D198+J198-M198-M199</f>
        <v>297.59099999999961</v>
      </c>
      <c r="G198" s="84"/>
      <c r="H198" s="84"/>
      <c r="I198" s="72"/>
      <c r="J198" s="72"/>
      <c r="K198" s="72"/>
      <c r="L198" s="74">
        <v>65.49799999999999</v>
      </c>
      <c r="M198" s="74">
        <v>67.896999999999991</v>
      </c>
      <c r="N198" s="74" t="s">
        <v>5940</v>
      </c>
    </row>
    <row r="199" spans="1:14" x14ac:dyDescent="0.55000000000000004">
      <c r="A199" s="88"/>
      <c r="B199" s="89"/>
      <c r="C199" s="90"/>
      <c r="D199" s="90"/>
      <c r="E199" s="91"/>
      <c r="F199" s="91"/>
      <c r="G199" s="90"/>
      <c r="H199" s="90"/>
      <c r="I199" s="92"/>
      <c r="J199" s="92"/>
      <c r="K199" s="92"/>
      <c r="L199" s="93">
        <v>58.008999999999887</v>
      </c>
      <c r="M199" s="93">
        <v>92.23899999999999</v>
      </c>
      <c r="N199" s="93" t="s">
        <v>6015</v>
      </c>
    </row>
    <row r="200" spans="1:14" x14ac:dyDescent="0.55000000000000004">
      <c r="A200" s="94" t="s">
        <v>9645</v>
      </c>
      <c r="B200" s="95">
        <f>B4+B13+B24+B36+B45+B55+B62+B75+B82+B93+B101+B115+B127+B150+B159+B172+B182+B192</f>
        <v>581</v>
      </c>
      <c r="C200" s="96">
        <f>C4+C13+C24+C36+C45+C55+C62+C75+C82+C93+C101+C115+C127+C150+C159+C172+C182+C192</f>
        <v>51805.745999999934</v>
      </c>
      <c r="D200" s="96">
        <f t="shared" ref="D200:F200" si="20">D4+D13+D24+D36+D45+D55+D62+D75+D82+D93+D101+D115+D127+D150+D159+D172+D182+D192</f>
        <v>74172.002999999924</v>
      </c>
      <c r="E200" s="97">
        <f t="shared" si="20"/>
        <v>51805.745999999941</v>
      </c>
      <c r="F200" s="97">
        <f t="shared" si="20"/>
        <v>74172.002999999924</v>
      </c>
      <c r="G200" s="96"/>
      <c r="H200" s="96"/>
      <c r="I200" s="98"/>
      <c r="J200" s="98"/>
      <c r="K200" s="98"/>
      <c r="L200" s="22"/>
      <c r="M200" s="22"/>
      <c r="N200" s="22"/>
    </row>
  </sheetData>
  <autoFilter ref="A3:N200" xr:uid="{00000000-0009-0000-0000-000010000000}"/>
  <mergeCells count="5">
    <mergeCell ref="C2:D2"/>
    <mergeCell ref="E2:F2"/>
    <mergeCell ref="G2:H2"/>
    <mergeCell ref="I2:J2"/>
    <mergeCell ref="L2:M2"/>
  </mergeCells>
  <printOptions horizontalCentered="1"/>
  <pageMargins left="0.11811023622047245" right="0.11811023622047245" top="0.35433070866141736" bottom="0.55118110236220474" header="0.31496062992125984" footer="0.31496062992125984"/>
  <pageSetup paperSize="9" scale="73" orientation="landscape" r:id="rId1"/>
  <headerFooter>
    <oddFooter>&amp;C&amp;P / &amp;N</oddFooter>
  </headerFooter>
  <rowBreaks count="9" manualBreakCount="9">
    <brk id="23" max="16383" man="1"/>
    <brk id="44" max="16383" man="1"/>
    <brk id="61" max="16383" man="1"/>
    <brk id="81" max="16383" man="1"/>
    <brk id="100" max="16383" man="1"/>
    <brk id="126" max="16383" man="1"/>
    <brk id="149" max="16383" man="1"/>
    <brk id="171" max="16383" man="1"/>
    <brk id="1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6"/>
  <sheetViews>
    <sheetView topLeftCell="B1" zoomScale="80" zoomScaleNormal="80" workbookViewId="0">
      <pane ySplit="3" topLeftCell="A4" activePane="bottomLeft" state="frozen"/>
      <selection activeCell="Q1" sqref="Q1"/>
      <selection pane="bottomLeft" activeCell="A4" sqref="A4"/>
    </sheetView>
  </sheetViews>
  <sheetFormatPr defaultRowHeight="14.25" x14ac:dyDescent="0.2"/>
  <cols>
    <col min="1" max="1" width="5.5" style="105" bestFit="1" customWidth="1"/>
    <col min="2" max="2" width="12.125" style="105" bestFit="1" customWidth="1"/>
    <col min="3" max="3" width="24.875" style="105" bestFit="1" customWidth="1"/>
    <col min="4" max="4" width="23.375" style="105" bestFit="1" customWidth="1"/>
    <col min="5" max="5" width="13.125" style="105" bestFit="1" customWidth="1"/>
    <col min="6" max="6" width="40.5" style="105" bestFit="1" customWidth="1"/>
    <col min="7" max="8" width="12.75" style="105" bestFit="1" customWidth="1"/>
    <col min="9" max="9" width="10.125" style="105" bestFit="1" customWidth="1"/>
    <col min="10" max="10" width="20.25" style="105" customWidth="1"/>
    <col min="11" max="11" width="15.625" style="105" bestFit="1" customWidth="1"/>
    <col min="12" max="12" width="9" style="105" bestFit="1" customWidth="1"/>
    <col min="13" max="13" width="18.625" style="105" bestFit="1" customWidth="1"/>
    <col min="14" max="14" width="29.5" style="105" bestFit="1" customWidth="1"/>
    <col min="15" max="15" width="24.5" style="105" bestFit="1" customWidth="1"/>
    <col min="16" max="16" width="15.625" style="105" bestFit="1" customWidth="1"/>
    <col min="17" max="17" width="15.5" style="105" bestFit="1" customWidth="1"/>
    <col min="18" max="16384" width="9" style="105"/>
  </cols>
  <sheetData>
    <row r="1" spans="1:17" ht="30.75" x14ac:dyDescent="0.7">
      <c r="Q1" s="199" t="s">
        <v>8130</v>
      </c>
    </row>
    <row r="2" spans="1:17" customFormat="1" ht="32.25" customHeight="1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 t="s">
        <v>6645</v>
      </c>
      <c r="P2" s="36"/>
      <c r="Q2" s="1" t="s">
        <v>6829</v>
      </c>
    </row>
    <row r="3" spans="1:17" customFormat="1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7" t="s">
        <v>6647</v>
      </c>
      <c r="P3" s="37" t="s">
        <v>6646</v>
      </c>
      <c r="Q3" s="33"/>
    </row>
    <row r="4" spans="1:17" ht="24" x14ac:dyDescent="0.55000000000000004">
      <c r="A4" s="101">
        <f>SUBTOTAL(103,$B$4:B4)</f>
        <v>1</v>
      </c>
      <c r="B4" s="102" t="s">
        <v>5</v>
      </c>
      <c r="C4" s="102" t="s">
        <v>6</v>
      </c>
      <c r="D4" s="102" t="s">
        <v>7</v>
      </c>
      <c r="E4" s="101" t="s">
        <v>8</v>
      </c>
      <c r="F4" s="102" t="s">
        <v>9</v>
      </c>
      <c r="G4" s="101" t="s">
        <v>6649</v>
      </c>
      <c r="H4" s="101" t="s">
        <v>6650</v>
      </c>
      <c r="I4" s="103">
        <v>45.466000000000001</v>
      </c>
      <c r="J4" s="103">
        <v>97.084999999999994</v>
      </c>
      <c r="K4" s="103"/>
      <c r="L4" s="101" t="s">
        <v>10</v>
      </c>
      <c r="M4" s="104"/>
      <c r="N4" s="104"/>
      <c r="O4" s="104"/>
      <c r="P4" s="104"/>
      <c r="Q4" s="103"/>
    </row>
    <row r="5" spans="1:17" ht="24" x14ac:dyDescent="0.55000000000000004">
      <c r="A5" s="106">
        <f>SUBTOTAL(103,$B$4:B5)</f>
        <v>2</v>
      </c>
      <c r="B5" s="107" t="s">
        <v>5</v>
      </c>
      <c r="C5" s="107" t="s">
        <v>6</v>
      </c>
      <c r="D5" s="107" t="s">
        <v>11</v>
      </c>
      <c r="E5" s="106" t="s">
        <v>12</v>
      </c>
      <c r="F5" s="107" t="s">
        <v>13</v>
      </c>
      <c r="G5" s="106" t="s">
        <v>6650</v>
      </c>
      <c r="H5" s="106" t="s">
        <v>6651</v>
      </c>
      <c r="I5" s="11">
        <v>12.78</v>
      </c>
      <c r="J5" s="11">
        <v>24.509999999999899</v>
      </c>
      <c r="K5" s="11"/>
      <c r="L5" s="106" t="s">
        <v>10</v>
      </c>
      <c r="M5" s="108"/>
      <c r="N5" s="108"/>
      <c r="O5" s="108"/>
      <c r="P5" s="108"/>
      <c r="Q5" s="11"/>
    </row>
    <row r="6" spans="1:17" ht="24" x14ac:dyDescent="0.55000000000000004">
      <c r="A6" s="106">
        <f>SUBTOTAL(103,$B$4:B6)</f>
        <v>3</v>
      </c>
      <c r="B6" s="107" t="s">
        <v>5</v>
      </c>
      <c r="C6" s="107" t="s">
        <v>6</v>
      </c>
      <c r="D6" s="107" t="s">
        <v>14</v>
      </c>
      <c r="E6" s="106" t="s">
        <v>15</v>
      </c>
      <c r="F6" s="107" t="s">
        <v>16</v>
      </c>
      <c r="G6" s="106" t="s">
        <v>6651</v>
      </c>
      <c r="H6" s="106" t="s">
        <v>6652</v>
      </c>
      <c r="I6" s="11">
        <v>63.604999999999997</v>
      </c>
      <c r="J6" s="11">
        <v>90.153999999999897</v>
      </c>
      <c r="K6" s="11"/>
      <c r="L6" s="106" t="s">
        <v>10</v>
      </c>
      <c r="M6" s="108"/>
      <c r="N6" s="108"/>
      <c r="O6" s="108"/>
      <c r="P6" s="108"/>
      <c r="Q6" s="11"/>
    </row>
    <row r="7" spans="1:17" ht="24" x14ac:dyDescent="0.55000000000000004">
      <c r="A7" s="106">
        <f>SUBTOTAL(103,$B$4:B7)</f>
        <v>4</v>
      </c>
      <c r="B7" s="107" t="s">
        <v>5</v>
      </c>
      <c r="C7" s="107" t="s">
        <v>6</v>
      </c>
      <c r="D7" s="107" t="s">
        <v>17</v>
      </c>
      <c r="E7" s="106" t="s">
        <v>18</v>
      </c>
      <c r="F7" s="107" t="s">
        <v>19</v>
      </c>
      <c r="G7" s="106" t="s">
        <v>6652</v>
      </c>
      <c r="H7" s="106" t="s">
        <v>6653</v>
      </c>
      <c r="I7" s="11">
        <v>30.6</v>
      </c>
      <c r="J7" s="11">
        <v>30.6</v>
      </c>
      <c r="K7" s="11"/>
      <c r="L7" s="106" t="s">
        <v>10</v>
      </c>
      <c r="M7" s="108"/>
      <c r="N7" s="108"/>
      <c r="O7" s="108"/>
      <c r="P7" s="108"/>
      <c r="Q7" s="11"/>
    </row>
    <row r="8" spans="1:17" ht="24" x14ac:dyDescent="0.55000000000000004">
      <c r="A8" s="106">
        <f>SUBTOTAL(103,$B$4:B8)</f>
        <v>5</v>
      </c>
      <c r="B8" s="107" t="s">
        <v>5</v>
      </c>
      <c r="C8" s="107" t="s">
        <v>6</v>
      </c>
      <c r="D8" s="107" t="s">
        <v>7</v>
      </c>
      <c r="E8" s="106" t="s">
        <v>20</v>
      </c>
      <c r="F8" s="107" t="s">
        <v>21</v>
      </c>
      <c r="G8" s="106" t="s">
        <v>6654</v>
      </c>
      <c r="H8" s="106" t="s">
        <v>6655</v>
      </c>
      <c r="I8" s="11">
        <v>2.9059999999999899</v>
      </c>
      <c r="J8" s="11">
        <v>3.077</v>
      </c>
      <c r="K8" s="11"/>
      <c r="L8" s="106" t="s">
        <v>10</v>
      </c>
      <c r="M8" s="108"/>
      <c r="N8" s="108"/>
      <c r="O8" s="108"/>
      <c r="P8" s="108"/>
      <c r="Q8" s="11"/>
    </row>
    <row r="9" spans="1:17" ht="24" x14ac:dyDescent="0.55000000000000004">
      <c r="A9" s="106">
        <f>SUBTOTAL(103,$B$4:B9)</f>
        <v>6</v>
      </c>
      <c r="B9" s="107" t="s">
        <v>5</v>
      </c>
      <c r="C9" s="107" t="s">
        <v>6</v>
      </c>
      <c r="D9" s="107" t="s">
        <v>11</v>
      </c>
      <c r="E9" s="106" t="s">
        <v>22</v>
      </c>
      <c r="F9" s="107" t="s">
        <v>23</v>
      </c>
      <c r="G9" s="106" t="s">
        <v>5213</v>
      </c>
      <c r="H9" s="106" t="s">
        <v>6656</v>
      </c>
      <c r="I9" s="11">
        <v>46.699999999999903</v>
      </c>
      <c r="J9" s="11">
        <v>49.052999999999898</v>
      </c>
      <c r="K9" s="11"/>
      <c r="L9" s="106" t="s">
        <v>10</v>
      </c>
      <c r="M9" s="108"/>
      <c r="N9" s="108"/>
      <c r="O9" s="108"/>
      <c r="P9" s="108"/>
      <c r="Q9" s="11"/>
    </row>
    <row r="10" spans="1:17" ht="24" x14ac:dyDescent="0.55000000000000004">
      <c r="A10" s="106">
        <f>SUBTOTAL(103,$B$4:B10)</f>
        <v>7</v>
      </c>
      <c r="B10" s="107" t="s">
        <v>5</v>
      </c>
      <c r="C10" s="107" t="s">
        <v>6</v>
      </c>
      <c r="D10" s="107" t="s">
        <v>7</v>
      </c>
      <c r="E10" s="106" t="s">
        <v>24</v>
      </c>
      <c r="F10" s="107" t="s">
        <v>25</v>
      </c>
      <c r="G10" s="106" t="s">
        <v>5213</v>
      </c>
      <c r="H10" s="106" t="s">
        <v>6657</v>
      </c>
      <c r="I10" s="11">
        <v>2.1399999999999899</v>
      </c>
      <c r="J10" s="11">
        <v>2.1399999999999899</v>
      </c>
      <c r="K10" s="11"/>
      <c r="L10" s="106" t="s">
        <v>10</v>
      </c>
      <c r="M10" s="108"/>
      <c r="N10" s="108"/>
      <c r="O10" s="108"/>
      <c r="P10" s="108"/>
      <c r="Q10" s="11"/>
    </row>
    <row r="11" spans="1:17" ht="24" x14ac:dyDescent="0.55000000000000004">
      <c r="A11" s="106">
        <f>SUBTOTAL(103,$B$4:B11)</f>
        <v>8</v>
      </c>
      <c r="B11" s="107" t="s">
        <v>5</v>
      </c>
      <c r="C11" s="107" t="s">
        <v>6</v>
      </c>
      <c r="D11" s="107" t="s">
        <v>26</v>
      </c>
      <c r="E11" s="106" t="s">
        <v>27</v>
      </c>
      <c r="F11" s="107" t="s">
        <v>28</v>
      </c>
      <c r="G11" s="106" t="s">
        <v>5213</v>
      </c>
      <c r="H11" s="106" t="s">
        <v>6658</v>
      </c>
      <c r="I11" s="11">
        <v>14.9</v>
      </c>
      <c r="J11" s="11">
        <v>17.149999999999999</v>
      </c>
      <c r="K11" s="11"/>
      <c r="L11" s="106" t="s">
        <v>10</v>
      </c>
      <c r="M11" s="108"/>
      <c r="N11" s="108"/>
      <c r="O11" s="108"/>
      <c r="P11" s="108"/>
      <c r="Q11" s="11"/>
    </row>
    <row r="12" spans="1:17" ht="24" x14ac:dyDescent="0.55000000000000004">
      <c r="A12" s="106">
        <f>SUBTOTAL(103,$B$4:B12)</f>
        <v>9</v>
      </c>
      <c r="B12" s="107" t="s">
        <v>5</v>
      </c>
      <c r="C12" s="107" t="s">
        <v>6</v>
      </c>
      <c r="D12" s="107" t="s">
        <v>7</v>
      </c>
      <c r="E12" s="106" t="s">
        <v>29</v>
      </c>
      <c r="F12" s="107" t="s">
        <v>30</v>
      </c>
      <c r="G12" s="106" t="s">
        <v>5213</v>
      </c>
      <c r="H12" s="106" t="s">
        <v>6659</v>
      </c>
      <c r="I12" s="11">
        <v>8.33</v>
      </c>
      <c r="J12" s="11">
        <v>15.628</v>
      </c>
      <c r="K12" s="11"/>
      <c r="L12" s="106" t="s">
        <v>10</v>
      </c>
      <c r="M12" s="108"/>
      <c r="N12" s="108"/>
      <c r="O12" s="108"/>
      <c r="P12" s="108"/>
      <c r="Q12" s="11"/>
    </row>
    <row r="13" spans="1:17" ht="24" x14ac:dyDescent="0.55000000000000004">
      <c r="A13" s="106">
        <f>SUBTOTAL(103,$B$4:B13)</f>
        <v>10</v>
      </c>
      <c r="B13" s="107" t="s">
        <v>5</v>
      </c>
      <c r="C13" s="107" t="s">
        <v>6</v>
      </c>
      <c r="D13" s="107" t="s">
        <v>7</v>
      </c>
      <c r="E13" s="106" t="s">
        <v>31</v>
      </c>
      <c r="F13" s="107" t="s">
        <v>32</v>
      </c>
      <c r="G13" s="106" t="s">
        <v>6660</v>
      </c>
      <c r="H13" s="106" t="s">
        <v>6661</v>
      </c>
      <c r="I13" s="11">
        <v>9.2729999999999908</v>
      </c>
      <c r="J13" s="11">
        <v>9.2729999999999908</v>
      </c>
      <c r="K13" s="11"/>
      <c r="L13" s="106" t="s">
        <v>10</v>
      </c>
      <c r="M13" s="108"/>
      <c r="N13" s="108"/>
      <c r="O13" s="108"/>
      <c r="P13" s="108"/>
      <c r="Q13" s="11"/>
    </row>
    <row r="14" spans="1:17" ht="24" x14ac:dyDescent="0.55000000000000004">
      <c r="A14" s="106">
        <f>SUBTOTAL(103,$B$4:B14)</f>
        <v>11</v>
      </c>
      <c r="B14" s="107" t="s">
        <v>5</v>
      </c>
      <c r="C14" s="107" t="s">
        <v>6</v>
      </c>
      <c r="D14" s="107" t="s">
        <v>33</v>
      </c>
      <c r="E14" s="106" t="s">
        <v>34</v>
      </c>
      <c r="F14" s="107" t="s">
        <v>35</v>
      </c>
      <c r="G14" s="106" t="s">
        <v>5213</v>
      </c>
      <c r="H14" s="106" t="s">
        <v>6662</v>
      </c>
      <c r="I14" s="11">
        <v>31.999999999999901</v>
      </c>
      <c r="J14" s="11">
        <v>31.999999999999901</v>
      </c>
      <c r="K14" s="11"/>
      <c r="L14" s="106" t="s">
        <v>10</v>
      </c>
      <c r="M14" s="108"/>
      <c r="N14" s="108"/>
      <c r="O14" s="108"/>
      <c r="P14" s="108"/>
      <c r="Q14" s="11"/>
    </row>
    <row r="15" spans="1:17" ht="24" x14ac:dyDescent="0.55000000000000004">
      <c r="A15" s="106">
        <f>SUBTOTAL(103,$B$4:B15)</f>
        <v>12</v>
      </c>
      <c r="B15" s="107" t="s">
        <v>5</v>
      </c>
      <c r="C15" s="107" t="s">
        <v>6</v>
      </c>
      <c r="D15" s="107" t="s">
        <v>33</v>
      </c>
      <c r="E15" s="106" t="s">
        <v>36</v>
      </c>
      <c r="F15" s="107" t="s">
        <v>37</v>
      </c>
      <c r="G15" s="106" t="s">
        <v>6662</v>
      </c>
      <c r="H15" s="106" t="s">
        <v>6663</v>
      </c>
      <c r="I15" s="11">
        <v>12.999999999999901</v>
      </c>
      <c r="J15" s="11">
        <v>12.999999999999901</v>
      </c>
      <c r="K15" s="11"/>
      <c r="L15" s="106" t="s">
        <v>10</v>
      </c>
      <c r="M15" s="108"/>
      <c r="N15" s="108"/>
      <c r="O15" s="108"/>
      <c r="P15" s="108"/>
      <c r="Q15" s="11"/>
    </row>
    <row r="16" spans="1:17" ht="24" x14ac:dyDescent="0.55000000000000004">
      <c r="A16" s="106">
        <f>SUBTOTAL(103,$B$4:B16)</f>
        <v>13</v>
      </c>
      <c r="B16" s="107" t="s">
        <v>5</v>
      </c>
      <c r="C16" s="107" t="s">
        <v>6</v>
      </c>
      <c r="D16" s="107" t="s">
        <v>33</v>
      </c>
      <c r="E16" s="106" t="s">
        <v>36</v>
      </c>
      <c r="F16" s="107" t="s">
        <v>37</v>
      </c>
      <c r="G16" s="106" t="s">
        <v>6664</v>
      </c>
      <c r="H16" s="106" t="s">
        <v>6665</v>
      </c>
      <c r="I16" s="11">
        <v>52.518000000000001</v>
      </c>
      <c r="J16" s="11">
        <v>52.518000000000001</v>
      </c>
      <c r="K16" s="11"/>
      <c r="L16" s="106" t="s">
        <v>10</v>
      </c>
      <c r="M16" s="108"/>
      <c r="N16" s="108"/>
      <c r="O16" s="108"/>
      <c r="P16" s="108"/>
      <c r="Q16" s="11"/>
    </row>
    <row r="17" spans="1:17" ht="24" x14ac:dyDescent="0.55000000000000004">
      <c r="A17" s="106">
        <f>SUBTOTAL(103,$B$4:B17)</f>
        <v>14</v>
      </c>
      <c r="B17" s="107" t="s">
        <v>5</v>
      </c>
      <c r="C17" s="107" t="s">
        <v>6</v>
      </c>
      <c r="D17" s="107" t="s">
        <v>38</v>
      </c>
      <c r="E17" s="106" t="s">
        <v>39</v>
      </c>
      <c r="F17" s="107" t="s">
        <v>40</v>
      </c>
      <c r="G17" s="106" t="s">
        <v>5213</v>
      </c>
      <c r="H17" s="106" t="s">
        <v>6666</v>
      </c>
      <c r="I17" s="11">
        <v>124.95</v>
      </c>
      <c r="J17" s="11">
        <v>124.95</v>
      </c>
      <c r="K17" s="11"/>
      <c r="L17" s="106" t="s">
        <v>10</v>
      </c>
      <c r="M17" s="108"/>
      <c r="N17" s="108"/>
      <c r="O17" s="108"/>
      <c r="P17" s="108"/>
      <c r="Q17" s="11"/>
    </row>
    <row r="18" spans="1:17" ht="24" x14ac:dyDescent="0.55000000000000004">
      <c r="A18" s="106">
        <f>SUBTOTAL(103,$B$4:B18)</f>
        <v>15</v>
      </c>
      <c r="B18" s="107" t="s">
        <v>5</v>
      </c>
      <c r="C18" s="107" t="s">
        <v>6</v>
      </c>
      <c r="D18" s="107" t="s">
        <v>26</v>
      </c>
      <c r="E18" s="106" t="s">
        <v>41</v>
      </c>
      <c r="F18" s="107" t="s">
        <v>42</v>
      </c>
      <c r="G18" s="106" t="s">
        <v>6667</v>
      </c>
      <c r="H18" s="106" t="s">
        <v>6668</v>
      </c>
      <c r="I18" s="11">
        <v>61.783999999999899</v>
      </c>
      <c r="J18" s="11">
        <v>61.783999999999899</v>
      </c>
      <c r="K18" s="11"/>
      <c r="L18" s="106" t="s">
        <v>10</v>
      </c>
      <c r="M18" s="108"/>
      <c r="N18" s="108"/>
      <c r="O18" s="108"/>
      <c r="P18" s="108"/>
      <c r="Q18" s="11"/>
    </row>
    <row r="19" spans="1:17" ht="24" x14ac:dyDescent="0.55000000000000004">
      <c r="A19" s="106">
        <f>SUBTOTAL(103,$B$4:B19)</f>
        <v>16</v>
      </c>
      <c r="B19" s="107" t="s">
        <v>5</v>
      </c>
      <c r="C19" s="107" t="s">
        <v>6</v>
      </c>
      <c r="D19" s="107" t="s">
        <v>11</v>
      </c>
      <c r="E19" s="106" t="s">
        <v>43</v>
      </c>
      <c r="F19" s="107" t="s">
        <v>44</v>
      </c>
      <c r="G19" s="106" t="s">
        <v>5213</v>
      </c>
      <c r="H19" s="106" t="s">
        <v>6669</v>
      </c>
      <c r="I19" s="11">
        <v>20.88</v>
      </c>
      <c r="J19" s="11">
        <v>20.88</v>
      </c>
      <c r="K19" s="11"/>
      <c r="L19" s="106" t="s">
        <v>10</v>
      </c>
      <c r="M19" s="108"/>
      <c r="N19" s="108"/>
      <c r="O19" s="108"/>
      <c r="P19" s="108"/>
      <c r="Q19" s="11"/>
    </row>
    <row r="20" spans="1:17" ht="24" x14ac:dyDescent="0.55000000000000004">
      <c r="A20" s="106">
        <f>SUBTOTAL(103,$B$4:B20)</f>
        <v>17</v>
      </c>
      <c r="B20" s="107" t="s">
        <v>5</v>
      </c>
      <c r="C20" s="107" t="s">
        <v>6</v>
      </c>
      <c r="D20" s="107" t="s">
        <v>33</v>
      </c>
      <c r="E20" s="106" t="s">
        <v>45</v>
      </c>
      <c r="F20" s="107" t="s">
        <v>46</v>
      </c>
      <c r="G20" s="106" t="s">
        <v>6670</v>
      </c>
      <c r="H20" s="106" t="s">
        <v>6671</v>
      </c>
      <c r="I20" s="11">
        <v>46.2</v>
      </c>
      <c r="J20" s="11">
        <v>46.27</v>
      </c>
      <c r="K20" s="11"/>
      <c r="L20" s="106" t="s">
        <v>10</v>
      </c>
      <c r="M20" s="108"/>
      <c r="N20" s="108"/>
      <c r="O20" s="108"/>
      <c r="P20" s="108"/>
      <c r="Q20" s="11"/>
    </row>
    <row r="21" spans="1:17" ht="24" x14ac:dyDescent="0.55000000000000004">
      <c r="A21" s="109">
        <f>SUBTOTAL(103,$B$4:B21)</f>
        <v>18</v>
      </c>
      <c r="B21" s="110" t="s">
        <v>5</v>
      </c>
      <c r="C21" s="110" t="s">
        <v>6</v>
      </c>
      <c r="D21" s="110" t="s">
        <v>17</v>
      </c>
      <c r="E21" s="109" t="s">
        <v>47</v>
      </c>
      <c r="F21" s="110" t="s">
        <v>48</v>
      </c>
      <c r="G21" s="109" t="s">
        <v>5213</v>
      </c>
      <c r="H21" s="109" t="s">
        <v>49</v>
      </c>
      <c r="I21" s="111">
        <v>29.499999999999901</v>
      </c>
      <c r="J21" s="111">
        <v>29.499999999999901</v>
      </c>
      <c r="K21" s="111"/>
      <c r="L21" s="109" t="s">
        <v>10</v>
      </c>
      <c r="M21" s="112" t="s">
        <v>49</v>
      </c>
      <c r="N21" s="109"/>
      <c r="O21" s="109"/>
      <c r="P21" s="109"/>
      <c r="Q21" s="111"/>
    </row>
    <row r="22" spans="1:17" ht="24" x14ac:dyDescent="0.55000000000000004">
      <c r="A22" s="109">
        <f>SUBTOTAL(103,$B$4:B22)</f>
        <v>19</v>
      </c>
      <c r="B22" s="110" t="s">
        <v>5</v>
      </c>
      <c r="C22" s="110" t="s">
        <v>6</v>
      </c>
      <c r="D22" s="110" t="s">
        <v>17</v>
      </c>
      <c r="E22" s="109" t="s">
        <v>47</v>
      </c>
      <c r="F22" s="110" t="s">
        <v>48</v>
      </c>
      <c r="G22" s="109" t="s">
        <v>49</v>
      </c>
      <c r="H22" s="109" t="s">
        <v>6672</v>
      </c>
      <c r="I22" s="111">
        <v>37.128</v>
      </c>
      <c r="J22" s="111">
        <v>37.128</v>
      </c>
      <c r="K22" s="111"/>
      <c r="L22" s="109" t="s">
        <v>50</v>
      </c>
      <c r="M22" s="112" t="s">
        <v>49</v>
      </c>
      <c r="N22" s="109" t="s">
        <v>6421</v>
      </c>
      <c r="O22" s="109"/>
      <c r="P22" s="109"/>
      <c r="Q22" s="111"/>
    </row>
    <row r="23" spans="1:17" ht="24" x14ac:dyDescent="0.55000000000000004">
      <c r="A23" s="106">
        <f>SUBTOTAL(103,$B$4:B23)</f>
        <v>20</v>
      </c>
      <c r="B23" s="107" t="s">
        <v>5</v>
      </c>
      <c r="C23" s="107" t="s">
        <v>6</v>
      </c>
      <c r="D23" s="107" t="s">
        <v>26</v>
      </c>
      <c r="E23" s="106" t="s">
        <v>51</v>
      </c>
      <c r="F23" s="107" t="s">
        <v>52</v>
      </c>
      <c r="G23" s="106" t="s">
        <v>5213</v>
      </c>
      <c r="H23" s="106" t="s">
        <v>6673</v>
      </c>
      <c r="I23" s="11">
        <v>3.8599999999999901</v>
      </c>
      <c r="J23" s="11">
        <v>3.8599999999999901</v>
      </c>
      <c r="K23" s="11"/>
      <c r="L23" s="106" t="s">
        <v>10</v>
      </c>
      <c r="M23" s="108"/>
      <c r="N23" s="108"/>
      <c r="O23" s="108"/>
      <c r="P23" s="108"/>
      <c r="Q23" s="11"/>
    </row>
    <row r="24" spans="1:17" ht="24" x14ac:dyDescent="0.55000000000000004">
      <c r="A24" s="106">
        <f>SUBTOTAL(103,$B$4:B24)</f>
        <v>21</v>
      </c>
      <c r="B24" s="107" t="s">
        <v>53</v>
      </c>
      <c r="C24" s="107" t="s">
        <v>6</v>
      </c>
      <c r="D24" s="107" t="s">
        <v>54</v>
      </c>
      <c r="E24" s="106" t="s">
        <v>55</v>
      </c>
      <c r="F24" s="107" t="s">
        <v>56</v>
      </c>
      <c r="G24" s="106" t="s">
        <v>6674</v>
      </c>
      <c r="H24" s="106" t="s">
        <v>6675</v>
      </c>
      <c r="I24" s="11">
        <v>23.373999999999899</v>
      </c>
      <c r="J24" s="111">
        <v>112.04</v>
      </c>
      <c r="K24" s="111"/>
      <c r="L24" s="106" t="s">
        <v>10</v>
      </c>
      <c r="M24" s="108"/>
      <c r="N24" s="108"/>
      <c r="O24" s="108"/>
      <c r="P24" s="108"/>
      <c r="Q24" s="111"/>
    </row>
    <row r="25" spans="1:17" ht="24" x14ac:dyDescent="0.55000000000000004">
      <c r="A25" s="106">
        <f>SUBTOTAL(103,$B$4:B25)</f>
        <v>22</v>
      </c>
      <c r="B25" s="107" t="s">
        <v>53</v>
      </c>
      <c r="C25" s="107" t="s">
        <v>6</v>
      </c>
      <c r="D25" s="107" t="s">
        <v>57</v>
      </c>
      <c r="E25" s="106" t="s">
        <v>58</v>
      </c>
      <c r="F25" s="107" t="s">
        <v>59</v>
      </c>
      <c r="G25" s="106" t="s">
        <v>6676</v>
      </c>
      <c r="H25" s="106" t="s">
        <v>6677</v>
      </c>
      <c r="I25" s="11">
        <v>26.720999999999901</v>
      </c>
      <c r="J25" s="111">
        <v>55.433999999999997</v>
      </c>
      <c r="K25" s="111"/>
      <c r="L25" s="106" t="s">
        <v>10</v>
      </c>
      <c r="M25" s="108"/>
      <c r="N25" s="108"/>
      <c r="O25" s="108"/>
      <c r="P25" s="108"/>
      <c r="Q25" s="111"/>
    </row>
    <row r="26" spans="1:17" ht="24" x14ac:dyDescent="0.55000000000000004">
      <c r="A26" s="106">
        <f>SUBTOTAL(103,$B$4:B26)</f>
        <v>23</v>
      </c>
      <c r="B26" s="107" t="s">
        <v>53</v>
      </c>
      <c r="C26" s="107" t="s">
        <v>6</v>
      </c>
      <c r="D26" s="107" t="s">
        <v>60</v>
      </c>
      <c r="E26" s="106" t="s">
        <v>61</v>
      </c>
      <c r="F26" s="107" t="s">
        <v>62</v>
      </c>
      <c r="G26" s="106" t="s">
        <v>5213</v>
      </c>
      <c r="H26" s="106" t="s">
        <v>6678</v>
      </c>
      <c r="I26" s="11">
        <v>52.75</v>
      </c>
      <c r="J26" s="11">
        <v>86</v>
      </c>
      <c r="K26" s="11"/>
      <c r="L26" s="106" t="s">
        <v>10</v>
      </c>
      <c r="M26" s="108"/>
      <c r="N26" s="108"/>
      <c r="O26" s="108"/>
      <c r="P26" s="108"/>
      <c r="Q26" s="11"/>
    </row>
    <row r="27" spans="1:17" ht="24" x14ac:dyDescent="0.55000000000000004">
      <c r="A27" s="106">
        <f>SUBTOTAL(103,$B$4:B27)</f>
        <v>24</v>
      </c>
      <c r="B27" s="107" t="s">
        <v>53</v>
      </c>
      <c r="C27" s="107" t="s">
        <v>6</v>
      </c>
      <c r="D27" s="107" t="s">
        <v>63</v>
      </c>
      <c r="E27" s="106" t="s">
        <v>64</v>
      </c>
      <c r="F27" s="107" t="s">
        <v>65</v>
      </c>
      <c r="G27" s="106" t="s">
        <v>5213</v>
      </c>
      <c r="H27" s="106" t="s">
        <v>6679</v>
      </c>
      <c r="I27" s="11">
        <v>15.315</v>
      </c>
      <c r="J27" s="11">
        <v>30.6299999999999</v>
      </c>
      <c r="K27" s="11"/>
      <c r="L27" s="106" t="s">
        <v>10</v>
      </c>
      <c r="M27" s="108"/>
      <c r="N27" s="108"/>
      <c r="O27" s="108"/>
      <c r="P27" s="108"/>
      <c r="Q27" s="11"/>
    </row>
    <row r="28" spans="1:17" ht="24" x14ac:dyDescent="0.55000000000000004">
      <c r="A28" s="106">
        <f>SUBTOTAL(103,$B$4:B28)</f>
        <v>25</v>
      </c>
      <c r="B28" s="107" t="s">
        <v>53</v>
      </c>
      <c r="C28" s="107" t="s">
        <v>6</v>
      </c>
      <c r="D28" s="107" t="s">
        <v>66</v>
      </c>
      <c r="E28" s="106" t="s">
        <v>67</v>
      </c>
      <c r="F28" s="107" t="s">
        <v>68</v>
      </c>
      <c r="G28" s="106" t="s">
        <v>6679</v>
      </c>
      <c r="H28" s="106" t="s">
        <v>6680</v>
      </c>
      <c r="I28" s="11">
        <v>17.349</v>
      </c>
      <c r="J28" s="111">
        <v>29.06</v>
      </c>
      <c r="K28" s="111"/>
      <c r="L28" s="106" t="s">
        <v>10</v>
      </c>
      <c r="M28" s="108"/>
      <c r="N28" s="108"/>
      <c r="O28" s="108"/>
      <c r="P28" s="108"/>
      <c r="Q28" s="111"/>
    </row>
    <row r="29" spans="1:17" ht="24" x14ac:dyDescent="0.55000000000000004">
      <c r="A29" s="106">
        <f>SUBTOTAL(103,$B$4:B29)</f>
        <v>26</v>
      </c>
      <c r="B29" s="107" t="s">
        <v>53</v>
      </c>
      <c r="C29" s="107" t="s">
        <v>6</v>
      </c>
      <c r="D29" s="107" t="s">
        <v>57</v>
      </c>
      <c r="E29" s="106" t="s">
        <v>69</v>
      </c>
      <c r="F29" s="107" t="s">
        <v>70</v>
      </c>
      <c r="G29" s="106" t="s">
        <v>6680</v>
      </c>
      <c r="H29" s="106" t="s">
        <v>6681</v>
      </c>
      <c r="I29" s="11">
        <v>9.2040000000000006</v>
      </c>
      <c r="J29" s="111">
        <v>15.161</v>
      </c>
      <c r="K29" s="111"/>
      <c r="L29" s="106" t="s">
        <v>10</v>
      </c>
      <c r="M29" s="108"/>
      <c r="N29" s="108"/>
      <c r="O29" s="108"/>
      <c r="P29" s="108"/>
      <c r="Q29" s="111"/>
    </row>
    <row r="30" spans="1:17" ht="24" x14ac:dyDescent="0.55000000000000004">
      <c r="A30" s="106">
        <f>SUBTOTAL(103,$B$4:B30)</f>
        <v>27</v>
      </c>
      <c r="B30" s="107" t="s">
        <v>53</v>
      </c>
      <c r="C30" s="107" t="s">
        <v>6</v>
      </c>
      <c r="D30" s="107" t="s">
        <v>63</v>
      </c>
      <c r="E30" s="106" t="s">
        <v>71</v>
      </c>
      <c r="F30" s="107" t="s">
        <v>72</v>
      </c>
      <c r="G30" s="106" t="s">
        <v>6681</v>
      </c>
      <c r="H30" s="106" t="s">
        <v>6682</v>
      </c>
      <c r="I30" s="11">
        <v>11.089</v>
      </c>
      <c r="J30" s="11">
        <v>22.178000000000001</v>
      </c>
      <c r="K30" s="11"/>
      <c r="L30" s="106" t="s">
        <v>10</v>
      </c>
      <c r="M30" s="108"/>
      <c r="N30" s="108"/>
      <c r="O30" s="108"/>
      <c r="P30" s="108"/>
      <c r="Q30" s="11"/>
    </row>
    <row r="31" spans="1:17" ht="24" x14ac:dyDescent="0.55000000000000004">
      <c r="A31" s="106">
        <f>SUBTOTAL(103,$B$4:B31)</f>
        <v>28</v>
      </c>
      <c r="B31" s="107" t="s">
        <v>53</v>
      </c>
      <c r="C31" s="107" t="s">
        <v>6</v>
      </c>
      <c r="D31" s="107" t="s">
        <v>66</v>
      </c>
      <c r="E31" s="106" t="s">
        <v>73</v>
      </c>
      <c r="F31" s="107" t="s">
        <v>74</v>
      </c>
      <c r="G31" s="106" t="s">
        <v>5213</v>
      </c>
      <c r="H31" s="106" t="s">
        <v>6683</v>
      </c>
      <c r="I31" s="11">
        <v>34.14</v>
      </c>
      <c r="J31" s="11">
        <v>54.89</v>
      </c>
      <c r="K31" s="11"/>
      <c r="L31" s="106" t="s">
        <v>10</v>
      </c>
      <c r="M31" s="108"/>
      <c r="N31" s="108"/>
      <c r="O31" s="108"/>
      <c r="P31" s="108"/>
      <c r="Q31" s="11"/>
    </row>
    <row r="32" spans="1:17" ht="24" x14ac:dyDescent="0.55000000000000004">
      <c r="A32" s="106">
        <f>SUBTOTAL(103,$B$4:B32)</f>
        <v>29</v>
      </c>
      <c r="B32" s="107" t="s">
        <v>53</v>
      </c>
      <c r="C32" s="107" t="s">
        <v>6</v>
      </c>
      <c r="D32" s="107" t="s">
        <v>54</v>
      </c>
      <c r="E32" s="106" t="s">
        <v>75</v>
      </c>
      <c r="F32" s="107" t="s">
        <v>76</v>
      </c>
      <c r="G32" s="106" t="s">
        <v>6684</v>
      </c>
      <c r="H32" s="106" t="s">
        <v>6685</v>
      </c>
      <c r="I32" s="11">
        <v>16.277000000000001</v>
      </c>
      <c r="J32" s="11">
        <v>22.177</v>
      </c>
      <c r="K32" s="11"/>
      <c r="L32" s="106" t="s">
        <v>10</v>
      </c>
      <c r="M32" s="108"/>
      <c r="N32" s="108"/>
      <c r="O32" s="108"/>
      <c r="P32" s="108"/>
      <c r="Q32" s="11"/>
    </row>
    <row r="33" spans="1:17" ht="24" x14ac:dyDescent="0.55000000000000004">
      <c r="A33" s="106">
        <f>SUBTOTAL(103,$B$4:B33)</f>
        <v>30</v>
      </c>
      <c r="B33" s="107" t="s">
        <v>53</v>
      </c>
      <c r="C33" s="107" t="s">
        <v>6</v>
      </c>
      <c r="D33" s="107" t="s">
        <v>77</v>
      </c>
      <c r="E33" s="106" t="s">
        <v>78</v>
      </c>
      <c r="F33" s="107" t="s">
        <v>79</v>
      </c>
      <c r="G33" s="106" t="s">
        <v>6686</v>
      </c>
      <c r="H33" s="106" t="s">
        <v>6687</v>
      </c>
      <c r="I33" s="11">
        <v>11.443</v>
      </c>
      <c r="J33" s="11">
        <v>11.882999999999999</v>
      </c>
      <c r="K33" s="11"/>
      <c r="L33" s="106" t="s">
        <v>10</v>
      </c>
      <c r="M33" s="108"/>
      <c r="N33" s="108"/>
      <c r="O33" s="108"/>
      <c r="P33" s="108"/>
      <c r="Q33" s="11"/>
    </row>
    <row r="34" spans="1:17" ht="24" x14ac:dyDescent="0.55000000000000004">
      <c r="A34" s="106">
        <f>SUBTOTAL(103,$B$4:B34)</f>
        <v>31</v>
      </c>
      <c r="B34" s="107" t="s">
        <v>53</v>
      </c>
      <c r="C34" s="107" t="s">
        <v>6</v>
      </c>
      <c r="D34" s="107" t="s">
        <v>77</v>
      </c>
      <c r="E34" s="106" t="s">
        <v>78</v>
      </c>
      <c r="F34" s="107" t="s">
        <v>79</v>
      </c>
      <c r="G34" s="106" t="s">
        <v>6688</v>
      </c>
      <c r="H34" s="106" t="s">
        <v>6689</v>
      </c>
      <c r="I34" s="11">
        <v>14.084</v>
      </c>
      <c r="J34" s="11">
        <v>14.084</v>
      </c>
      <c r="K34" s="11"/>
      <c r="L34" s="106" t="s">
        <v>10</v>
      </c>
      <c r="M34" s="108"/>
      <c r="N34" s="108"/>
      <c r="O34" s="108"/>
      <c r="P34" s="108"/>
      <c r="Q34" s="11"/>
    </row>
    <row r="35" spans="1:17" ht="24" x14ac:dyDescent="0.55000000000000004">
      <c r="A35" s="106">
        <f>SUBTOTAL(103,$B$4:B35)</f>
        <v>32</v>
      </c>
      <c r="B35" s="107" t="s">
        <v>53</v>
      </c>
      <c r="C35" s="107" t="s">
        <v>6</v>
      </c>
      <c r="D35" s="107" t="s">
        <v>60</v>
      </c>
      <c r="E35" s="106" t="s">
        <v>80</v>
      </c>
      <c r="F35" s="107" t="s">
        <v>81</v>
      </c>
      <c r="G35" s="106" t="s">
        <v>5213</v>
      </c>
      <c r="H35" s="106" t="s">
        <v>6690</v>
      </c>
      <c r="I35" s="11">
        <v>0.14000000000000001</v>
      </c>
      <c r="J35" s="11">
        <v>0.28000000000000003</v>
      </c>
      <c r="K35" s="11"/>
      <c r="L35" s="106" t="s">
        <v>10</v>
      </c>
      <c r="M35" s="108"/>
      <c r="N35" s="108"/>
      <c r="O35" s="108"/>
      <c r="P35" s="108"/>
      <c r="Q35" s="11"/>
    </row>
    <row r="36" spans="1:17" ht="24" x14ac:dyDescent="0.55000000000000004">
      <c r="A36" s="106">
        <f>SUBTOTAL(103,$B$4:B36)</f>
        <v>33</v>
      </c>
      <c r="B36" s="107" t="s">
        <v>53</v>
      </c>
      <c r="C36" s="107" t="s">
        <v>6</v>
      </c>
      <c r="D36" s="107" t="s">
        <v>60</v>
      </c>
      <c r="E36" s="106" t="s">
        <v>82</v>
      </c>
      <c r="F36" s="107" t="s">
        <v>83</v>
      </c>
      <c r="G36" s="106" t="s">
        <v>5213</v>
      </c>
      <c r="H36" s="106" t="s">
        <v>6691</v>
      </c>
      <c r="I36" s="11">
        <v>11.605</v>
      </c>
      <c r="J36" s="11">
        <v>16.591000000000001</v>
      </c>
      <c r="K36" s="11"/>
      <c r="L36" s="106" t="s">
        <v>10</v>
      </c>
      <c r="M36" s="108"/>
      <c r="N36" s="108"/>
      <c r="O36" s="108"/>
      <c r="P36" s="108"/>
      <c r="Q36" s="11"/>
    </row>
    <row r="37" spans="1:17" ht="24" x14ac:dyDescent="0.55000000000000004">
      <c r="A37" s="106">
        <f>SUBTOTAL(103,$B$4:B37)</f>
        <v>34</v>
      </c>
      <c r="B37" s="107" t="s">
        <v>53</v>
      </c>
      <c r="C37" s="107" t="s">
        <v>6</v>
      </c>
      <c r="D37" s="107" t="s">
        <v>77</v>
      </c>
      <c r="E37" s="106" t="s">
        <v>84</v>
      </c>
      <c r="F37" s="107" t="s">
        <v>85</v>
      </c>
      <c r="G37" s="106" t="s">
        <v>6691</v>
      </c>
      <c r="H37" s="106" t="s">
        <v>6692</v>
      </c>
      <c r="I37" s="11">
        <v>4.60299999999999</v>
      </c>
      <c r="J37" s="11">
        <v>6.9909999999999899</v>
      </c>
      <c r="K37" s="11"/>
      <c r="L37" s="106" t="s">
        <v>10</v>
      </c>
      <c r="M37" s="108"/>
      <c r="N37" s="108"/>
      <c r="O37" s="108"/>
      <c r="P37" s="108"/>
      <c r="Q37" s="11"/>
    </row>
    <row r="38" spans="1:17" ht="24" x14ac:dyDescent="0.55000000000000004">
      <c r="A38" s="106">
        <f>SUBTOTAL(103,$B$4:B38)</f>
        <v>35</v>
      </c>
      <c r="B38" s="107" t="s">
        <v>53</v>
      </c>
      <c r="C38" s="107" t="s">
        <v>6</v>
      </c>
      <c r="D38" s="107" t="s">
        <v>57</v>
      </c>
      <c r="E38" s="106" t="s">
        <v>86</v>
      </c>
      <c r="F38" s="107" t="s">
        <v>87</v>
      </c>
      <c r="G38" s="106" t="s">
        <v>5213</v>
      </c>
      <c r="H38" s="106" t="s">
        <v>6693</v>
      </c>
      <c r="I38" s="11">
        <v>29.5429999999999</v>
      </c>
      <c r="J38" s="111">
        <v>40.942999999999998</v>
      </c>
      <c r="K38" s="111"/>
      <c r="L38" s="106" t="s">
        <v>10</v>
      </c>
      <c r="M38" s="108"/>
      <c r="N38" s="108"/>
      <c r="O38" s="108"/>
      <c r="P38" s="108"/>
      <c r="Q38" s="111"/>
    </row>
    <row r="39" spans="1:17" ht="24" x14ac:dyDescent="0.55000000000000004">
      <c r="A39" s="106">
        <f>SUBTOTAL(103,$B$4:B39)</f>
        <v>36</v>
      </c>
      <c r="B39" s="107" t="s">
        <v>53</v>
      </c>
      <c r="C39" s="107" t="s">
        <v>6</v>
      </c>
      <c r="D39" s="107" t="s">
        <v>54</v>
      </c>
      <c r="E39" s="106" t="s">
        <v>88</v>
      </c>
      <c r="F39" s="107" t="s">
        <v>89</v>
      </c>
      <c r="G39" s="106" t="s">
        <v>5213</v>
      </c>
      <c r="H39" s="106" t="s">
        <v>6694</v>
      </c>
      <c r="I39" s="11">
        <v>7.5650000000000004</v>
      </c>
      <c r="J39" s="111">
        <v>24.059000000000001</v>
      </c>
      <c r="K39" s="111"/>
      <c r="L39" s="106" t="s">
        <v>10</v>
      </c>
      <c r="M39" s="108"/>
      <c r="N39" s="108"/>
      <c r="O39" s="108"/>
      <c r="P39" s="108"/>
      <c r="Q39" s="111"/>
    </row>
    <row r="40" spans="1:17" ht="24" x14ac:dyDescent="0.55000000000000004">
      <c r="A40" s="106">
        <f>SUBTOTAL(103,$B$4:B40)</f>
        <v>37</v>
      </c>
      <c r="B40" s="107" t="s">
        <v>53</v>
      </c>
      <c r="C40" s="107" t="s">
        <v>6</v>
      </c>
      <c r="D40" s="107" t="s">
        <v>77</v>
      </c>
      <c r="E40" s="106" t="s">
        <v>90</v>
      </c>
      <c r="F40" s="107" t="s">
        <v>91</v>
      </c>
      <c r="G40" s="106" t="s">
        <v>6695</v>
      </c>
      <c r="H40" s="106" t="s">
        <v>6696</v>
      </c>
      <c r="I40" s="11">
        <v>9.3569999999999904</v>
      </c>
      <c r="J40" s="11">
        <v>9.3569999999999904</v>
      </c>
      <c r="K40" s="11"/>
      <c r="L40" s="106" t="s">
        <v>10</v>
      </c>
      <c r="M40" s="108"/>
      <c r="N40" s="108"/>
      <c r="O40" s="108"/>
      <c r="P40" s="108"/>
      <c r="Q40" s="11"/>
    </row>
    <row r="41" spans="1:17" ht="24" x14ac:dyDescent="0.55000000000000004">
      <c r="A41" s="106">
        <f>SUBTOTAL(103,$B$4:B41)</f>
        <v>38</v>
      </c>
      <c r="B41" s="107" t="s">
        <v>53</v>
      </c>
      <c r="C41" s="107" t="s">
        <v>6</v>
      </c>
      <c r="D41" s="107" t="s">
        <v>63</v>
      </c>
      <c r="E41" s="106" t="s">
        <v>92</v>
      </c>
      <c r="F41" s="107" t="s">
        <v>93</v>
      </c>
      <c r="G41" s="106" t="s">
        <v>5213</v>
      </c>
      <c r="H41" s="106" t="s">
        <v>6697</v>
      </c>
      <c r="I41" s="11">
        <v>5.0410000000000004</v>
      </c>
      <c r="J41" s="11">
        <v>5.0410000000000004</v>
      </c>
      <c r="K41" s="11"/>
      <c r="L41" s="106" t="s">
        <v>10</v>
      </c>
      <c r="M41" s="108"/>
      <c r="N41" s="108"/>
      <c r="O41" s="108"/>
      <c r="P41" s="108"/>
      <c r="Q41" s="11"/>
    </row>
    <row r="42" spans="1:17" ht="24" x14ac:dyDescent="0.55000000000000004">
      <c r="A42" s="106">
        <f>SUBTOTAL(103,$B$4:B42)</f>
        <v>39</v>
      </c>
      <c r="B42" s="107" t="s">
        <v>53</v>
      </c>
      <c r="C42" s="107" t="s">
        <v>6</v>
      </c>
      <c r="D42" s="107" t="s">
        <v>77</v>
      </c>
      <c r="E42" s="106" t="s">
        <v>94</v>
      </c>
      <c r="F42" s="107" t="s">
        <v>95</v>
      </c>
      <c r="G42" s="106" t="s">
        <v>5213</v>
      </c>
      <c r="H42" s="106" t="s">
        <v>6698</v>
      </c>
      <c r="I42" s="11">
        <v>11</v>
      </c>
      <c r="J42" s="11">
        <v>11</v>
      </c>
      <c r="K42" s="11"/>
      <c r="L42" s="106" t="s">
        <v>10</v>
      </c>
      <c r="M42" s="108"/>
      <c r="N42" s="108"/>
      <c r="O42" s="108"/>
      <c r="P42" s="108"/>
      <c r="Q42" s="11"/>
    </row>
    <row r="43" spans="1:17" ht="24" x14ac:dyDescent="0.55000000000000004">
      <c r="A43" s="106">
        <f>SUBTOTAL(103,$B$4:B43)</f>
        <v>40</v>
      </c>
      <c r="B43" s="107" t="s">
        <v>53</v>
      </c>
      <c r="C43" s="107" t="s">
        <v>6</v>
      </c>
      <c r="D43" s="107" t="s">
        <v>77</v>
      </c>
      <c r="E43" s="106" t="s">
        <v>96</v>
      </c>
      <c r="F43" s="107" t="s">
        <v>97</v>
      </c>
      <c r="G43" s="106" t="s">
        <v>5213</v>
      </c>
      <c r="H43" s="106" t="s">
        <v>6699</v>
      </c>
      <c r="I43" s="11">
        <v>20.734000000000002</v>
      </c>
      <c r="J43" s="11">
        <v>20.734000000000002</v>
      </c>
      <c r="K43" s="11"/>
      <c r="L43" s="106" t="s">
        <v>10</v>
      </c>
      <c r="M43" s="108"/>
      <c r="N43" s="108"/>
      <c r="O43" s="108"/>
      <c r="P43" s="108"/>
      <c r="Q43" s="11"/>
    </row>
    <row r="44" spans="1:17" ht="24" x14ac:dyDescent="0.55000000000000004">
      <c r="A44" s="106">
        <f>SUBTOTAL(103,$B$4:B44)</f>
        <v>41</v>
      </c>
      <c r="B44" s="107" t="s">
        <v>53</v>
      </c>
      <c r="C44" s="107" t="s">
        <v>6</v>
      </c>
      <c r="D44" s="107" t="s">
        <v>60</v>
      </c>
      <c r="E44" s="106" t="s">
        <v>98</v>
      </c>
      <c r="F44" s="107" t="s">
        <v>99</v>
      </c>
      <c r="G44" s="106" t="s">
        <v>5213</v>
      </c>
      <c r="H44" s="106" t="s">
        <v>6700</v>
      </c>
      <c r="I44" s="11">
        <v>23.532</v>
      </c>
      <c r="J44" s="11">
        <v>23.532</v>
      </c>
      <c r="K44" s="11"/>
      <c r="L44" s="106" t="s">
        <v>10</v>
      </c>
      <c r="M44" s="108"/>
      <c r="N44" s="108"/>
      <c r="O44" s="108"/>
      <c r="P44" s="108"/>
      <c r="Q44" s="11"/>
    </row>
    <row r="45" spans="1:17" ht="24" x14ac:dyDescent="0.55000000000000004">
      <c r="A45" s="106">
        <f>SUBTOTAL(103,$B$4:B45)</f>
        <v>42</v>
      </c>
      <c r="B45" s="107" t="s">
        <v>53</v>
      </c>
      <c r="C45" s="107" t="s">
        <v>6</v>
      </c>
      <c r="D45" s="107" t="s">
        <v>66</v>
      </c>
      <c r="E45" s="106" t="s">
        <v>100</v>
      </c>
      <c r="F45" s="107" t="s">
        <v>101</v>
      </c>
      <c r="G45" s="106" t="s">
        <v>5213</v>
      </c>
      <c r="H45" s="106" t="s">
        <v>6701</v>
      </c>
      <c r="I45" s="11">
        <v>5.25</v>
      </c>
      <c r="J45" s="11">
        <v>5.88499999999999</v>
      </c>
      <c r="K45" s="11"/>
      <c r="L45" s="106" t="s">
        <v>10</v>
      </c>
      <c r="M45" s="108"/>
      <c r="N45" s="108"/>
      <c r="O45" s="108"/>
      <c r="P45" s="108"/>
      <c r="Q45" s="11"/>
    </row>
    <row r="46" spans="1:17" ht="24" x14ac:dyDescent="0.55000000000000004">
      <c r="A46" s="106">
        <f>SUBTOTAL(103,$B$4:B46)</f>
        <v>43</v>
      </c>
      <c r="B46" s="107" t="s">
        <v>53</v>
      </c>
      <c r="C46" s="107" t="s">
        <v>6</v>
      </c>
      <c r="D46" s="107" t="s">
        <v>102</v>
      </c>
      <c r="E46" s="106" t="s">
        <v>103</v>
      </c>
      <c r="F46" s="107" t="s">
        <v>104</v>
      </c>
      <c r="G46" s="106" t="s">
        <v>5213</v>
      </c>
      <c r="H46" s="106" t="s">
        <v>6702</v>
      </c>
      <c r="I46" s="11">
        <v>6.9829999999999899</v>
      </c>
      <c r="J46" s="11">
        <v>7.2779999999999898</v>
      </c>
      <c r="K46" s="11"/>
      <c r="L46" s="106" t="s">
        <v>10</v>
      </c>
      <c r="M46" s="108"/>
      <c r="N46" s="108"/>
      <c r="O46" s="108"/>
      <c r="P46" s="108"/>
      <c r="Q46" s="11"/>
    </row>
    <row r="47" spans="1:17" ht="24" x14ac:dyDescent="0.55000000000000004">
      <c r="A47" s="106">
        <f>SUBTOTAL(103,$B$4:B47)</f>
        <v>44</v>
      </c>
      <c r="B47" s="107" t="s">
        <v>53</v>
      </c>
      <c r="C47" s="107" t="s">
        <v>6</v>
      </c>
      <c r="D47" s="107" t="s">
        <v>63</v>
      </c>
      <c r="E47" s="106" t="s">
        <v>105</v>
      </c>
      <c r="F47" s="107" t="s">
        <v>106</v>
      </c>
      <c r="G47" s="106" t="s">
        <v>6702</v>
      </c>
      <c r="H47" s="106" t="s">
        <v>6703</v>
      </c>
      <c r="I47" s="11">
        <v>29.335999999999999</v>
      </c>
      <c r="J47" s="11">
        <v>29.335999999999999</v>
      </c>
      <c r="K47" s="11"/>
      <c r="L47" s="106" t="s">
        <v>10</v>
      </c>
      <c r="M47" s="108"/>
      <c r="N47" s="108"/>
      <c r="O47" s="108"/>
      <c r="P47" s="108"/>
      <c r="Q47" s="11"/>
    </row>
    <row r="48" spans="1:17" ht="24" x14ac:dyDescent="0.55000000000000004">
      <c r="A48" s="106">
        <f>SUBTOTAL(103,$B$4:B48)</f>
        <v>45</v>
      </c>
      <c r="B48" s="107" t="s">
        <v>53</v>
      </c>
      <c r="C48" s="107" t="s">
        <v>6</v>
      </c>
      <c r="D48" s="107" t="s">
        <v>54</v>
      </c>
      <c r="E48" s="106" t="s">
        <v>107</v>
      </c>
      <c r="F48" s="107" t="s">
        <v>108</v>
      </c>
      <c r="G48" s="106" t="s">
        <v>5213</v>
      </c>
      <c r="H48" s="106" t="s">
        <v>6704</v>
      </c>
      <c r="I48" s="11">
        <v>3.367</v>
      </c>
      <c r="J48" s="11">
        <v>8.8779999999999895</v>
      </c>
      <c r="K48" s="11"/>
      <c r="L48" s="106" t="s">
        <v>10</v>
      </c>
      <c r="M48" s="108"/>
      <c r="N48" s="108"/>
      <c r="O48" s="108"/>
      <c r="P48" s="108"/>
      <c r="Q48" s="11"/>
    </row>
    <row r="49" spans="1:17" ht="24" x14ac:dyDescent="0.55000000000000004">
      <c r="A49" s="106">
        <f>SUBTOTAL(103,$B$4:B49)</f>
        <v>46</v>
      </c>
      <c r="B49" s="107" t="s">
        <v>53</v>
      </c>
      <c r="C49" s="107" t="s">
        <v>6</v>
      </c>
      <c r="D49" s="107" t="s">
        <v>77</v>
      </c>
      <c r="E49" s="106" t="s">
        <v>109</v>
      </c>
      <c r="F49" s="107" t="s">
        <v>110</v>
      </c>
      <c r="G49" s="106" t="s">
        <v>6704</v>
      </c>
      <c r="H49" s="106" t="s">
        <v>6705</v>
      </c>
      <c r="I49" s="11">
        <v>33.624000000000002</v>
      </c>
      <c r="J49" s="111">
        <v>46.656999999999996</v>
      </c>
      <c r="K49" s="111"/>
      <c r="L49" s="106" t="s">
        <v>10</v>
      </c>
      <c r="M49" s="108"/>
      <c r="N49" s="108"/>
      <c r="O49" s="108"/>
      <c r="P49" s="108"/>
      <c r="Q49" s="111"/>
    </row>
    <row r="50" spans="1:17" ht="24" x14ac:dyDescent="0.55000000000000004">
      <c r="A50" s="106">
        <f>SUBTOTAL(103,$B$4:B50)</f>
        <v>47</v>
      </c>
      <c r="B50" s="107" t="s">
        <v>53</v>
      </c>
      <c r="C50" s="107" t="s">
        <v>6</v>
      </c>
      <c r="D50" s="107" t="s">
        <v>102</v>
      </c>
      <c r="E50" s="106" t="s">
        <v>111</v>
      </c>
      <c r="F50" s="107" t="s">
        <v>112</v>
      </c>
      <c r="G50" s="106" t="s">
        <v>5213</v>
      </c>
      <c r="H50" s="106" t="s">
        <v>6706</v>
      </c>
      <c r="I50" s="11">
        <v>91.632999999999896</v>
      </c>
      <c r="J50" s="11">
        <v>91.632999999999896</v>
      </c>
      <c r="K50" s="11"/>
      <c r="L50" s="106" t="s">
        <v>10</v>
      </c>
      <c r="M50" s="108"/>
      <c r="N50" s="108"/>
      <c r="O50" s="108"/>
      <c r="P50" s="108"/>
      <c r="Q50" s="11"/>
    </row>
    <row r="51" spans="1:17" ht="24" x14ac:dyDescent="0.55000000000000004">
      <c r="A51" s="106">
        <f>SUBTOTAL(103,$B$4:B51)</f>
        <v>48</v>
      </c>
      <c r="B51" s="107" t="s">
        <v>53</v>
      </c>
      <c r="C51" s="107" t="s">
        <v>6</v>
      </c>
      <c r="D51" s="107" t="s">
        <v>57</v>
      </c>
      <c r="E51" s="106" t="s">
        <v>113</v>
      </c>
      <c r="F51" s="107" t="s">
        <v>114</v>
      </c>
      <c r="G51" s="106" t="s">
        <v>5213</v>
      </c>
      <c r="H51" s="106" t="s">
        <v>6707</v>
      </c>
      <c r="I51" s="11">
        <v>9.09999999999999E-2</v>
      </c>
      <c r="J51" s="11">
        <v>0.14099999999999999</v>
      </c>
      <c r="K51" s="11"/>
      <c r="L51" s="106" t="s">
        <v>10</v>
      </c>
      <c r="M51" s="108"/>
      <c r="N51" s="108"/>
      <c r="O51" s="108"/>
      <c r="P51" s="108"/>
      <c r="Q51" s="11"/>
    </row>
    <row r="52" spans="1:17" ht="24" x14ac:dyDescent="0.55000000000000004">
      <c r="A52" s="106">
        <f>SUBTOTAL(103,$B$4:B52)</f>
        <v>49</v>
      </c>
      <c r="B52" s="107" t="s">
        <v>53</v>
      </c>
      <c r="C52" s="107" t="s">
        <v>6</v>
      </c>
      <c r="D52" s="107" t="s">
        <v>57</v>
      </c>
      <c r="E52" s="106" t="s">
        <v>115</v>
      </c>
      <c r="F52" s="107" t="s">
        <v>116</v>
      </c>
      <c r="G52" s="106" t="s">
        <v>5213</v>
      </c>
      <c r="H52" s="106" t="s">
        <v>6708</v>
      </c>
      <c r="I52" s="11">
        <v>0.97099999999999898</v>
      </c>
      <c r="J52" s="11">
        <v>1.94199999999999</v>
      </c>
      <c r="K52" s="11"/>
      <c r="L52" s="106" t="s">
        <v>10</v>
      </c>
      <c r="M52" s="108"/>
      <c r="N52" s="108"/>
      <c r="O52" s="108"/>
      <c r="P52" s="108"/>
      <c r="Q52" s="11"/>
    </row>
    <row r="53" spans="1:17" ht="24" x14ac:dyDescent="0.55000000000000004">
      <c r="A53" s="106">
        <f>SUBTOTAL(103,$B$4:B53)</f>
        <v>50</v>
      </c>
      <c r="B53" s="107" t="s">
        <v>53</v>
      </c>
      <c r="C53" s="107" t="s">
        <v>6</v>
      </c>
      <c r="D53" s="107" t="s">
        <v>57</v>
      </c>
      <c r="E53" s="106" t="s">
        <v>117</v>
      </c>
      <c r="F53" s="107" t="s">
        <v>118</v>
      </c>
      <c r="G53" s="106" t="s">
        <v>5213</v>
      </c>
      <c r="H53" s="106" t="s">
        <v>6709</v>
      </c>
      <c r="I53" s="11">
        <v>0.876</v>
      </c>
      <c r="J53" s="11">
        <v>1.752</v>
      </c>
      <c r="K53" s="11"/>
      <c r="L53" s="106" t="s">
        <v>10</v>
      </c>
      <c r="M53" s="108"/>
      <c r="N53" s="108"/>
      <c r="O53" s="108"/>
      <c r="P53" s="108"/>
      <c r="Q53" s="11"/>
    </row>
    <row r="54" spans="1:17" ht="24" x14ac:dyDescent="0.55000000000000004">
      <c r="A54" s="106">
        <f>SUBTOTAL(103,$B$4:B54)</f>
        <v>51</v>
      </c>
      <c r="B54" s="107" t="s">
        <v>53</v>
      </c>
      <c r="C54" s="107" t="s">
        <v>6</v>
      </c>
      <c r="D54" s="107" t="s">
        <v>57</v>
      </c>
      <c r="E54" s="106" t="s">
        <v>119</v>
      </c>
      <c r="F54" s="107" t="s">
        <v>120</v>
      </c>
      <c r="G54" s="106" t="s">
        <v>5213</v>
      </c>
      <c r="H54" s="106" t="s">
        <v>6710</v>
      </c>
      <c r="I54" s="11">
        <v>1.8959999999999899</v>
      </c>
      <c r="J54" s="11">
        <v>3.79199999999999</v>
      </c>
      <c r="K54" s="11"/>
      <c r="L54" s="106" t="s">
        <v>10</v>
      </c>
      <c r="M54" s="108"/>
      <c r="N54" s="108"/>
      <c r="O54" s="108"/>
      <c r="P54" s="108"/>
      <c r="Q54" s="11"/>
    </row>
    <row r="55" spans="1:17" ht="24" x14ac:dyDescent="0.55000000000000004">
      <c r="A55" s="106">
        <f>SUBTOTAL(103,$B$4:B55)</f>
        <v>52</v>
      </c>
      <c r="B55" s="107" t="s">
        <v>53</v>
      </c>
      <c r="C55" s="107" t="s">
        <v>6</v>
      </c>
      <c r="D55" s="107" t="s">
        <v>66</v>
      </c>
      <c r="E55" s="106" t="s">
        <v>121</v>
      </c>
      <c r="F55" s="107" t="s">
        <v>122</v>
      </c>
      <c r="G55" s="106" t="s">
        <v>5213</v>
      </c>
      <c r="H55" s="106" t="s">
        <v>6711</v>
      </c>
      <c r="I55" s="11">
        <v>13.1229999999999</v>
      </c>
      <c r="J55" s="11">
        <v>19.720999999999901</v>
      </c>
      <c r="K55" s="11"/>
      <c r="L55" s="106" t="s">
        <v>10</v>
      </c>
      <c r="M55" s="108"/>
      <c r="N55" s="108"/>
      <c r="O55" s="108"/>
      <c r="P55" s="108"/>
      <c r="Q55" s="11"/>
    </row>
    <row r="56" spans="1:17" ht="24" x14ac:dyDescent="0.55000000000000004">
      <c r="A56" s="106">
        <f>SUBTOTAL(103,$B$4:B56)</f>
        <v>53</v>
      </c>
      <c r="B56" s="107" t="s">
        <v>53</v>
      </c>
      <c r="C56" s="107" t="s">
        <v>6</v>
      </c>
      <c r="D56" s="107" t="s">
        <v>102</v>
      </c>
      <c r="E56" s="106" t="s">
        <v>123</v>
      </c>
      <c r="F56" s="107" t="s">
        <v>124</v>
      </c>
      <c r="G56" s="106" t="s">
        <v>5213</v>
      </c>
      <c r="H56" s="106" t="s">
        <v>6712</v>
      </c>
      <c r="I56" s="11">
        <v>10.163</v>
      </c>
      <c r="J56" s="11">
        <v>10.163</v>
      </c>
      <c r="K56" s="11"/>
      <c r="L56" s="106" t="s">
        <v>10</v>
      </c>
      <c r="M56" s="108"/>
      <c r="N56" s="108"/>
      <c r="O56" s="108"/>
      <c r="P56" s="108"/>
      <c r="Q56" s="11"/>
    </row>
    <row r="57" spans="1:17" ht="24" x14ac:dyDescent="0.55000000000000004">
      <c r="A57" s="106">
        <f>SUBTOTAL(103,$B$4:B57)</f>
        <v>54</v>
      </c>
      <c r="B57" s="107" t="s">
        <v>53</v>
      </c>
      <c r="C57" s="107" t="s">
        <v>6</v>
      </c>
      <c r="D57" s="107" t="s">
        <v>66</v>
      </c>
      <c r="E57" s="106" t="s">
        <v>125</v>
      </c>
      <c r="F57" s="107" t="s">
        <v>126</v>
      </c>
      <c r="G57" s="106" t="s">
        <v>5213</v>
      </c>
      <c r="H57" s="106" t="s">
        <v>6713</v>
      </c>
      <c r="I57" s="11">
        <v>2.4550000000000001</v>
      </c>
      <c r="J57" s="11">
        <v>2.6269999999999998</v>
      </c>
      <c r="K57" s="11"/>
      <c r="L57" s="106" t="s">
        <v>10</v>
      </c>
      <c r="M57" s="108"/>
      <c r="N57" s="108"/>
      <c r="O57" s="108"/>
      <c r="P57" s="108"/>
      <c r="Q57" s="11"/>
    </row>
    <row r="58" spans="1:17" ht="24" x14ac:dyDescent="0.55000000000000004">
      <c r="A58" s="106">
        <f>SUBTOTAL(103,$B$4:B58)</f>
        <v>55</v>
      </c>
      <c r="B58" s="107" t="s">
        <v>127</v>
      </c>
      <c r="C58" s="107" t="s">
        <v>6</v>
      </c>
      <c r="D58" s="107" t="s">
        <v>128</v>
      </c>
      <c r="E58" s="106" t="s">
        <v>129</v>
      </c>
      <c r="F58" s="107" t="s">
        <v>130</v>
      </c>
      <c r="G58" s="106" t="s">
        <v>6714</v>
      </c>
      <c r="H58" s="106" t="s">
        <v>6715</v>
      </c>
      <c r="I58" s="11">
        <v>33.814999999999898</v>
      </c>
      <c r="J58" s="11">
        <v>67.629999999999896</v>
      </c>
      <c r="K58" s="11"/>
      <c r="L58" s="106" t="s">
        <v>131</v>
      </c>
      <c r="M58" s="108"/>
      <c r="N58" s="108"/>
      <c r="O58" s="108"/>
      <c r="P58" s="108"/>
      <c r="Q58" s="11"/>
    </row>
    <row r="59" spans="1:17" ht="24" x14ac:dyDescent="0.55000000000000004">
      <c r="A59" s="106">
        <f>SUBTOTAL(103,$B$4:B59)</f>
        <v>56</v>
      </c>
      <c r="B59" s="107" t="s">
        <v>127</v>
      </c>
      <c r="C59" s="107" t="s">
        <v>6</v>
      </c>
      <c r="D59" s="107" t="s">
        <v>132</v>
      </c>
      <c r="E59" s="106" t="s">
        <v>133</v>
      </c>
      <c r="F59" s="107" t="s">
        <v>134</v>
      </c>
      <c r="G59" s="106" t="s">
        <v>6715</v>
      </c>
      <c r="H59" s="106" t="s">
        <v>6716</v>
      </c>
      <c r="I59" s="11">
        <v>23.541</v>
      </c>
      <c r="J59" s="11">
        <v>53.077999999999903</v>
      </c>
      <c r="K59" s="11"/>
      <c r="L59" s="106" t="s">
        <v>131</v>
      </c>
      <c r="M59" s="108"/>
      <c r="N59" s="108"/>
      <c r="O59" s="108"/>
      <c r="P59" s="108"/>
      <c r="Q59" s="11"/>
    </row>
    <row r="60" spans="1:17" ht="24" x14ac:dyDescent="0.55000000000000004">
      <c r="A60" s="106">
        <f>SUBTOTAL(103,$B$4:B60)</f>
        <v>57</v>
      </c>
      <c r="B60" s="107" t="s">
        <v>127</v>
      </c>
      <c r="C60" s="107" t="s">
        <v>6</v>
      </c>
      <c r="D60" s="107" t="s">
        <v>135</v>
      </c>
      <c r="E60" s="106" t="s">
        <v>136</v>
      </c>
      <c r="F60" s="107" t="s">
        <v>137</v>
      </c>
      <c r="G60" s="106" t="s">
        <v>6716</v>
      </c>
      <c r="H60" s="106" t="s">
        <v>6717</v>
      </c>
      <c r="I60" s="11">
        <v>50.613999999999898</v>
      </c>
      <c r="J60" s="11">
        <v>110.514</v>
      </c>
      <c r="K60" s="11"/>
      <c r="L60" s="106" t="s">
        <v>131</v>
      </c>
      <c r="M60" s="108"/>
      <c r="N60" s="108"/>
      <c r="O60" s="108"/>
      <c r="P60" s="108"/>
      <c r="Q60" s="11"/>
    </row>
    <row r="61" spans="1:17" ht="24" x14ac:dyDescent="0.55000000000000004">
      <c r="A61" s="106">
        <f>SUBTOTAL(103,$B$4:B61)</f>
        <v>58</v>
      </c>
      <c r="B61" s="107" t="s">
        <v>127</v>
      </c>
      <c r="C61" s="107" t="s">
        <v>6</v>
      </c>
      <c r="D61" s="107" t="s">
        <v>138</v>
      </c>
      <c r="E61" s="106" t="s">
        <v>139</v>
      </c>
      <c r="F61" s="107" t="s">
        <v>140</v>
      </c>
      <c r="G61" s="106" t="s">
        <v>6717</v>
      </c>
      <c r="H61" s="106" t="s">
        <v>6718</v>
      </c>
      <c r="I61" s="11">
        <v>19.1619999999999</v>
      </c>
      <c r="J61" s="11">
        <v>57.789000000000001</v>
      </c>
      <c r="K61" s="11"/>
      <c r="L61" s="106" t="s">
        <v>131</v>
      </c>
      <c r="M61" s="108"/>
      <c r="N61" s="108"/>
      <c r="O61" s="108"/>
      <c r="P61" s="108"/>
      <c r="Q61" s="11"/>
    </row>
    <row r="62" spans="1:17" ht="24" x14ac:dyDescent="0.55000000000000004">
      <c r="A62" s="106">
        <f>SUBTOTAL(103,$B$4:B62)</f>
        <v>59</v>
      </c>
      <c r="B62" s="107" t="s">
        <v>127</v>
      </c>
      <c r="C62" s="107" t="s">
        <v>6</v>
      </c>
      <c r="D62" s="107" t="s">
        <v>141</v>
      </c>
      <c r="E62" s="106" t="s">
        <v>142</v>
      </c>
      <c r="F62" s="107" t="s">
        <v>143</v>
      </c>
      <c r="G62" s="106" t="s">
        <v>6719</v>
      </c>
      <c r="H62" s="106" t="s">
        <v>6720</v>
      </c>
      <c r="I62" s="11">
        <v>37</v>
      </c>
      <c r="J62" s="11">
        <v>68.304000000000002</v>
      </c>
      <c r="K62" s="11"/>
      <c r="L62" s="106" t="s">
        <v>131</v>
      </c>
      <c r="M62" s="108"/>
      <c r="N62" s="108"/>
      <c r="O62" s="108"/>
      <c r="P62" s="108"/>
      <c r="Q62" s="11"/>
    </row>
    <row r="63" spans="1:17" ht="24" x14ac:dyDescent="0.55000000000000004">
      <c r="A63" s="106">
        <f>SUBTOTAL(103,$B$4:B63)</f>
        <v>60</v>
      </c>
      <c r="B63" s="107" t="s">
        <v>127</v>
      </c>
      <c r="C63" s="107" t="s">
        <v>6</v>
      </c>
      <c r="D63" s="107" t="s">
        <v>144</v>
      </c>
      <c r="E63" s="106" t="s">
        <v>145</v>
      </c>
      <c r="F63" s="107" t="s">
        <v>146</v>
      </c>
      <c r="G63" s="106" t="s">
        <v>6721</v>
      </c>
      <c r="H63" s="106" t="s">
        <v>6722</v>
      </c>
      <c r="I63" s="11">
        <v>37.692999999999998</v>
      </c>
      <c r="J63" s="11">
        <v>87.293000000000006</v>
      </c>
      <c r="K63" s="11"/>
      <c r="L63" s="106" t="s">
        <v>131</v>
      </c>
      <c r="M63" s="108"/>
      <c r="N63" s="108"/>
      <c r="O63" s="108"/>
      <c r="P63" s="108"/>
      <c r="Q63" s="11"/>
    </row>
    <row r="64" spans="1:17" ht="24" x14ac:dyDescent="0.55000000000000004">
      <c r="A64" s="106">
        <f>SUBTOTAL(103,$B$4:B64)</f>
        <v>61</v>
      </c>
      <c r="B64" s="107" t="s">
        <v>127</v>
      </c>
      <c r="C64" s="107" t="s">
        <v>6</v>
      </c>
      <c r="D64" s="107" t="s">
        <v>128</v>
      </c>
      <c r="E64" s="106" t="s">
        <v>147</v>
      </c>
      <c r="F64" s="107" t="s">
        <v>148</v>
      </c>
      <c r="G64" s="106" t="s">
        <v>5213</v>
      </c>
      <c r="H64" s="106" t="s">
        <v>6723</v>
      </c>
      <c r="I64" s="11">
        <v>28.507000000000001</v>
      </c>
      <c r="J64" s="11">
        <v>28.507000000000001</v>
      </c>
      <c r="K64" s="11"/>
      <c r="L64" s="106" t="s">
        <v>131</v>
      </c>
      <c r="M64" s="108"/>
      <c r="N64" s="108"/>
      <c r="O64" s="108"/>
      <c r="P64" s="108"/>
      <c r="Q64" s="11"/>
    </row>
    <row r="65" spans="1:17" ht="24" x14ac:dyDescent="0.55000000000000004">
      <c r="A65" s="106">
        <f>SUBTOTAL(103,$B$4:B65)</f>
        <v>62</v>
      </c>
      <c r="B65" s="107" t="s">
        <v>127</v>
      </c>
      <c r="C65" s="107" t="s">
        <v>6</v>
      </c>
      <c r="D65" s="107"/>
      <c r="E65" s="106" t="s">
        <v>149</v>
      </c>
      <c r="F65" s="107" t="s">
        <v>150</v>
      </c>
      <c r="G65" s="106" t="s">
        <v>5213</v>
      </c>
      <c r="H65" s="106" t="s">
        <v>6724</v>
      </c>
      <c r="I65" s="11">
        <v>8.5229999999999997</v>
      </c>
      <c r="J65" s="11">
        <v>17.346</v>
      </c>
      <c r="K65" s="11"/>
      <c r="L65" s="106" t="s">
        <v>131</v>
      </c>
      <c r="M65" s="108"/>
      <c r="N65" s="108"/>
      <c r="O65" s="108"/>
      <c r="P65" s="108"/>
      <c r="Q65" s="11"/>
    </row>
    <row r="66" spans="1:17" ht="24" x14ac:dyDescent="0.55000000000000004">
      <c r="A66" s="106">
        <f>SUBTOTAL(103,$B$4:B66)</f>
        <v>63</v>
      </c>
      <c r="B66" s="107" t="s">
        <v>127</v>
      </c>
      <c r="C66" s="107" t="s">
        <v>6</v>
      </c>
      <c r="D66" s="107" t="s">
        <v>144</v>
      </c>
      <c r="E66" s="106" t="s">
        <v>151</v>
      </c>
      <c r="F66" s="107" t="s">
        <v>152</v>
      </c>
      <c r="G66" s="106" t="s">
        <v>6725</v>
      </c>
      <c r="H66" s="106" t="s">
        <v>6726</v>
      </c>
      <c r="I66" s="11">
        <v>16.178999999999899</v>
      </c>
      <c r="J66" s="11">
        <v>18.136999999999901</v>
      </c>
      <c r="K66" s="11"/>
      <c r="L66" s="106" t="s">
        <v>131</v>
      </c>
      <c r="M66" s="108"/>
      <c r="N66" s="108"/>
      <c r="O66" s="108"/>
      <c r="P66" s="108"/>
      <c r="Q66" s="11"/>
    </row>
    <row r="67" spans="1:17" ht="24" x14ac:dyDescent="0.55000000000000004">
      <c r="A67" s="106">
        <f>SUBTOTAL(103,$B$4:B67)</f>
        <v>64</v>
      </c>
      <c r="B67" s="107" t="s">
        <v>127</v>
      </c>
      <c r="C67" s="107" t="s">
        <v>6</v>
      </c>
      <c r="D67" s="107" t="s">
        <v>141</v>
      </c>
      <c r="E67" s="106" t="s">
        <v>153</v>
      </c>
      <c r="F67" s="107" t="s">
        <v>154</v>
      </c>
      <c r="G67" s="106" t="s">
        <v>5213</v>
      </c>
      <c r="H67" s="106" t="s">
        <v>6727</v>
      </c>
      <c r="I67" s="11">
        <v>29.003</v>
      </c>
      <c r="J67" s="11">
        <v>29.003</v>
      </c>
      <c r="K67" s="11"/>
      <c r="L67" s="106" t="s">
        <v>131</v>
      </c>
      <c r="M67" s="108"/>
      <c r="N67" s="108"/>
      <c r="O67" s="108"/>
      <c r="P67" s="108"/>
      <c r="Q67" s="11"/>
    </row>
    <row r="68" spans="1:17" ht="24" x14ac:dyDescent="0.55000000000000004">
      <c r="A68" s="106">
        <f>SUBTOTAL(103,$B$4:B68)</f>
        <v>65</v>
      </c>
      <c r="B68" s="107" t="s">
        <v>127</v>
      </c>
      <c r="C68" s="107" t="s">
        <v>6</v>
      </c>
      <c r="D68" s="107" t="s">
        <v>138</v>
      </c>
      <c r="E68" s="106" t="s">
        <v>155</v>
      </c>
      <c r="F68" s="107" t="s">
        <v>156</v>
      </c>
      <c r="G68" s="106" t="s">
        <v>6728</v>
      </c>
      <c r="H68" s="106" t="s">
        <v>6729</v>
      </c>
      <c r="I68" s="11">
        <v>16.8509999999999</v>
      </c>
      <c r="J68" s="11">
        <v>28.094999999999999</v>
      </c>
      <c r="K68" s="11"/>
      <c r="L68" s="106" t="s">
        <v>131</v>
      </c>
      <c r="M68" s="108"/>
      <c r="N68" s="108"/>
      <c r="O68" s="108"/>
      <c r="P68" s="108"/>
      <c r="Q68" s="11"/>
    </row>
    <row r="69" spans="1:17" ht="24" x14ac:dyDescent="0.55000000000000004">
      <c r="A69" s="109">
        <f>SUBTOTAL(103,$B$4:B69)</f>
        <v>66</v>
      </c>
      <c r="B69" s="110" t="s">
        <v>127</v>
      </c>
      <c r="C69" s="110" t="s">
        <v>6</v>
      </c>
      <c r="D69" s="110" t="s">
        <v>132</v>
      </c>
      <c r="E69" s="109" t="s">
        <v>157</v>
      </c>
      <c r="F69" s="110" t="s">
        <v>158</v>
      </c>
      <c r="G69" s="109" t="s">
        <v>5213</v>
      </c>
      <c r="H69" s="109" t="s">
        <v>6730</v>
      </c>
      <c r="I69" s="111">
        <v>53</v>
      </c>
      <c r="J69" s="111">
        <v>53</v>
      </c>
      <c r="K69" s="111"/>
      <c r="L69" s="106" t="s">
        <v>131</v>
      </c>
      <c r="M69" s="108"/>
      <c r="N69" s="108"/>
      <c r="O69" s="108"/>
      <c r="P69" s="108"/>
      <c r="Q69" s="111"/>
    </row>
    <row r="70" spans="1:17" ht="24" x14ac:dyDescent="0.55000000000000004">
      <c r="A70" s="106">
        <f>SUBTOTAL(103,$B$4:B70)</f>
        <v>67</v>
      </c>
      <c r="B70" s="107" t="s">
        <v>127</v>
      </c>
      <c r="C70" s="107" t="s">
        <v>6</v>
      </c>
      <c r="D70" s="107" t="s">
        <v>128</v>
      </c>
      <c r="E70" s="106" t="s">
        <v>159</v>
      </c>
      <c r="F70" s="107" t="s">
        <v>160</v>
      </c>
      <c r="G70" s="106" t="s">
        <v>5213</v>
      </c>
      <c r="H70" s="106" t="s">
        <v>6731</v>
      </c>
      <c r="I70" s="11">
        <v>27.221</v>
      </c>
      <c r="J70" s="11">
        <v>27.221</v>
      </c>
      <c r="K70" s="11"/>
      <c r="L70" s="106" t="s">
        <v>131</v>
      </c>
      <c r="M70" s="108"/>
      <c r="N70" s="108"/>
      <c r="O70" s="108"/>
      <c r="P70" s="108"/>
      <c r="Q70" s="11"/>
    </row>
    <row r="71" spans="1:17" ht="24" x14ac:dyDescent="0.55000000000000004">
      <c r="A71" s="106">
        <f>SUBTOTAL(103,$B$4:B71)</f>
        <v>68</v>
      </c>
      <c r="B71" s="107" t="s">
        <v>127</v>
      </c>
      <c r="C71" s="107" t="s">
        <v>6</v>
      </c>
      <c r="D71" s="107" t="s">
        <v>132</v>
      </c>
      <c r="E71" s="106" t="s">
        <v>161</v>
      </c>
      <c r="F71" s="107" t="s">
        <v>162</v>
      </c>
      <c r="G71" s="106" t="s">
        <v>5213</v>
      </c>
      <c r="H71" s="106" t="s">
        <v>6732</v>
      </c>
      <c r="I71" s="11">
        <v>16.707000000000001</v>
      </c>
      <c r="J71" s="11">
        <v>16.707000000000001</v>
      </c>
      <c r="K71" s="11"/>
      <c r="L71" s="106" t="s">
        <v>131</v>
      </c>
      <c r="M71" s="108"/>
      <c r="N71" s="108"/>
      <c r="O71" s="108"/>
      <c r="P71" s="108"/>
      <c r="Q71" s="11"/>
    </row>
    <row r="72" spans="1:17" ht="24" x14ac:dyDescent="0.55000000000000004">
      <c r="A72" s="106">
        <f>SUBTOTAL(103,$B$4:B72)</f>
        <v>69</v>
      </c>
      <c r="B72" s="107" t="s">
        <v>127</v>
      </c>
      <c r="C72" s="107" t="s">
        <v>6</v>
      </c>
      <c r="D72" s="107" t="s">
        <v>128</v>
      </c>
      <c r="E72" s="106" t="s">
        <v>163</v>
      </c>
      <c r="F72" s="107" t="s">
        <v>164</v>
      </c>
      <c r="G72" s="106" t="s">
        <v>5213</v>
      </c>
      <c r="H72" s="106" t="s">
        <v>6733</v>
      </c>
      <c r="I72" s="11">
        <v>20.716999999999899</v>
      </c>
      <c r="J72" s="11">
        <v>20.716999999999899</v>
      </c>
      <c r="K72" s="11"/>
      <c r="L72" s="106" t="s">
        <v>131</v>
      </c>
      <c r="M72" s="108"/>
      <c r="N72" s="108"/>
      <c r="O72" s="108"/>
      <c r="P72" s="108"/>
      <c r="Q72" s="11"/>
    </row>
    <row r="73" spans="1:17" ht="24" x14ac:dyDescent="0.55000000000000004">
      <c r="A73" s="106">
        <f>SUBTOTAL(103,$B$4:B73)</f>
        <v>70</v>
      </c>
      <c r="B73" s="107" t="s">
        <v>127</v>
      </c>
      <c r="C73" s="107" t="s">
        <v>6</v>
      </c>
      <c r="D73" s="107" t="s">
        <v>135</v>
      </c>
      <c r="E73" s="106" t="s">
        <v>165</v>
      </c>
      <c r="F73" s="107" t="s">
        <v>166</v>
      </c>
      <c r="G73" s="106" t="s">
        <v>6734</v>
      </c>
      <c r="H73" s="106" t="s">
        <v>6735</v>
      </c>
      <c r="I73" s="11">
        <v>21.042000000000002</v>
      </c>
      <c r="J73" s="11">
        <v>21.042000000000002</v>
      </c>
      <c r="K73" s="11"/>
      <c r="L73" s="106" t="s">
        <v>131</v>
      </c>
      <c r="M73" s="108"/>
      <c r="N73" s="108"/>
      <c r="O73" s="108"/>
      <c r="P73" s="108"/>
      <c r="Q73" s="11"/>
    </row>
    <row r="74" spans="1:17" ht="24" x14ac:dyDescent="0.55000000000000004">
      <c r="A74" s="106">
        <f>SUBTOTAL(103,$B$4:B74)</f>
        <v>71</v>
      </c>
      <c r="B74" s="107" t="s">
        <v>127</v>
      </c>
      <c r="C74" s="107" t="s">
        <v>6</v>
      </c>
      <c r="D74" s="107" t="s">
        <v>144</v>
      </c>
      <c r="E74" s="106" t="s">
        <v>167</v>
      </c>
      <c r="F74" s="107" t="s">
        <v>168</v>
      </c>
      <c r="G74" s="106" t="s">
        <v>6736</v>
      </c>
      <c r="H74" s="106" t="s">
        <v>6737</v>
      </c>
      <c r="I74" s="11">
        <v>12.093</v>
      </c>
      <c r="J74" s="11">
        <v>12.093</v>
      </c>
      <c r="K74" s="11"/>
      <c r="L74" s="106" t="s">
        <v>131</v>
      </c>
      <c r="M74" s="108"/>
      <c r="N74" s="108"/>
      <c r="O74" s="108"/>
      <c r="P74" s="108"/>
      <c r="Q74" s="11"/>
    </row>
    <row r="75" spans="1:17" ht="24" x14ac:dyDescent="0.55000000000000004">
      <c r="A75" s="106">
        <f>SUBTOTAL(103,$B$4:B75)</f>
        <v>72</v>
      </c>
      <c r="B75" s="107" t="s">
        <v>127</v>
      </c>
      <c r="C75" s="107" t="s">
        <v>6</v>
      </c>
      <c r="D75" s="107" t="s">
        <v>141</v>
      </c>
      <c r="E75" s="106" t="s">
        <v>169</v>
      </c>
      <c r="F75" s="107" t="s">
        <v>170</v>
      </c>
      <c r="G75" s="106" t="s">
        <v>5213</v>
      </c>
      <c r="H75" s="106" t="s">
        <v>6738</v>
      </c>
      <c r="I75" s="11">
        <v>17.213000000000001</v>
      </c>
      <c r="J75" s="11">
        <v>34.426000000000002</v>
      </c>
      <c r="K75" s="11"/>
      <c r="L75" s="106" t="s">
        <v>131</v>
      </c>
      <c r="M75" s="108"/>
      <c r="N75" s="108"/>
      <c r="O75" s="108"/>
      <c r="P75" s="108"/>
      <c r="Q75" s="11"/>
    </row>
    <row r="76" spans="1:17" ht="24" x14ac:dyDescent="0.55000000000000004">
      <c r="A76" s="106">
        <f>SUBTOTAL(103,$B$4:B76)</f>
        <v>73</v>
      </c>
      <c r="B76" s="107" t="s">
        <v>127</v>
      </c>
      <c r="C76" s="107" t="s">
        <v>6</v>
      </c>
      <c r="D76" s="107" t="s">
        <v>132</v>
      </c>
      <c r="E76" s="106" t="s">
        <v>171</v>
      </c>
      <c r="F76" s="107" t="s">
        <v>172</v>
      </c>
      <c r="G76" s="106" t="s">
        <v>5213</v>
      </c>
      <c r="H76" s="106" t="s">
        <v>6739</v>
      </c>
      <c r="I76" s="11">
        <v>2.1749999999999901</v>
      </c>
      <c r="J76" s="11">
        <v>4.3499999999999899</v>
      </c>
      <c r="K76" s="11"/>
      <c r="L76" s="106" t="s">
        <v>131</v>
      </c>
      <c r="M76" s="108"/>
      <c r="N76" s="108"/>
      <c r="O76" s="108"/>
      <c r="P76" s="108"/>
      <c r="Q76" s="11"/>
    </row>
    <row r="77" spans="1:17" ht="24" x14ac:dyDescent="0.55000000000000004">
      <c r="A77" s="106">
        <f>SUBTOTAL(103,$B$4:B77)</f>
        <v>74</v>
      </c>
      <c r="B77" s="107" t="s">
        <v>127</v>
      </c>
      <c r="C77" s="107" t="s">
        <v>6</v>
      </c>
      <c r="D77" s="107" t="s">
        <v>141</v>
      </c>
      <c r="E77" s="106" t="s">
        <v>173</v>
      </c>
      <c r="F77" s="107" t="s">
        <v>174</v>
      </c>
      <c r="G77" s="106" t="s">
        <v>5213</v>
      </c>
      <c r="H77" s="106" t="s">
        <v>6740</v>
      </c>
      <c r="I77" s="11">
        <v>2.7130000000000001</v>
      </c>
      <c r="J77" s="11">
        <v>2.7130000000000001</v>
      </c>
      <c r="K77" s="11"/>
      <c r="L77" s="106" t="s">
        <v>131</v>
      </c>
      <c r="M77" s="108"/>
      <c r="N77" s="108"/>
      <c r="O77" s="108"/>
      <c r="P77" s="108"/>
      <c r="Q77" s="11"/>
    </row>
    <row r="78" spans="1:17" ht="24" x14ac:dyDescent="0.55000000000000004">
      <c r="A78" s="106">
        <f>SUBTOTAL(103,$B$4:B78)</f>
        <v>75</v>
      </c>
      <c r="B78" s="107" t="s">
        <v>127</v>
      </c>
      <c r="C78" s="107" t="s">
        <v>6</v>
      </c>
      <c r="D78" s="107" t="s">
        <v>138</v>
      </c>
      <c r="E78" s="106" t="s">
        <v>175</v>
      </c>
      <c r="F78" s="107" t="s">
        <v>176</v>
      </c>
      <c r="G78" s="106" t="s">
        <v>5213</v>
      </c>
      <c r="H78" s="106" t="s">
        <v>6741</v>
      </c>
      <c r="I78" s="11">
        <v>1.5129999999999899</v>
      </c>
      <c r="J78" s="11">
        <v>2.2690000000000001</v>
      </c>
      <c r="K78" s="11"/>
      <c r="L78" s="106" t="s">
        <v>131</v>
      </c>
      <c r="M78" s="108"/>
      <c r="N78" s="108"/>
      <c r="O78" s="108"/>
      <c r="P78" s="108"/>
      <c r="Q78" s="11"/>
    </row>
    <row r="79" spans="1:17" ht="24" x14ac:dyDescent="0.55000000000000004">
      <c r="A79" s="106">
        <f>SUBTOTAL(103,$B$4:B79)</f>
        <v>76</v>
      </c>
      <c r="B79" s="107" t="s">
        <v>177</v>
      </c>
      <c r="C79" s="107" t="s">
        <v>6</v>
      </c>
      <c r="D79" s="107" t="s">
        <v>179</v>
      </c>
      <c r="E79" s="106" t="s">
        <v>180</v>
      </c>
      <c r="F79" s="107" t="s">
        <v>181</v>
      </c>
      <c r="G79" s="106" t="s">
        <v>6722</v>
      </c>
      <c r="H79" s="106" t="s">
        <v>6674</v>
      </c>
      <c r="I79" s="11">
        <v>40.6739999999999</v>
      </c>
      <c r="J79" s="11">
        <v>105.301</v>
      </c>
      <c r="K79" s="11"/>
      <c r="L79" s="106" t="s">
        <v>178</v>
      </c>
      <c r="M79" s="108"/>
      <c r="N79" s="108"/>
      <c r="O79" s="108"/>
      <c r="P79" s="108"/>
      <c r="Q79" s="11"/>
    </row>
    <row r="80" spans="1:17" ht="24" x14ac:dyDescent="0.55000000000000004">
      <c r="A80" s="106">
        <f>SUBTOTAL(103,$B$4:B80)</f>
        <v>77</v>
      </c>
      <c r="B80" s="107" t="s">
        <v>177</v>
      </c>
      <c r="C80" s="107" t="s">
        <v>6</v>
      </c>
      <c r="D80" s="107" t="s">
        <v>182</v>
      </c>
      <c r="E80" s="106" t="s">
        <v>183</v>
      </c>
      <c r="F80" s="107" t="s">
        <v>184</v>
      </c>
      <c r="G80" s="106" t="s">
        <v>6723</v>
      </c>
      <c r="H80" s="106" t="s">
        <v>6742</v>
      </c>
      <c r="I80" s="11">
        <v>23.492999999999999</v>
      </c>
      <c r="J80" s="11">
        <v>29.890999999999899</v>
      </c>
      <c r="K80" s="11"/>
      <c r="L80" s="106" t="s">
        <v>178</v>
      </c>
      <c r="M80" s="108"/>
      <c r="N80" s="108"/>
      <c r="O80" s="108"/>
      <c r="P80" s="108"/>
      <c r="Q80" s="11"/>
    </row>
    <row r="81" spans="1:17" ht="24" x14ac:dyDescent="0.55000000000000004">
      <c r="A81" s="106">
        <f>SUBTOTAL(103,$B$4:B81)</f>
        <v>78</v>
      </c>
      <c r="B81" s="107" t="s">
        <v>177</v>
      </c>
      <c r="C81" s="107" t="s">
        <v>6</v>
      </c>
      <c r="D81" s="107" t="s">
        <v>185</v>
      </c>
      <c r="E81" s="106" t="s">
        <v>186</v>
      </c>
      <c r="F81" s="107" t="s">
        <v>187</v>
      </c>
      <c r="G81" s="106" t="s">
        <v>6742</v>
      </c>
      <c r="H81" s="106" t="s">
        <v>6743</v>
      </c>
      <c r="I81" s="11">
        <v>66.533000000000001</v>
      </c>
      <c r="J81" s="11">
        <v>83.367999999999995</v>
      </c>
      <c r="K81" s="11"/>
      <c r="L81" s="106" t="s">
        <v>178</v>
      </c>
      <c r="M81" s="108"/>
      <c r="N81" s="108"/>
      <c r="O81" s="108"/>
      <c r="P81" s="108"/>
      <c r="Q81" s="11"/>
    </row>
    <row r="82" spans="1:17" ht="24" x14ac:dyDescent="0.55000000000000004">
      <c r="A82" s="106">
        <f>SUBTOTAL(103,$B$4:B82)</f>
        <v>79</v>
      </c>
      <c r="B82" s="107" t="s">
        <v>177</v>
      </c>
      <c r="C82" s="107" t="s">
        <v>6</v>
      </c>
      <c r="D82" s="107" t="s">
        <v>188</v>
      </c>
      <c r="E82" s="106" t="s">
        <v>189</v>
      </c>
      <c r="F82" s="107" t="s">
        <v>190</v>
      </c>
      <c r="G82" s="106" t="s">
        <v>6743</v>
      </c>
      <c r="H82" s="106" t="s">
        <v>6744</v>
      </c>
      <c r="I82" s="11">
        <v>31.023</v>
      </c>
      <c r="J82" s="11">
        <v>32.31</v>
      </c>
      <c r="K82" s="11"/>
      <c r="L82" s="106" t="s">
        <v>178</v>
      </c>
      <c r="M82" s="108"/>
      <c r="N82" s="108"/>
      <c r="O82" s="108"/>
      <c r="P82" s="108"/>
      <c r="Q82" s="11"/>
    </row>
    <row r="83" spans="1:17" ht="24" x14ac:dyDescent="0.55000000000000004">
      <c r="A83" s="106">
        <f>SUBTOTAL(103,$B$4:B83)</f>
        <v>80</v>
      </c>
      <c r="B83" s="107" t="s">
        <v>177</v>
      </c>
      <c r="C83" s="107" t="s">
        <v>6</v>
      </c>
      <c r="D83" s="107" t="s">
        <v>191</v>
      </c>
      <c r="E83" s="106" t="s">
        <v>192</v>
      </c>
      <c r="F83" s="107" t="s">
        <v>193</v>
      </c>
      <c r="G83" s="106" t="s">
        <v>6744</v>
      </c>
      <c r="H83" s="106" t="s">
        <v>6745</v>
      </c>
      <c r="I83" s="11">
        <v>4.3470000000000004</v>
      </c>
      <c r="J83" s="11">
        <v>4.3470000000000004</v>
      </c>
      <c r="K83" s="11"/>
      <c r="L83" s="106" t="s">
        <v>178</v>
      </c>
      <c r="M83" s="108"/>
      <c r="N83" s="108"/>
      <c r="O83" s="108"/>
      <c r="P83" s="108"/>
      <c r="Q83" s="11"/>
    </row>
    <row r="84" spans="1:17" ht="24" x14ac:dyDescent="0.55000000000000004">
      <c r="A84" s="106">
        <f>SUBTOTAL(103,$B$4:B84)</f>
        <v>81</v>
      </c>
      <c r="B84" s="107" t="s">
        <v>177</v>
      </c>
      <c r="C84" s="107" t="s">
        <v>6</v>
      </c>
      <c r="D84" s="107" t="s">
        <v>191</v>
      </c>
      <c r="E84" s="106" t="s">
        <v>192</v>
      </c>
      <c r="F84" s="107" t="s">
        <v>193</v>
      </c>
      <c r="G84" s="106" t="s">
        <v>6746</v>
      </c>
      <c r="H84" s="106" t="s">
        <v>6747</v>
      </c>
      <c r="I84" s="11">
        <v>8.65</v>
      </c>
      <c r="J84" s="11">
        <v>8.65</v>
      </c>
      <c r="K84" s="11"/>
      <c r="L84" s="106" t="s">
        <v>178</v>
      </c>
      <c r="M84" s="108"/>
      <c r="N84" s="108"/>
      <c r="O84" s="108"/>
      <c r="P84" s="108"/>
      <c r="Q84" s="11"/>
    </row>
    <row r="85" spans="1:17" ht="24" x14ac:dyDescent="0.55000000000000004">
      <c r="A85" s="106">
        <f>SUBTOTAL(103,$B$4:B85)</f>
        <v>82</v>
      </c>
      <c r="B85" s="107" t="s">
        <v>177</v>
      </c>
      <c r="C85" s="107" t="s">
        <v>6</v>
      </c>
      <c r="D85" s="107" t="s">
        <v>191</v>
      </c>
      <c r="E85" s="106" t="s">
        <v>194</v>
      </c>
      <c r="F85" s="107" t="s">
        <v>195</v>
      </c>
      <c r="G85" s="106" t="s">
        <v>5213</v>
      </c>
      <c r="H85" s="106" t="s">
        <v>6748</v>
      </c>
      <c r="I85" s="11">
        <v>4.8540000000000001</v>
      </c>
      <c r="J85" s="11">
        <v>10.584</v>
      </c>
      <c r="K85" s="11"/>
      <c r="L85" s="106" t="s">
        <v>178</v>
      </c>
      <c r="M85" s="108"/>
      <c r="N85" s="108"/>
      <c r="O85" s="108"/>
      <c r="P85" s="108"/>
      <c r="Q85" s="11"/>
    </row>
    <row r="86" spans="1:17" ht="24" x14ac:dyDescent="0.55000000000000004">
      <c r="A86" s="106">
        <f>SUBTOTAL(103,$B$4:B86)</f>
        <v>83</v>
      </c>
      <c r="B86" s="107" t="s">
        <v>177</v>
      </c>
      <c r="C86" s="107" t="s">
        <v>6</v>
      </c>
      <c r="D86" s="107" t="s">
        <v>191</v>
      </c>
      <c r="E86" s="106" t="s">
        <v>196</v>
      </c>
      <c r="F86" s="107" t="s">
        <v>197</v>
      </c>
      <c r="G86" s="106" t="s">
        <v>5213</v>
      </c>
      <c r="H86" s="106" t="s">
        <v>6749</v>
      </c>
      <c r="I86" s="11">
        <v>16.3479999999999</v>
      </c>
      <c r="J86" s="11">
        <v>20.469000000000001</v>
      </c>
      <c r="K86" s="11"/>
      <c r="L86" s="106" t="s">
        <v>178</v>
      </c>
      <c r="M86" s="108"/>
      <c r="N86" s="108"/>
      <c r="O86" s="108"/>
      <c r="P86" s="108"/>
      <c r="Q86" s="11"/>
    </row>
    <row r="87" spans="1:17" ht="24" x14ac:dyDescent="0.55000000000000004">
      <c r="A87" s="106">
        <f>SUBTOTAL(103,$B$4:B87)</f>
        <v>84</v>
      </c>
      <c r="B87" s="107" t="s">
        <v>177</v>
      </c>
      <c r="C87" s="107" t="s">
        <v>6</v>
      </c>
      <c r="D87" s="107" t="s">
        <v>188</v>
      </c>
      <c r="E87" s="106" t="s">
        <v>198</v>
      </c>
      <c r="F87" s="107" t="s">
        <v>199</v>
      </c>
      <c r="G87" s="106" t="s">
        <v>6749</v>
      </c>
      <c r="H87" s="106" t="s">
        <v>6654</v>
      </c>
      <c r="I87" s="11">
        <v>7.3029999999999902</v>
      </c>
      <c r="J87" s="11">
        <v>8.2229999999999901</v>
      </c>
      <c r="K87" s="11"/>
      <c r="L87" s="106" t="s">
        <v>178</v>
      </c>
      <c r="M87" s="108"/>
      <c r="N87" s="108"/>
      <c r="O87" s="108"/>
      <c r="P87" s="108"/>
      <c r="Q87" s="11"/>
    </row>
    <row r="88" spans="1:17" ht="24" x14ac:dyDescent="0.55000000000000004">
      <c r="A88" s="106">
        <f>SUBTOTAL(103,$B$4:B88)</f>
        <v>85</v>
      </c>
      <c r="B88" s="107" t="s">
        <v>177</v>
      </c>
      <c r="C88" s="107" t="s">
        <v>6</v>
      </c>
      <c r="D88" s="107" t="s">
        <v>188</v>
      </c>
      <c r="E88" s="106" t="s">
        <v>200</v>
      </c>
      <c r="F88" s="107" t="s">
        <v>201</v>
      </c>
      <c r="G88" s="106" t="s">
        <v>6657</v>
      </c>
      <c r="H88" s="106" t="s">
        <v>6750</v>
      </c>
      <c r="I88" s="11">
        <v>17.498000000000001</v>
      </c>
      <c r="J88" s="11">
        <v>17.498000000000001</v>
      </c>
      <c r="K88" s="11"/>
      <c r="L88" s="106" t="s">
        <v>178</v>
      </c>
      <c r="M88" s="108"/>
      <c r="N88" s="108"/>
      <c r="O88" s="108"/>
      <c r="P88" s="108"/>
      <c r="Q88" s="11"/>
    </row>
    <row r="89" spans="1:17" ht="24" x14ac:dyDescent="0.55000000000000004">
      <c r="A89" s="106">
        <f>SUBTOTAL(103,$B$4:B89)</f>
        <v>86</v>
      </c>
      <c r="B89" s="107" t="s">
        <v>177</v>
      </c>
      <c r="C89" s="107" t="s">
        <v>6</v>
      </c>
      <c r="D89" s="107" t="s">
        <v>191</v>
      </c>
      <c r="E89" s="106" t="s">
        <v>202</v>
      </c>
      <c r="F89" s="107" t="s">
        <v>203</v>
      </c>
      <c r="G89" s="106" t="s">
        <v>5213</v>
      </c>
      <c r="H89" s="106" t="s">
        <v>6660</v>
      </c>
      <c r="I89" s="11">
        <v>4.49</v>
      </c>
      <c r="J89" s="11">
        <v>4.49</v>
      </c>
      <c r="K89" s="11"/>
      <c r="L89" s="106" t="s">
        <v>178</v>
      </c>
      <c r="M89" s="108"/>
      <c r="N89" s="108"/>
      <c r="O89" s="108"/>
      <c r="P89" s="108"/>
      <c r="Q89" s="11"/>
    </row>
    <row r="90" spans="1:17" ht="24" x14ac:dyDescent="0.55000000000000004">
      <c r="A90" s="106">
        <f>SUBTOTAL(103,$B$4:B90)</f>
        <v>87</v>
      </c>
      <c r="B90" s="107" t="s">
        <v>177</v>
      </c>
      <c r="C90" s="107" t="s">
        <v>6</v>
      </c>
      <c r="D90" s="107" t="s">
        <v>191</v>
      </c>
      <c r="E90" s="106" t="s">
        <v>204</v>
      </c>
      <c r="F90" s="107" t="s">
        <v>205</v>
      </c>
      <c r="G90" s="106" t="s">
        <v>5213</v>
      </c>
      <c r="H90" s="106" t="s">
        <v>6751</v>
      </c>
      <c r="I90" s="11">
        <v>12.516</v>
      </c>
      <c r="J90" s="11">
        <v>12.516</v>
      </c>
      <c r="K90" s="11"/>
      <c r="L90" s="106" t="s">
        <v>178</v>
      </c>
      <c r="M90" s="108"/>
      <c r="N90" s="108"/>
      <c r="O90" s="108"/>
      <c r="P90" s="108"/>
      <c r="Q90" s="11"/>
    </row>
    <row r="91" spans="1:17" ht="24" x14ac:dyDescent="0.55000000000000004">
      <c r="A91" s="106">
        <f>SUBTOTAL(103,$B$4:B91)</f>
        <v>88</v>
      </c>
      <c r="B91" s="107" t="s">
        <v>177</v>
      </c>
      <c r="C91" s="107" t="s">
        <v>6</v>
      </c>
      <c r="D91" s="107" t="s">
        <v>191</v>
      </c>
      <c r="E91" s="106" t="s">
        <v>206</v>
      </c>
      <c r="F91" s="107" t="s">
        <v>207</v>
      </c>
      <c r="G91" s="106" t="s">
        <v>5213</v>
      </c>
      <c r="H91" s="106" t="s">
        <v>6752</v>
      </c>
      <c r="I91" s="11">
        <v>33.237000000000002</v>
      </c>
      <c r="J91" s="11">
        <v>33.237000000000002</v>
      </c>
      <c r="K91" s="11"/>
      <c r="L91" s="106" t="s">
        <v>178</v>
      </c>
      <c r="M91" s="108"/>
      <c r="N91" s="108"/>
      <c r="O91" s="108"/>
      <c r="P91" s="108"/>
      <c r="Q91" s="11"/>
    </row>
    <row r="92" spans="1:17" ht="24" x14ac:dyDescent="0.55000000000000004">
      <c r="A92" s="106">
        <f>SUBTOTAL(103,$B$4:B92)</f>
        <v>89</v>
      </c>
      <c r="B92" s="107" t="s">
        <v>177</v>
      </c>
      <c r="C92" s="107" t="s">
        <v>6</v>
      </c>
      <c r="D92" s="107" t="s">
        <v>182</v>
      </c>
      <c r="E92" s="106" t="s">
        <v>208</v>
      </c>
      <c r="F92" s="107" t="s">
        <v>209</v>
      </c>
      <c r="G92" s="106" t="s">
        <v>5213</v>
      </c>
      <c r="H92" s="106" t="s">
        <v>6753</v>
      </c>
      <c r="I92" s="11">
        <v>37.1</v>
      </c>
      <c r="J92" s="11">
        <v>37.1</v>
      </c>
      <c r="K92" s="11"/>
      <c r="L92" s="106" t="s">
        <v>178</v>
      </c>
      <c r="M92" s="108"/>
      <c r="N92" s="108"/>
      <c r="O92" s="108"/>
      <c r="P92" s="108"/>
      <c r="Q92" s="11"/>
    </row>
    <row r="93" spans="1:17" ht="24" x14ac:dyDescent="0.55000000000000004">
      <c r="A93" s="106">
        <f>SUBTOTAL(103,$B$4:B93)</f>
        <v>90</v>
      </c>
      <c r="B93" s="107" t="s">
        <v>177</v>
      </c>
      <c r="C93" s="107" t="s">
        <v>6</v>
      </c>
      <c r="D93" s="107" t="s">
        <v>185</v>
      </c>
      <c r="E93" s="106" t="s">
        <v>210</v>
      </c>
      <c r="F93" s="107" t="s">
        <v>211</v>
      </c>
      <c r="G93" s="106" t="s">
        <v>5213</v>
      </c>
      <c r="H93" s="106" t="s">
        <v>6667</v>
      </c>
      <c r="I93" s="11">
        <v>6</v>
      </c>
      <c r="J93" s="11">
        <v>6</v>
      </c>
      <c r="K93" s="11"/>
      <c r="L93" s="106" t="s">
        <v>178</v>
      </c>
      <c r="M93" s="108"/>
      <c r="N93" s="108"/>
      <c r="O93" s="108"/>
      <c r="P93" s="108"/>
      <c r="Q93" s="11"/>
    </row>
    <row r="94" spans="1:17" ht="24" x14ac:dyDescent="0.55000000000000004">
      <c r="A94" s="106">
        <f>SUBTOTAL(103,$B$4:B94)</f>
        <v>91</v>
      </c>
      <c r="B94" s="107" t="s">
        <v>177</v>
      </c>
      <c r="C94" s="107" t="s">
        <v>6</v>
      </c>
      <c r="D94" s="107" t="s">
        <v>191</v>
      </c>
      <c r="E94" s="106" t="s">
        <v>212</v>
      </c>
      <c r="F94" s="107" t="s">
        <v>213</v>
      </c>
      <c r="G94" s="106" t="s">
        <v>5213</v>
      </c>
      <c r="H94" s="106" t="s">
        <v>6754</v>
      </c>
      <c r="I94" s="11">
        <v>2.04</v>
      </c>
      <c r="J94" s="11">
        <v>2.5299999999999998</v>
      </c>
      <c r="K94" s="11"/>
      <c r="L94" s="106" t="s">
        <v>178</v>
      </c>
      <c r="M94" s="108"/>
      <c r="N94" s="108"/>
      <c r="O94" s="108"/>
      <c r="P94" s="108"/>
      <c r="Q94" s="11"/>
    </row>
    <row r="95" spans="1:17" ht="24" x14ac:dyDescent="0.55000000000000004">
      <c r="A95" s="106">
        <f>SUBTOTAL(103,$B$4:B95)</f>
        <v>92</v>
      </c>
      <c r="B95" s="107" t="s">
        <v>177</v>
      </c>
      <c r="C95" s="107" t="s">
        <v>6</v>
      </c>
      <c r="D95" s="107" t="s">
        <v>179</v>
      </c>
      <c r="E95" s="106" t="s">
        <v>214</v>
      </c>
      <c r="F95" s="107" t="s">
        <v>215</v>
      </c>
      <c r="G95" s="106" t="s">
        <v>5213</v>
      </c>
      <c r="H95" s="106" t="s">
        <v>6695</v>
      </c>
      <c r="I95" s="11">
        <v>22.3</v>
      </c>
      <c r="J95" s="11">
        <v>23.8</v>
      </c>
      <c r="K95" s="11"/>
      <c r="L95" s="106" t="s">
        <v>178</v>
      </c>
      <c r="M95" s="108"/>
      <c r="N95" s="108"/>
      <c r="O95" s="108"/>
      <c r="P95" s="108"/>
      <c r="Q95" s="11"/>
    </row>
    <row r="96" spans="1:17" ht="24" x14ac:dyDescent="0.55000000000000004">
      <c r="A96" s="106">
        <f>SUBTOTAL(103,$B$4:B96)</f>
        <v>93</v>
      </c>
      <c r="B96" s="107" t="s">
        <v>177</v>
      </c>
      <c r="C96" s="107" t="s">
        <v>6</v>
      </c>
      <c r="D96" s="107" t="s">
        <v>188</v>
      </c>
      <c r="E96" s="106" t="s">
        <v>216</v>
      </c>
      <c r="F96" s="107" t="s">
        <v>217</v>
      </c>
      <c r="G96" s="106" t="s">
        <v>5213</v>
      </c>
      <c r="H96" s="106" t="s">
        <v>6755</v>
      </c>
      <c r="I96" s="11">
        <v>25.321000000000002</v>
      </c>
      <c r="J96" s="11">
        <v>25.321000000000002</v>
      </c>
      <c r="K96" s="11"/>
      <c r="L96" s="106" t="s">
        <v>178</v>
      </c>
      <c r="M96" s="108"/>
      <c r="N96" s="108"/>
      <c r="O96" s="108"/>
      <c r="P96" s="108"/>
      <c r="Q96" s="11"/>
    </row>
    <row r="97" spans="1:17" ht="24" x14ac:dyDescent="0.55000000000000004">
      <c r="A97" s="106">
        <f>SUBTOTAL(103,$B$4:B97)</f>
        <v>94</v>
      </c>
      <c r="B97" s="107" t="s">
        <v>177</v>
      </c>
      <c r="C97" s="107" t="s">
        <v>6</v>
      </c>
      <c r="D97" s="107" t="s">
        <v>218</v>
      </c>
      <c r="E97" s="106" t="s">
        <v>219</v>
      </c>
      <c r="F97" s="107" t="s">
        <v>220</v>
      </c>
      <c r="G97" s="106" t="s">
        <v>5213</v>
      </c>
      <c r="H97" s="106" t="s">
        <v>6756</v>
      </c>
      <c r="I97" s="11">
        <v>73.299999999999898</v>
      </c>
      <c r="J97" s="11">
        <v>73.299999999999898</v>
      </c>
      <c r="K97" s="11"/>
      <c r="L97" s="106" t="s">
        <v>178</v>
      </c>
      <c r="M97" s="108"/>
      <c r="N97" s="108"/>
      <c r="O97" s="108"/>
      <c r="P97" s="108"/>
      <c r="Q97" s="11"/>
    </row>
    <row r="98" spans="1:17" ht="24" x14ac:dyDescent="0.55000000000000004">
      <c r="A98" s="106">
        <f>SUBTOTAL(103,$B$4:B98)</f>
        <v>95</v>
      </c>
      <c r="B98" s="107" t="s">
        <v>177</v>
      </c>
      <c r="C98" s="107" t="s">
        <v>6</v>
      </c>
      <c r="D98" s="107" t="s">
        <v>179</v>
      </c>
      <c r="E98" s="106" t="s">
        <v>221</v>
      </c>
      <c r="F98" s="107" t="s">
        <v>222</v>
      </c>
      <c r="G98" s="106" t="s">
        <v>6697</v>
      </c>
      <c r="H98" s="106" t="s">
        <v>6757</v>
      </c>
      <c r="I98" s="11">
        <v>5.5999999999999899</v>
      </c>
      <c r="J98" s="11">
        <v>5.5999999999999899</v>
      </c>
      <c r="K98" s="11"/>
      <c r="L98" s="106" t="s">
        <v>178</v>
      </c>
      <c r="M98" s="108"/>
      <c r="N98" s="108"/>
      <c r="O98" s="108"/>
      <c r="P98" s="108"/>
      <c r="Q98" s="11"/>
    </row>
    <row r="99" spans="1:17" ht="24" x14ac:dyDescent="0.55000000000000004">
      <c r="A99" s="106">
        <f>SUBTOTAL(103,$B$4:B99)</f>
        <v>96</v>
      </c>
      <c r="B99" s="107" t="s">
        <v>177</v>
      </c>
      <c r="C99" s="107" t="s">
        <v>6</v>
      </c>
      <c r="D99" s="107" t="s">
        <v>218</v>
      </c>
      <c r="E99" s="106" t="s">
        <v>223</v>
      </c>
      <c r="F99" s="107" t="s">
        <v>224</v>
      </c>
      <c r="G99" s="106" t="s">
        <v>5213</v>
      </c>
      <c r="H99" s="106" t="s">
        <v>6758</v>
      </c>
      <c r="I99" s="11">
        <v>16.645</v>
      </c>
      <c r="J99" s="11">
        <v>16.645</v>
      </c>
      <c r="K99" s="11"/>
      <c r="L99" s="106" t="s">
        <v>178</v>
      </c>
      <c r="M99" s="108"/>
      <c r="N99" s="108"/>
      <c r="O99" s="108"/>
      <c r="P99" s="108"/>
      <c r="Q99" s="11"/>
    </row>
    <row r="100" spans="1:17" ht="24" x14ac:dyDescent="0.55000000000000004">
      <c r="A100" s="106">
        <f>SUBTOTAL(103,$B$4:B100)</f>
        <v>97</v>
      </c>
      <c r="B100" s="107" t="s">
        <v>177</v>
      </c>
      <c r="C100" s="107" t="s">
        <v>6</v>
      </c>
      <c r="D100" s="107" t="s">
        <v>182</v>
      </c>
      <c r="E100" s="106" t="s">
        <v>225</v>
      </c>
      <c r="F100" s="107" t="s">
        <v>226</v>
      </c>
      <c r="G100" s="106" t="s">
        <v>5213</v>
      </c>
      <c r="H100" s="106" t="s">
        <v>6734</v>
      </c>
      <c r="I100" s="11">
        <v>29.225000000000001</v>
      </c>
      <c r="J100" s="11">
        <v>29.225000000000001</v>
      </c>
      <c r="K100" s="11"/>
      <c r="L100" s="106" t="s">
        <v>178</v>
      </c>
      <c r="M100" s="108"/>
      <c r="N100" s="108"/>
      <c r="O100" s="108"/>
      <c r="P100" s="108"/>
      <c r="Q100" s="11"/>
    </row>
    <row r="101" spans="1:17" ht="24" x14ac:dyDescent="0.55000000000000004">
      <c r="A101" s="109">
        <f>SUBTOTAL(103,$B$4:B101)</f>
        <v>98</v>
      </c>
      <c r="B101" s="110" t="s">
        <v>227</v>
      </c>
      <c r="C101" s="110" t="s">
        <v>6</v>
      </c>
      <c r="D101" s="110" t="s">
        <v>228</v>
      </c>
      <c r="E101" s="109" t="s">
        <v>229</v>
      </c>
      <c r="F101" s="110" t="s">
        <v>230</v>
      </c>
      <c r="G101" s="109" t="s">
        <v>6759</v>
      </c>
      <c r="H101" s="109" t="s">
        <v>232</v>
      </c>
      <c r="I101" s="111">
        <v>4.4999999999999998E-2</v>
      </c>
      <c r="J101" s="111">
        <v>4.4999999999999998E-2</v>
      </c>
      <c r="K101" s="111"/>
      <c r="L101" s="109" t="s">
        <v>231</v>
      </c>
      <c r="M101" s="109" t="s">
        <v>232</v>
      </c>
      <c r="N101" s="109" t="s">
        <v>6429</v>
      </c>
      <c r="O101" s="109"/>
      <c r="P101" s="109"/>
      <c r="Q101" s="111"/>
    </row>
    <row r="102" spans="1:17" ht="24" x14ac:dyDescent="0.55000000000000004">
      <c r="A102" s="109">
        <f>SUBTOTAL(103,$B$4:B102)</f>
        <v>99</v>
      </c>
      <c r="B102" s="110" t="s">
        <v>227</v>
      </c>
      <c r="C102" s="110" t="s">
        <v>6</v>
      </c>
      <c r="D102" s="110" t="s">
        <v>228</v>
      </c>
      <c r="E102" s="109" t="s">
        <v>229</v>
      </c>
      <c r="F102" s="110" t="s">
        <v>230</v>
      </c>
      <c r="G102" s="109" t="s">
        <v>232</v>
      </c>
      <c r="H102" s="109" t="s">
        <v>6760</v>
      </c>
      <c r="I102" s="111">
        <v>40.134</v>
      </c>
      <c r="J102" s="111">
        <v>40.134</v>
      </c>
      <c r="K102" s="111"/>
      <c r="L102" s="109" t="s">
        <v>50</v>
      </c>
      <c r="M102" s="109" t="s">
        <v>232</v>
      </c>
      <c r="N102" s="109" t="s">
        <v>6404</v>
      </c>
      <c r="O102" s="109"/>
      <c r="P102" s="109"/>
      <c r="Q102" s="111"/>
    </row>
    <row r="103" spans="1:17" ht="24" x14ac:dyDescent="0.55000000000000004">
      <c r="A103" s="106">
        <f>SUBTOTAL(103,$B$4:B103)</f>
        <v>100</v>
      </c>
      <c r="B103" s="107" t="s">
        <v>227</v>
      </c>
      <c r="C103" s="107" t="s">
        <v>6</v>
      </c>
      <c r="D103" s="107" t="s">
        <v>228</v>
      </c>
      <c r="E103" s="106" t="s">
        <v>234</v>
      </c>
      <c r="F103" s="107" t="s">
        <v>235</v>
      </c>
      <c r="G103" s="106" t="s">
        <v>6653</v>
      </c>
      <c r="H103" s="106" t="s">
        <v>6761</v>
      </c>
      <c r="I103" s="11">
        <v>50.375</v>
      </c>
      <c r="J103" s="11">
        <v>50.375</v>
      </c>
      <c r="K103" s="11"/>
      <c r="L103" s="106" t="s">
        <v>50</v>
      </c>
      <c r="M103" s="106"/>
      <c r="N103" s="106"/>
      <c r="O103" s="108"/>
      <c r="P103" s="108"/>
      <c r="Q103" s="11"/>
    </row>
    <row r="104" spans="1:17" ht="24" x14ac:dyDescent="0.55000000000000004">
      <c r="A104" s="106">
        <f>SUBTOTAL(103,$B$4:B104)</f>
        <v>101</v>
      </c>
      <c r="B104" s="107" t="s">
        <v>227</v>
      </c>
      <c r="C104" s="107" t="s">
        <v>6</v>
      </c>
      <c r="D104" s="107" t="s">
        <v>236</v>
      </c>
      <c r="E104" s="106" t="s">
        <v>237</v>
      </c>
      <c r="F104" s="107" t="s">
        <v>238</v>
      </c>
      <c r="G104" s="106" t="s">
        <v>6761</v>
      </c>
      <c r="H104" s="106" t="s">
        <v>6762</v>
      </c>
      <c r="I104" s="11">
        <v>51.125</v>
      </c>
      <c r="J104" s="11">
        <v>51.125</v>
      </c>
      <c r="K104" s="11"/>
      <c r="L104" s="106" t="s">
        <v>50</v>
      </c>
      <c r="M104" s="106"/>
      <c r="N104" s="106"/>
      <c r="O104" s="108"/>
      <c r="P104" s="108"/>
      <c r="Q104" s="11"/>
    </row>
    <row r="105" spans="1:17" ht="24" x14ac:dyDescent="0.55000000000000004">
      <c r="A105" s="106">
        <f>SUBTOTAL(103,$B$4:B105)</f>
        <v>102</v>
      </c>
      <c r="B105" s="107" t="s">
        <v>227</v>
      </c>
      <c r="C105" s="107" t="s">
        <v>6</v>
      </c>
      <c r="D105" s="107" t="s">
        <v>239</v>
      </c>
      <c r="E105" s="106" t="s">
        <v>240</v>
      </c>
      <c r="F105" s="107" t="s">
        <v>241</v>
      </c>
      <c r="G105" s="106" t="s">
        <v>6762</v>
      </c>
      <c r="H105" s="106" t="s">
        <v>6763</v>
      </c>
      <c r="I105" s="11">
        <v>49.8</v>
      </c>
      <c r="J105" s="11">
        <v>49.8</v>
      </c>
      <c r="K105" s="11"/>
      <c r="L105" s="106" t="s">
        <v>50</v>
      </c>
      <c r="M105" s="106"/>
      <c r="N105" s="106"/>
      <c r="O105" s="108"/>
      <c r="P105" s="108"/>
      <c r="Q105" s="11"/>
    </row>
    <row r="106" spans="1:17" ht="24" x14ac:dyDescent="0.55000000000000004">
      <c r="A106" s="106">
        <f>SUBTOTAL(103,$B$4:B106)</f>
        <v>103</v>
      </c>
      <c r="B106" s="107" t="s">
        <v>227</v>
      </c>
      <c r="C106" s="107" t="s">
        <v>6</v>
      </c>
      <c r="D106" s="107" t="s">
        <v>242</v>
      </c>
      <c r="E106" s="106" t="s">
        <v>243</v>
      </c>
      <c r="F106" s="107" t="s">
        <v>244</v>
      </c>
      <c r="G106" s="106" t="s">
        <v>6763</v>
      </c>
      <c r="H106" s="106" t="s">
        <v>6764</v>
      </c>
      <c r="I106" s="11">
        <v>45.607999999999898</v>
      </c>
      <c r="J106" s="11">
        <v>45.607999999999898</v>
      </c>
      <c r="K106" s="11"/>
      <c r="L106" s="106" t="s">
        <v>50</v>
      </c>
      <c r="M106" s="106"/>
      <c r="N106" s="106"/>
      <c r="O106" s="108"/>
      <c r="P106" s="108"/>
      <c r="Q106" s="11"/>
    </row>
    <row r="107" spans="1:17" ht="24" x14ac:dyDescent="0.55000000000000004">
      <c r="A107" s="106">
        <f>SUBTOTAL(103,$B$4:B107)</f>
        <v>104</v>
      </c>
      <c r="B107" s="107" t="s">
        <v>227</v>
      </c>
      <c r="C107" s="107" t="s">
        <v>6</v>
      </c>
      <c r="D107" s="107" t="s">
        <v>242</v>
      </c>
      <c r="E107" s="106" t="s">
        <v>245</v>
      </c>
      <c r="F107" s="107" t="s">
        <v>246</v>
      </c>
      <c r="G107" s="106" t="s">
        <v>5213</v>
      </c>
      <c r="H107" s="106" t="s">
        <v>6765</v>
      </c>
      <c r="I107" s="11">
        <v>8.3629999999999907</v>
      </c>
      <c r="J107" s="11">
        <v>8.3629999999999907</v>
      </c>
      <c r="K107" s="11"/>
      <c r="L107" s="106" t="s">
        <v>50</v>
      </c>
      <c r="M107" s="106"/>
      <c r="N107" s="106"/>
      <c r="O107" s="108"/>
      <c r="P107" s="108"/>
      <c r="Q107" s="11"/>
    </row>
    <row r="108" spans="1:17" ht="24" x14ac:dyDescent="0.55000000000000004">
      <c r="A108" s="106">
        <f>SUBTOTAL(103,$B$4:B108)</f>
        <v>105</v>
      </c>
      <c r="B108" s="107" t="s">
        <v>227</v>
      </c>
      <c r="C108" s="107" t="s">
        <v>6</v>
      </c>
      <c r="D108" s="107" t="s">
        <v>247</v>
      </c>
      <c r="E108" s="106" t="s">
        <v>248</v>
      </c>
      <c r="F108" s="107" t="s">
        <v>249</v>
      </c>
      <c r="G108" s="106" t="s">
        <v>6766</v>
      </c>
      <c r="H108" s="106" t="s">
        <v>6767</v>
      </c>
      <c r="I108" s="11">
        <v>42.7</v>
      </c>
      <c r="J108" s="11">
        <v>42.7</v>
      </c>
      <c r="K108" s="11"/>
      <c r="L108" s="106" t="s">
        <v>50</v>
      </c>
      <c r="M108" s="106"/>
      <c r="N108" s="106"/>
      <c r="O108" s="108"/>
      <c r="P108" s="108"/>
      <c r="Q108" s="11"/>
    </row>
    <row r="109" spans="1:17" ht="24" x14ac:dyDescent="0.55000000000000004">
      <c r="A109" s="106">
        <f>SUBTOTAL(103,$B$4:B109)</f>
        <v>106</v>
      </c>
      <c r="B109" s="107" t="s">
        <v>227</v>
      </c>
      <c r="C109" s="107" t="s">
        <v>6</v>
      </c>
      <c r="D109" s="107" t="s">
        <v>250</v>
      </c>
      <c r="E109" s="106" t="s">
        <v>251</v>
      </c>
      <c r="F109" s="107" t="s">
        <v>252</v>
      </c>
      <c r="G109" s="106" t="s">
        <v>6767</v>
      </c>
      <c r="H109" s="106" t="s">
        <v>6768</v>
      </c>
      <c r="I109" s="11">
        <v>41.488999999999898</v>
      </c>
      <c r="J109" s="11">
        <v>41.488999999999898</v>
      </c>
      <c r="K109" s="11"/>
      <c r="L109" s="106" t="s">
        <v>50</v>
      </c>
      <c r="M109" s="106"/>
      <c r="N109" s="106"/>
      <c r="O109" s="108"/>
      <c r="P109" s="108"/>
      <c r="Q109" s="11"/>
    </row>
    <row r="110" spans="1:17" ht="24" x14ac:dyDescent="0.55000000000000004">
      <c r="A110" s="106">
        <f>SUBTOTAL(103,$B$4:B110)</f>
        <v>107</v>
      </c>
      <c r="B110" s="107" t="s">
        <v>227</v>
      </c>
      <c r="C110" s="107" t="s">
        <v>6</v>
      </c>
      <c r="D110" s="107" t="s">
        <v>242</v>
      </c>
      <c r="E110" s="106" t="s">
        <v>253</v>
      </c>
      <c r="F110" s="107" t="s">
        <v>254</v>
      </c>
      <c r="G110" s="106" t="s">
        <v>6768</v>
      </c>
      <c r="H110" s="106" t="s">
        <v>6769</v>
      </c>
      <c r="I110" s="11">
        <v>55.149999999999899</v>
      </c>
      <c r="J110" s="11">
        <v>55.149999999999899</v>
      </c>
      <c r="K110" s="11"/>
      <c r="L110" s="106" t="s">
        <v>50</v>
      </c>
      <c r="M110" s="106"/>
      <c r="N110" s="106"/>
      <c r="O110" s="108"/>
      <c r="P110" s="108"/>
      <c r="Q110" s="11"/>
    </row>
    <row r="111" spans="1:17" ht="24" x14ac:dyDescent="0.55000000000000004">
      <c r="A111" s="106">
        <f>SUBTOTAL(103,$B$4:B111)</f>
        <v>108</v>
      </c>
      <c r="B111" s="107" t="s">
        <v>227</v>
      </c>
      <c r="C111" s="107" t="s">
        <v>6</v>
      </c>
      <c r="D111" s="107" t="s">
        <v>242</v>
      </c>
      <c r="E111" s="106" t="s">
        <v>255</v>
      </c>
      <c r="F111" s="107" t="s">
        <v>256</v>
      </c>
      <c r="G111" s="106" t="s">
        <v>5213</v>
      </c>
      <c r="H111" s="106" t="s">
        <v>6770</v>
      </c>
      <c r="I111" s="11">
        <v>46.652000000000001</v>
      </c>
      <c r="J111" s="11">
        <v>46.652000000000001</v>
      </c>
      <c r="K111" s="11"/>
      <c r="L111" s="106" t="s">
        <v>50</v>
      </c>
      <c r="M111" s="106"/>
      <c r="N111" s="106"/>
      <c r="O111" s="108"/>
      <c r="P111" s="108"/>
      <c r="Q111" s="11"/>
    </row>
    <row r="112" spans="1:17" ht="24" x14ac:dyDescent="0.55000000000000004">
      <c r="A112" s="106">
        <f>SUBTOTAL(103,$B$4:B112)</f>
        <v>109</v>
      </c>
      <c r="B112" s="107" t="s">
        <v>227</v>
      </c>
      <c r="C112" s="107" t="s">
        <v>6</v>
      </c>
      <c r="D112" s="107" t="s">
        <v>250</v>
      </c>
      <c r="E112" s="106" t="s">
        <v>257</v>
      </c>
      <c r="F112" s="107" t="s">
        <v>258</v>
      </c>
      <c r="G112" s="106" t="s">
        <v>5213</v>
      </c>
      <c r="H112" s="106" t="s">
        <v>6771</v>
      </c>
      <c r="I112" s="11">
        <v>24.7929999999999</v>
      </c>
      <c r="J112" s="11">
        <v>24.7929999999999</v>
      </c>
      <c r="K112" s="11"/>
      <c r="L112" s="106" t="s">
        <v>50</v>
      </c>
      <c r="M112" s="106"/>
      <c r="N112" s="106"/>
      <c r="O112" s="108"/>
      <c r="P112" s="108"/>
      <c r="Q112" s="11"/>
    </row>
    <row r="113" spans="1:17" ht="24" x14ac:dyDescent="0.55000000000000004">
      <c r="A113" s="106">
        <f>SUBTOTAL(103,$B$4:B113)</f>
        <v>110</v>
      </c>
      <c r="B113" s="107" t="s">
        <v>227</v>
      </c>
      <c r="C113" s="107" t="s">
        <v>6</v>
      </c>
      <c r="D113" s="107" t="s">
        <v>242</v>
      </c>
      <c r="E113" s="106" t="s">
        <v>259</v>
      </c>
      <c r="F113" s="107" t="s">
        <v>260</v>
      </c>
      <c r="G113" s="106" t="s">
        <v>6772</v>
      </c>
      <c r="H113" s="106" t="s">
        <v>6773</v>
      </c>
      <c r="I113" s="11">
        <v>2.07899999999999</v>
      </c>
      <c r="J113" s="11">
        <v>2.07899999999999</v>
      </c>
      <c r="K113" s="11"/>
      <c r="L113" s="106" t="s">
        <v>50</v>
      </c>
      <c r="M113" s="106"/>
      <c r="N113" s="106"/>
      <c r="O113" s="108"/>
      <c r="P113" s="108"/>
      <c r="Q113" s="11"/>
    </row>
    <row r="114" spans="1:17" ht="24" x14ac:dyDescent="0.55000000000000004">
      <c r="A114" s="106">
        <f>SUBTOTAL(103,$B$4:B114)</f>
        <v>111</v>
      </c>
      <c r="B114" s="107" t="s">
        <v>227</v>
      </c>
      <c r="C114" s="107" t="s">
        <v>6</v>
      </c>
      <c r="D114" s="107" t="s">
        <v>239</v>
      </c>
      <c r="E114" s="106" t="s">
        <v>261</v>
      </c>
      <c r="F114" s="107" t="s">
        <v>262</v>
      </c>
      <c r="G114" s="106" t="s">
        <v>5213</v>
      </c>
      <c r="H114" s="106" t="s">
        <v>6670</v>
      </c>
      <c r="I114" s="11">
        <v>20.524999999999999</v>
      </c>
      <c r="J114" s="11">
        <v>20.524999999999999</v>
      </c>
      <c r="K114" s="11"/>
      <c r="L114" s="106" t="s">
        <v>50</v>
      </c>
      <c r="M114" s="106"/>
      <c r="N114" s="106"/>
      <c r="O114" s="108"/>
      <c r="P114" s="108"/>
      <c r="Q114" s="11"/>
    </row>
    <row r="115" spans="1:17" ht="24" x14ac:dyDescent="0.55000000000000004">
      <c r="A115" s="109">
        <f>SUBTOTAL(103,$B$4:B115)</f>
        <v>112</v>
      </c>
      <c r="B115" s="110" t="s">
        <v>227</v>
      </c>
      <c r="C115" s="110" t="s">
        <v>6</v>
      </c>
      <c r="D115" s="110" t="s">
        <v>247</v>
      </c>
      <c r="E115" s="109" t="s">
        <v>263</v>
      </c>
      <c r="F115" s="110" t="s">
        <v>264</v>
      </c>
      <c r="G115" s="109" t="s">
        <v>5213</v>
      </c>
      <c r="H115" s="109" t="s">
        <v>265</v>
      </c>
      <c r="I115" s="111">
        <v>36</v>
      </c>
      <c r="J115" s="111">
        <v>36</v>
      </c>
      <c r="K115" s="111"/>
      <c r="L115" s="109" t="s">
        <v>50</v>
      </c>
      <c r="M115" s="109" t="s">
        <v>265</v>
      </c>
      <c r="N115" s="109"/>
      <c r="O115" s="109"/>
      <c r="P115" s="109"/>
      <c r="Q115" s="111"/>
    </row>
    <row r="116" spans="1:17" ht="24" x14ac:dyDescent="0.55000000000000004">
      <c r="A116" s="109">
        <f>SUBTOTAL(103,$B$4:B116)</f>
        <v>113</v>
      </c>
      <c r="B116" s="110" t="s">
        <v>227</v>
      </c>
      <c r="C116" s="110" t="s">
        <v>6</v>
      </c>
      <c r="D116" s="110" t="s">
        <v>247</v>
      </c>
      <c r="E116" s="109" t="s">
        <v>263</v>
      </c>
      <c r="F116" s="110" t="s">
        <v>264</v>
      </c>
      <c r="G116" s="109" t="s">
        <v>265</v>
      </c>
      <c r="H116" s="109" t="s">
        <v>6774</v>
      </c>
      <c r="I116" s="111">
        <v>7.6189999999999998</v>
      </c>
      <c r="J116" s="111">
        <v>7.6189999999999998</v>
      </c>
      <c r="K116" s="111"/>
      <c r="L116" s="109" t="s">
        <v>10</v>
      </c>
      <c r="M116" s="109" t="s">
        <v>265</v>
      </c>
      <c r="N116" s="109" t="s">
        <v>6422</v>
      </c>
      <c r="O116" s="109"/>
      <c r="P116" s="109"/>
      <c r="Q116" s="111"/>
    </row>
    <row r="117" spans="1:17" ht="24" x14ac:dyDescent="0.55000000000000004">
      <c r="A117" s="106">
        <f>SUBTOTAL(103,$B$4:B117)</f>
        <v>114</v>
      </c>
      <c r="B117" s="107" t="s">
        <v>227</v>
      </c>
      <c r="C117" s="107" t="s">
        <v>6</v>
      </c>
      <c r="D117" s="107" t="s">
        <v>236</v>
      </c>
      <c r="E117" s="106" t="s">
        <v>266</v>
      </c>
      <c r="F117" s="107" t="s">
        <v>267</v>
      </c>
      <c r="G117" s="106" t="s">
        <v>5213</v>
      </c>
      <c r="H117" s="106" t="s">
        <v>6775</v>
      </c>
      <c r="I117" s="11">
        <v>37.799999999999898</v>
      </c>
      <c r="J117" s="11">
        <v>37.799999999999898</v>
      </c>
      <c r="K117" s="11"/>
      <c r="L117" s="106" t="s">
        <v>50</v>
      </c>
      <c r="M117" s="106"/>
      <c r="N117" s="106"/>
      <c r="O117" s="108"/>
      <c r="P117" s="108"/>
      <c r="Q117" s="11"/>
    </row>
    <row r="118" spans="1:17" ht="24" x14ac:dyDescent="0.55000000000000004">
      <c r="A118" s="106">
        <f>SUBTOTAL(103,$B$4:B118)</f>
        <v>115</v>
      </c>
      <c r="B118" s="107" t="s">
        <v>227</v>
      </c>
      <c r="C118" s="107" t="s">
        <v>6</v>
      </c>
      <c r="D118" s="107" t="s">
        <v>242</v>
      </c>
      <c r="E118" s="106" t="s">
        <v>268</v>
      </c>
      <c r="F118" s="107" t="s">
        <v>269</v>
      </c>
      <c r="G118" s="106" t="s">
        <v>5213</v>
      </c>
      <c r="H118" s="106" t="s">
        <v>6776</v>
      </c>
      <c r="I118" s="11">
        <v>15</v>
      </c>
      <c r="J118" s="11">
        <v>15</v>
      </c>
      <c r="K118" s="11"/>
      <c r="L118" s="106" t="s">
        <v>50</v>
      </c>
      <c r="M118" s="106"/>
      <c r="N118" s="106"/>
      <c r="O118" s="108"/>
      <c r="P118" s="108"/>
      <c r="Q118" s="11"/>
    </row>
    <row r="119" spans="1:17" ht="24" x14ac:dyDescent="0.55000000000000004">
      <c r="A119" s="106">
        <f>SUBTOTAL(103,$B$4:B119)</f>
        <v>116</v>
      </c>
      <c r="B119" s="107" t="s">
        <v>227</v>
      </c>
      <c r="C119" s="107" t="s">
        <v>6</v>
      </c>
      <c r="D119" s="107" t="s">
        <v>239</v>
      </c>
      <c r="E119" s="106" t="s">
        <v>270</v>
      </c>
      <c r="F119" s="107" t="s">
        <v>271</v>
      </c>
      <c r="G119" s="106" t="s">
        <v>5213</v>
      </c>
      <c r="H119" s="106" t="s">
        <v>6777</v>
      </c>
      <c r="I119" s="11">
        <v>42.649999999999899</v>
      </c>
      <c r="J119" s="11">
        <v>42.649999999999899</v>
      </c>
      <c r="K119" s="11"/>
      <c r="L119" s="106" t="s">
        <v>50</v>
      </c>
      <c r="M119" s="106"/>
      <c r="N119" s="106"/>
      <c r="O119" s="108"/>
      <c r="P119" s="108"/>
      <c r="Q119" s="11"/>
    </row>
    <row r="120" spans="1:17" ht="24" x14ac:dyDescent="0.55000000000000004">
      <c r="A120" s="106">
        <f>SUBTOTAL(103,$B$4:B120)</f>
        <v>117</v>
      </c>
      <c r="B120" s="107" t="s">
        <v>227</v>
      </c>
      <c r="C120" s="107" t="s">
        <v>6</v>
      </c>
      <c r="D120" s="107" t="s">
        <v>250</v>
      </c>
      <c r="E120" s="106" t="s">
        <v>272</v>
      </c>
      <c r="F120" s="107" t="s">
        <v>273</v>
      </c>
      <c r="G120" s="106" t="s">
        <v>5213</v>
      </c>
      <c r="H120" s="106" t="s">
        <v>6778</v>
      </c>
      <c r="I120" s="11">
        <v>1.2310000000000001</v>
      </c>
      <c r="J120" s="11">
        <v>1.2310000000000001</v>
      </c>
      <c r="K120" s="11"/>
      <c r="L120" s="106" t="s">
        <v>50</v>
      </c>
      <c r="M120" s="106"/>
      <c r="N120" s="106"/>
      <c r="O120" s="108"/>
      <c r="P120" s="108"/>
      <c r="Q120" s="11"/>
    </row>
    <row r="121" spans="1:17" ht="24" x14ac:dyDescent="0.55000000000000004">
      <c r="A121" s="106">
        <f>SUBTOTAL(103,$B$4:B121)</f>
        <v>118</v>
      </c>
      <c r="B121" s="107" t="s">
        <v>227</v>
      </c>
      <c r="C121" s="107" t="s">
        <v>6</v>
      </c>
      <c r="D121" s="107" t="s">
        <v>247</v>
      </c>
      <c r="E121" s="106" t="s">
        <v>274</v>
      </c>
      <c r="F121" s="107" t="s">
        <v>275</v>
      </c>
      <c r="G121" s="106" t="s">
        <v>5213</v>
      </c>
      <c r="H121" s="106" t="s">
        <v>6779</v>
      </c>
      <c r="I121" s="11">
        <v>1.625</v>
      </c>
      <c r="J121" s="11">
        <v>1.625</v>
      </c>
      <c r="K121" s="11"/>
      <c r="L121" s="106" t="s">
        <v>50</v>
      </c>
      <c r="M121" s="106"/>
      <c r="N121" s="106"/>
      <c r="O121" s="108"/>
      <c r="P121" s="108"/>
      <c r="Q121" s="11"/>
    </row>
    <row r="122" spans="1:17" ht="24" x14ac:dyDescent="0.55000000000000004">
      <c r="A122" s="106">
        <f>SUBTOTAL(103,$B$4:B122)</f>
        <v>119</v>
      </c>
      <c r="B122" s="107" t="s">
        <v>227</v>
      </c>
      <c r="C122" s="107" t="s">
        <v>6</v>
      </c>
      <c r="D122" s="107" t="s">
        <v>247</v>
      </c>
      <c r="E122" s="106" t="s">
        <v>274</v>
      </c>
      <c r="F122" s="107" t="s">
        <v>275</v>
      </c>
      <c r="G122" s="106" t="s">
        <v>6780</v>
      </c>
      <c r="H122" s="106" t="s">
        <v>6781</v>
      </c>
      <c r="I122" s="11">
        <v>0.65700000000000003</v>
      </c>
      <c r="J122" s="11">
        <v>0.65700000000000003</v>
      </c>
      <c r="K122" s="11"/>
      <c r="L122" s="106" t="s">
        <v>50</v>
      </c>
      <c r="M122" s="106"/>
      <c r="N122" s="106"/>
      <c r="O122" s="108"/>
      <c r="P122" s="108"/>
      <c r="Q122" s="11"/>
    </row>
    <row r="123" spans="1:17" ht="24" x14ac:dyDescent="0.55000000000000004">
      <c r="A123" s="106">
        <f>SUBTOTAL(103,$B$4:B123)</f>
        <v>120</v>
      </c>
      <c r="B123" s="107" t="s">
        <v>227</v>
      </c>
      <c r="C123" s="107" t="s">
        <v>6</v>
      </c>
      <c r="D123" s="107" t="s">
        <v>242</v>
      </c>
      <c r="E123" s="106" t="s">
        <v>276</v>
      </c>
      <c r="F123" s="107" t="s">
        <v>277</v>
      </c>
      <c r="G123" s="106" t="s">
        <v>5213</v>
      </c>
      <c r="H123" s="106" t="s">
        <v>6782</v>
      </c>
      <c r="I123" s="11">
        <v>1.5069999999999899</v>
      </c>
      <c r="J123" s="11">
        <v>1.5069999999999899</v>
      </c>
      <c r="K123" s="11"/>
      <c r="L123" s="106" t="s">
        <v>50</v>
      </c>
      <c r="M123" s="106"/>
      <c r="N123" s="106"/>
      <c r="O123" s="108"/>
      <c r="P123" s="108"/>
      <c r="Q123" s="11"/>
    </row>
    <row r="124" spans="1:17" ht="24" x14ac:dyDescent="0.55000000000000004">
      <c r="A124" s="106">
        <f>SUBTOTAL(103,$B$4:B124)</f>
        <v>121</v>
      </c>
      <c r="B124" s="107" t="s">
        <v>278</v>
      </c>
      <c r="C124" s="107" t="s">
        <v>6</v>
      </c>
      <c r="D124" s="107" t="s">
        <v>279</v>
      </c>
      <c r="E124" s="106" t="s">
        <v>280</v>
      </c>
      <c r="F124" s="107" t="s">
        <v>281</v>
      </c>
      <c r="G124" s="106" t="s">
        <v>6677</v>
      </c>
      <c r="H124" s="106" t="s">
        <v>6783</v>
      </c>
      <c r="I124" s="11">
        <v>28.706999999999901</v>
      </c>
      <c r="J124" s="11">
        <v>55.096999999999902</v>
      </c>
      <c r="K124" s="11"/>
      <c r="L124" s="106" t="s">
        <v>10</v>
      </c>
      <c r="M124" s="108"/>
      <c r="N124" s="108"/>
      <c r="O124" s="108"/>
      <c r="P124" s="108"/>
      <c r="Q124" s="11"/>
    </row>
    <row r="125" spans="1:17" ht="24" x14ac:dyDescent="0.55000000000000004">
      <c r="A125" s="106">
        <f>SUBTOTAL(103,$B$4:B125)</f>
        <v>122</v>
      </c>
      <c r="B125" s="107" t="s">
        <v>278</v>
      </c>
      <c r="C125" s="107" t="s">
        <v>6</v>
      </c>
      <c r="D125" s="107" t="s">
        <v>282</v>
      </c>
      <c r="E125" s="106" t="s">
        <v>283</v>
      </c>
      <c r="F125" s="107" t="s">
        <v>284</v>
      </c>
      <c r="G125" s="106" t="s">
        <v>6783</v>
      </c>
      <c r="H125" s="106" t="s">
        <v>6784</v>
      </c>
      <c r="I125" s="11">
        <v>50.875</v>
      </c>
      <c r="J125" s="11">
        <v>58.221999999999902</v>
      </c>
      <c r="K125" s="11"/>
      <c r="L125" s="106" t="s">
        <v>10</v>
      </c>
      <c r="M125" s="108"/>
      <c r="N125" s="108"/>
      <c r="O125" s="108"/>
      <c r="P125" s="108"/>
      <c r="Q125" s="11"/>
    </row>
    <row r="126" spans="1:17" ht="24" x14ac:dyDescent="0.55000000000000004">
      <c r="A126" s="106">
        <f>SUBTOTAL(103,$B$4:B126)</f>
        <v>123</v>
      </c>
      <c r="B126" s="107" t="s">
        <v>278</v>
      </c>
      <c r="C126" s="107" t="s">
        <v>6</v>
      </c>
      <c r="D126" s="107" t="s">
        <v>285</v>
      </c>
      <c r="E126" s="106" t="s">
        <v>286</v>
      </c>
      <c r="F126" s="107" t="s">
        <v>287</v>
      </c>
      <c r="G126" s="106" t="s">
        <v>6784</v>
      </c>
      <c r="H126" s="106" t="s">
        <v>6785</v>
      </c>
      <c r="I126" s="11">
        <v>28.518000000000001</v>
      </c>
      <c r="J126" s="11">
        <v>36.392000000000003</v>
      </c>
      <c r="K126" s="11"/>
      <c r="L126" s="106" t="s">
        <v>10</v>
      </c>
      <c r="M126" s="108"/>
      <c r="N126" s="108"/>
      <c r="O126" s="108"/>
      <c r="P126" s="108"/>
      <c r="Q126" s="11"/>
    </row>
    <row r="127" spans="1:17" ht="24" x14ac:dyDescent="0.55000000000000004">
      <c r="A127" s="106">
        <f>SUBTOTAL(103,$B$4:B127)</f>
        <v>124</v>
      </c>
      <c r="B127" s="107" t="s">
        <v>278</v>
      </c>
      <c r="C127" s="107" t="s">
        <v>6</v>
      </c>
      <c r="D127" s="107" t="s">
        <v>288</v>
      </c>
      <c r="E127" s="106" t="s">
        <v>289</v>
      </c>
      <c r="F127" s="107" t="s">
        <v>290</v>
      </c>
      <c r="G127" s="106" t="s">
        <v>6785</v>
      </c>
      <c r="H127" s="106" t="s">
        <v>6786</v>
      </c>
      <c r="I127" s="11">
        <v>66.128</v>
      </c>
      <c r="J127" s="11">
        <v>72.337999999999994</v>
      </c>
      <c r="K127" s="11"/>
      <c r="L127" s="106" t="s">
        <v>10</v>
      </c>
      <c r="M127" s="106"/>
      <c r="N127" s="106"/>
      <c r="O127" s="108"/>
      <c r="P127" s="108"/>
      <c r="Q127" s="11"/>
    </row>
    <row r="128" spans="1:17" ht="24" x14ac:dyDescent="0.55000000000000004">
      <c r="A128" s="106">
        <f>SUBTOTAL(103,$B$4:B128)</f>
        <v>125</v>
      </c>
      <c r="B128" s="107" t="s">
        <v>278</v>
      </c>
      <c r="C128" s="107" t="s">
        <v>6</v>
      </c>
      <c r="D128" s="107" t="s">
        <v>288</v>
      </c>
      <c r="E128" s="106" t="s">
        <v>291</v>
      </c>
      <c r="F128" s="107" t="s">
        <v>292</v>
      </c>
      <c r="G128" s="106" t="s">
        <v>6787</v>
      </c>
      <c r="H128" s="106" t="s">
        <v>6788</v>
      </c>
      <c r="I128" s="11">
        <v>29.707999999999998</v>
      </c>
      <c r="J128" s="11">
        <v>29.773</v>
      </c>
      <c r="K128" s="11"/>
      <c r="L128" s="106" t="s">
        <v>10</v>
      </c>
      <c r="M128" s="106"/>
      <c r="N128" s="106"/>
      <c r="O128" s="108"/>
      <c r="P128" s="108"/>
      <c r="Q128" s="11"/>
    </row>
    <row r="129" spans="1:17" ht="24" x14ac:dyDescent="0.55000000000000004">
      <c r="A129" s="106">
        <f>SUBTOTAL(103,$B$4:B129)</f>
        <v>126</v>
      </c>
      <c r="B129" s="107" t="s">
        <v>278</v>
      </c>
      <c r="C129" s="107" t="s">
        <v>6</v>
      </c>
      <c r="D129" s="107" t="s">
        <v>293</v>
      </c>
      <c r="E129" s="106" t="s">
        <v>294</v>
      </c>
      <c r="F129" s="107" t="s">
        <v>295</v>
      </c>
      <c r="G129" s="106" t="s">
        <v>6683</v>
      </c>
      <c r="H129" s="106" t="s">
        <v>6789</v>
      </c>
      <c r="I129" s="11">
        <v>59.517000000000003</v>
      </c>
      <c r="J129" s="11">
        <v>61.341000000000001</v>
      </c>
      <c r="K129" s="11"/>
      <c r="L129" s="106" t="s">
        <v>10</v>
      </c>
      <c r="M129" s="108"/>
      <c r="N129" s="108"/>
      <c r="O129" s="108"/>
      <c r="P129" s="108"/>
      <c r="Q129" s="11"/>
    </row>
    <row r="130" spans="1:17" ht="24" x14ac:dyDescent="0.55000000000000004">
      <c r="A130" s="106">
        <f>SUBTOTAL(103,$B$4:B130)</f>
        <v>127</v>
      </c>
      <c r="B130" s="107" t="s">
        <v>278</v>
      </c>
      <c r="C130" s="107" t="s">
        <v>6</v>
      </c>
      <c r="D130" s="107" t="s">
        <v>279</v>
      </c>
      <c r="E130" s="106" t="s">
        <v>296</v>
      </c>
      <c r="F130" s="107" t="s">
        <v>297</v>
      </c>
      <c r="G130" s="106" t="s">
        <v>5213</v>
      </c>
      <c r="H130" s="106" t="s">
        <v>6766</v>
      </c>
      <c r="I130" s="11">
        <v>64.683999999999898</v>
      </c>
      <c r="J130" s="11">
        <v>64.8539999999999</v>
      </c>
      <c r="K130" s="11"/>
      <c r="L130" s="106" t="s">
        <v>10</v>
      </c>
      <c r="M130" s="108"/>
      <c r="N130" s="108"/>
      <c r="O130" s="108"/>
      <c r="P130" s="108"/>
      <c r="Q130" s="11"/>
    </row>
    <row r="131" spans="1:17" ht="24" x14ac:dyDescent="0.55000000000000004">
      <c r="A131" s="106">
        <f>SUBTOTAL(103,$B$4:B131)</f>
        <v>128</v>
      </c>
      <c r="B131" s="107" t="s">
        <v>278</v>
      </c>
      <c r="C131" s="107" t="s">
        <v>6</v>
      </c>
      <c r="D131" s="107" t="s">
        <v>282</v>
      </c>
      <c r="E131" s="106" t="s">
        <v>298</v>
      </c>
      <c r="F131" s="107" t="s">
        <v>299</v>
      </c>
      <c r="G131" s="106" t="s">
        <v>5213</v>
      </c>
      <c r="H131" s="106" t="s">
        <v>6790</v>
      </c>
      <c r="I131" s="11">
        <v>16</v>
      </c>
      <c r="J131" s="11">
        <v>16</v>
      </c>
      <c r="K131" s="11"/>
      <c r="L131" s="106" t="s">
        <v>10</v>
      </c>
      <c r="M131" s="108"/>
      <c r="N131" s="108"/>
      <c r="O131" s="108"/>
      <c r="P131" s="108"/>
      <c r="Q131" s="11"/>
    </row>
    <row r="132" spans="1:17" ht="24" x14ac:dyDescent="0.55000000000000004">
      <c r="A132" s="106">
        <f>SUBTOTAL(103,$B$4:B132)</f>
        <v>129</v>
      </c>
      <c r="B132" s="107" t="s">
        <v>278</v>
      </c>
      <c r="C132" s="107" t="s">
        <v>6</v>
      </c>
      <c r="D132" s="107" t="s">
        <v>293</v>
      </c>
      <c r="E132" s="106" t="s">
        <v>300</v>
      </c>
      <c r="F132" s="107" t="s">
        <v>301</v>
      </c>
      <c r="G132" s="106" t="s">
        <v>6790</v>
      </c>
      <c r="H132" s="106" t="s">
        <v>6730</v>
      </c>
      <c r="I132" s="11">
        <v>37</v>
      </c>
      <c r="J132" s="11">
        <v>38.573</v>
      </c>
      <c r="K132" s="11"/>
      <c r="L132" s="106" t="s">
        <v>10</v>
      </c>
      <c r="M132" s="108"/>
      <c r="N132" s="108"/>
      <c r="O132" s="108"/>
      <c r="P132" s="108"/>
      <c r="Q132" s="11"/>
    </row>
    <row r="133" spans="1:17" ht="24" x14ac:dyDescent="0.55000000000000004">
      <c r="A133" s="106">
        <f>SUBTOTAL(103,$B$4:B133)</f>
        <v>130</v>
      </c>
      <c r="B133" s="107" t="s">
        <v>278</v>
      </c>
      <c r="C133" s="107" t="s">
        <v>6</v>
      </c>
      <c r="D133" s="107" t="s">
        <v>282</v>
      </c>
      <c r="E133" s="106" t="s">
        <v>302</v>
      </c>
      <c r="F133" s="107" t="s">
        <v>303</v>
      </c>
      <c r="G133" s="106" t="s">
        <v>5213</v>
      </c>
      <c r="H133" s="106" t="s">
        <v>6791</v>
      </c>
      <c r="I133" s="11">
        <v>29.2</v>
      </c>
      <c r="J133" s="11">
        <v>31.1</v>
      </c>
      <c r="K133" s="11"/>
      <c r="L133" s="106" t="s">
        <v>10</v>
      </c>
      <c r="M133" s="108"/>
      <c r="N133" s="108"/>
      <c r="O133" s="108"/>
      <c r="P133" s="108"/>
      <c r="Q133" s="11"/>
    </row>
    <row r="134" spans="1:17" ht="24" x14ac:dyDescent="0.55000000000000004">
      <c r="A134" s="106">
        <f>SUBTOTAL(103,$B$4:B134)</f>
        <v>131</v>
      </c>
      <c r="B134" s="107" t="s">
        <v>278</v>
      </c>
      <c r="C134" s="107" t="s">
        <v>6</v>
      </c>
      <c r="D134" s="107" t="s">
        <v>304</v>
      </c>
      <c r="E134" s="106" t="s">
        <v>305</v>
      </c>
      <c r="F134" s="107" t="s">
        <v>306</v>
      </c>
      <c r="G134" s="106" t="s">
        <v>6791</v>
      </c>
      <c r="H134" s="106" t="s">
        <v>6792</v>
      </c>
      <c r="I134" s="11">
        <v>18.315000000000001</v>
      </c>
      <c r="J134" s="11">
        <v>18.315000000000001</v>
      </c>
      <c r="K134" s="11"/>
      <c r="L134" s="106" t="s">
        <v>10</v>
      </c>
      <c r="M134" s="108"/>
      <c r="N134" s="108"/>
      <c r="O134" s="108"/>
      <c r="P134" s="108"/>
      <c r="Q134" s="11"/>
    </row>
    <row r="135" spans="1:17" ht="24" x14ac:dyDescent="0.55000000000000004">
      <c r="A135" s="106">
        <f>SUBTOTAL(103,$B$4:B135)</f>
        <v>132</v>
      </c>
      <c r="B135" s="107" t="s">
        <v>278</v>
      </c>
      <c r="C135" s="107" t="s">
        <v>6</v>
      </c>
      <c r="D135" s="107" t="s">
        <v>285</v>
      </c>
      <c r="E135" s="106" t="s">
        <v>307</v>
      </c>
      <c r="F135" s="107" t="s">
        <v>308</v>
      </c>
      <c r="G135" s="106" t="s">
        <v>6792</v>
      </c>
      <c r="H135" s="106" t="s">
        <v>6793</v>
      </c>
      <c r="I135" s="11">
        <v>26.834</v>
      </c>
      <c r="J135" s="11">
        <v>26.834</v>
      </c>
      <c r="K135" s="11"/>
      <c r="L135" s="106" t="s">
        <v>10</v>
      </c>
      <c r="M135" s="108"/>
      <c r="N135" s="108"/>
      <c r="O135" s="108"/>
      <c r="P135" s="108"/>
      <c r="Q135" s="11"/>
    </row>
    <row r="136" spans="1:17" ht="24" x14ac:dyDescent="0.55000000000000004">
      <c r="A136" s="106">
        <f>SUBTOTAL(103,$B$4:B136)</f>
        <v>133</v>
      </c>
      <c r="B136" s="107" t="s">
        <v>278</v>
      </c>
      <c r="C136" s="107" t="s">
        <v>6</v>
      </c>
      <c r="D136" s="107" t="s">
        <v>285</v>
      </c>
      <c r="E136" s="106" t="s">
        <v>309</v>
      </c>
      <c r="F136" s="107" t="s">
        <v>310</v>
      </c>
      <c r="G136" s="106" t="s">
        <v>5213</v>
      </c>
      <c r="H136" s="106" t="s">
        <v>6794</v>
      </c>
      <c r="I136" s="11">
        <v>36.765000000000001</v>
      </c>
      <c r="J136" s="11">
        <v>36.765000000000001</v>
      </c>
      <c r="K136" s="11"/>
      <c r="L136" s="106" t="s">
        <v>10</v>
      </c>
      <c r="M136" s="108"/>
      <c r="N136" s="108"/>
      <c r="O136" s="108"/>
      <c r="P136" s="108"/>
      <c r="Q136" s="11"/>
    </row>
    <row r="137" spans="1:17" ht="24" x14ac:dyDescent="0.55000000000000004">
      <c r="A137" s="106">
        <f>SUBTOTAL(103,$B$4:B137)</f>
        <v>134</v>
      </c>
      <c r="B137" s="107" t="s">
        <v>278</v>
      </c>
      <c r="C137" s="107" t="s">
        <v>6</v>
      </c>
      <c r="D137" s="107" t="s">
        <v>288</v>
      </c>
      <c r="E137" s="106" t="s">
        <v>311</v>
      </c>
      <c r="F137" s="107" t="s">
        <v>312</v>
      </c>
      <c r="G137" s="106" t="s">
        <v>5213</v>
      </c>
      <c r="H137" s="106" t="s">
        <v>6795</v>
      </c>
      <c r="I137" s="11">
        <v>26.504999999999999</v>
      </c>
      <c r="J137" s="11">
        <v>26.504999999999999</v>
      </c>
      <c r="K137" s="11"/>
      <c r="L137" s="106" t="s">
        <v>10</v>
      </c>
      <c r="M137" s="108"/>
      <c r="N137" s="108"/>
      <c r="O137" s="108"/>
      <c r="P137" s="108"/>
      <c r="Q137" s="11"/>
    </row>
    <row r="138" spans="1:17" ht="24" x14ac:dyDescent="0.55000000000000004">
      <c r="A138" s="106">
        <f>SUBTOTAL(103,$B$4:B138)</f>
        <v>135</v>
      </c>
      <c r="B138" s="107" t="s">
        <v>278</v>
      </c>
      <c r="C138" s="107" t="s">
        <v>6</v>
      </c>
      <c r="D138" s="107" t="s">
        <v>304</v>
      </c>
      <c r="E138" s="106" t="s">
        <v>313</v>
      </c>
      <c r="F138" s="107" t="s">
        <v>314</v>
      </c>
      <c r="G138" s="106" t="s">
        <v>5213</v>
      </c>
      <c r="H138" s="106" t="s">
        <v>6796</v>
      </c>
      <c r="I138" s="11">
        <v>128.864</v>
      </c>
      <c r="J138" s="11">
        <v>128.864</v>
      </c>
      <c r="K138" s="11"/>
      <c r="L138" s="106" t="s">
        <v>10</v>
      </c>
      <c r="M138" s="108"/>
      <c r="N138" s="108"/>
      <c r="O138" s="108"/>
      <c r="P138" s="108"/>
      <c r="Q138" s="11"/>
    </row>
    <row r="139" spans="1:17" ht="24" x14ac:dyDescent="0.55000000000000004">
      <c r="A139" s="106">
        <f>SUBTOTAL(103,$B$4:B139)</f>
        <v>136</v>
      </c>
      <c r="B139" s="107" t="s">
        <v>278</v>
      </c>
      <c r="C139" s="107" t="s">
        <v>6</v>
      </c>
      <c r="D139" s="107" t="s">
        <v>293</v>
      </c>
      <c r="E139" s="106" t="s">
        <v>315</v>
      </c>
      <c r="F139" s="107" t="s">
        <v>316</v>
      </c>
      <c r="G139" s="106" t="s">
        <v>5213</v>
      </c>
      <c r="H139" s="106" t="s">
        <v>6797</v>
      </c>
      <c r="I139" s="11">
        <v>24.800999999999998</v>
      </c>
      <c r="J139" s="11">
        <v>24.800999999999998</v>
      </c>
      <c r="K139" s="11"/>
      <c r="L139" s="106" t="s">
        <v>10</v>
      </c>
      <c r="M139" s="108"/>
      <c r="N139" s="108"/>
      <c r="O139" s="108"/>
      <c r="P139" s="108"/>
      <c r="Q139" s="11"/>
    </row>
    <row r="140" spans="1:17" ht="24" x14ac:dyDescent="0.55000000000000004">
      <c r="A140" s="106">
        <f>SUBTOTAL(103,$B$4:B140)</f>
        <v>137</v>
      </c>
      <c r="B140" s="107" t="s">
        <v>278</v>
      </c>
      <c r="C140" s="107" t="s">
        <v>6</v>
      </c>
      <c r="D140" s="107" t="s">
        <v>285</v>
      </c>
      <c r="E140" s="106" t="s">
        <v>317</v>
      </c>
      <c r="F140" s="107" t="s">
        <v>318</v>
      </c>
      <c r="G140" s="106" t="s">
        <v>6797</v>
      </c>
      <c r="H140" s="106" t="s">
        <v>6798</v>
      </c>
      <c r="I140" s="11">
        <v>12.3349999999999</v>
      </c>
      <c r="J140" s="11">
        <v>12.3349999999999</v>
      </c>
      <c r="K140" s="11"/>
      <c r="L140" s="106" t="s">
        <v>10</v>
      </c>
      <c r="M140" s="108"/>
      <c r="N140" s="108"/>
      <c r="O140" s="108"/>
      <c r="P140" s="108"/>
      <c r="Q140" s="11"/>
    </row>
    <row r="141" spans="1:17" ht="24" x14ac:dyDescent="0.55000000000000004">
      <c r="A141" s="106">
        <f>SUBTOTAL(103,$B$4:B141)</f>
        <v>138</v>
      </c>
      <c r="B141" s="107" t="s">
        <v>278</v>
      </c>
      <c r="C141" s="107" t="s">
        <v>6</v>
      </c>
      <c r="D141" s="107" t="s">
        <v>285</v>
      </c>
      <c r="E141" s="106" t="s">
        <v>319</v>
      </c>
      <c r="F141" s="107" t="s">
        <v>320</v>
      </c>
      <c r="G141" s="106" t="s">
        <v>5213</v>
      </c>
      <c r="H141" s="106" t="s">
        <v>6799</v>
      </c>
      <c r="I141" s="11">
        <v>1.385</v>
      </c>
      <c r="J141" s="11">
        <v>1.385</v>
      </c>
      <c r="K141" s="11"/>
      <c r="L141" s="106" t="s">
        <v>10</v>
      </c>
      <c r="M141" s="108"/>
      <c r="N141" s="108"/>
      <c r="O141" s="108"/>
      <c r="P141" s="108"/>
      <c r="Q141" s="11"/>
    </row>
    <row r="142" spans="1:17" ht="24" x14ac:dyDescent="0.55000000000000004">
      <c r="A142" s="106">
        <f>SUBTOTAL(103,$B$4:B142)</f>
        <v>139</v>
      </c>
      <c r="B142" s="107" t="s">
        <v>278</v>
      </c>
      <c r="C142" s="107" t="s">
        <v>6</v>
      </c>
      <c r="D142" s="107" t="s">
        <v>282</v>
      </c>
      <c r="E142" s="106" t="s">
        <v>321</v>
      </c>
      <c r="F142" s="107" t="s">
        <v>322</v>
      </c>
      <c r="G142" s="106" t="s">
        <v>5213</v>
      </c>
      <c r="H142" s="106" t="s">
        <v>6800</v>
      </c>
      <c r="I142" s="11">
        <v>9.5449999999999893</v>
      </c>
      <c r="J142" s="11">
        <v>10.6739999999999</v>
      </c>
      <c r="K142" s="11"/>
      <c r="L142" s="106" t="s">
        <v>10</v>
      </c>
      <c r="M142" s="108"/>
      <c r="N142" s="108"/>
      <c r="O142" s="108"/>
      <c r="P142" s="108"/>
      <c r="Q142" s="11"/>
    </row>
    <row r="143" spans="1:17" ht="24" x14ac:dyDescent="0.55000000000000004">
      <c r="A143" s="106">
        <f>SUBTOTAL(103,$B$4:B143)</f>
        <v>140</v>
      </c>
      <c r="B143" s="107" t="s">
        <v>278</v>
      </c>
      <c r="C143" s="107" t="s">
        <v>6</v>
      </c>
      <c r="D143" s="107" t="s">
        <v>288</v>
      </c>
      <c r="E143" s="106" t="s">
        <v>323</v>
      </c>
      <c r="F143" s="107" t="s">
        <v>324</v>
      </c>
      <c r="G143" s="106" t="s">
        <v>5213</v>
      </c>
      <c r="H143" s="106" t="s">
        <v>6801</v>
      </c>
      <c r="I143" s="11">
        <v>0.19500000000000001</v>
      </c>
      <c r="J143" s="11">
        <v>0.39</v>
      </c>
      <c r="K143" s="11"/>
      <c r="L143" s="106" t="s">
        <v>10</v>
      </c>
      <c r="M143" s="108"/>
      <c r="N143" s="108"/>
      <c r="O143" s="108"/>
      <c r="P143" s="108"/>
      <c r="Q143" s="11"/>
    </row>
    <row r="144" spans="1:17" ht="24" x14ac:dyDescent="0.55000000000000004">
      <c r="A144" s="106">
        <f>SUBTOTAL(103,$B$4:B144)</f>
        <v>141</v>
      </c>
      <c r="B144" s="107" t="s">
        <v>278</v>
      </c>
      <c r="C144" s="107" t="s">
        <v>6</v>
      </c>
      <c r="D144" s="107" t="s">
        <v>288</v>
      </c>
      <c r="E144" s="106" t="s">
        <v>323</v>
      </c>
      <c r="F144" s="107" t="s">
        <v>324</v>
      </c>
      <c r="G144" s="106" t="s">
        <v>6802</v>
      </c>
      <c r="H144" s="106" t="s">
        <v>6803</v>
      </c>
      <c r="I144" s="11">
        <v>0.31</v>
      </c>
      <c r="J144" s="11">
        <v>0.31</v>
      </c>
      <c r="K144" s="11"/>
      <c r="L144" s="106" t="s">
        <v>10</v>
      </c>
      <c r="M144" s="108"/>
      <c r="N144" s="108"/>
      <c r="O144" s="108"/>
      <c r="P144" s="108"/>
      <c r="Q144" s="11"/>
    </row>
    <row r="145" spans="1:17" ht="24" x14ac:dyDescent="0.55000000000000004">
      <c r="A145" s="106">
        <f>SUBTOTAL(103,$B$4:B145)</f>
        <v>142</v>
      </c>
      <c r="B145" s="107" t="s">
        <v>278</v>
      </c>
      <c r="C145" s="107" t="s">
        <v>6</v>
      </c>
      <c r="D145" s="107" t="s">
        <v>279</v>
      </c>
      <c r="E145" s="106" t="s">
        <v>325</v>
      </c>
      <c r="F145" s="107" t="s">
        <v>326</v>
      </c>
      <c r="G145" s="106" t="s">
        <v>5213</v>
      </c>
      <c r="H145" s="106" t="s">
        <v>6804</v>
      </c>
      <c r="I145" s="11">
        <v>0.102999999999999</v>
      </c>
      <c r="J145" s="11">
        <v>0.102999999999999</v>
      </c>
      <c r="K145" s="11"/>
      <c r="L145" s="106" t="s">
        <v>10</v>
      </c>
      <c r="M145" s="108"/>
      <c r="N145" s="108"/>
      <c r="O145" s="108"/>
      <c r="P145" s="108"/>
      <c r="Q145" s="11"/>
    </row>
    <row r="146" spans="1:17" ht="24" x14ac:dyDescent="0.55000000000000004">
      <c r="A146" s="106">
        <f>SUBTOTAL(103,$B$4:B146)</f>
        <v>143</v>
      </c>
      <c r="B146" s="107" t="s">
        <v>327</v>
      </c>
      <c r="C146" s="107" t="s">
        <v>6</v>
      </c>
      <c r="D146" s="107" t="s">
        <v>328</v>
      </c>
      <c r="E146" s="106" t="s">
        <v>329</v>
      </c>
      <c r="F146" s="107" t="s">
        <v>330</v>
      </c>
      <c r="G146" s="106" t="s">
        <v>6718</v>
      </c>
      <c r="H146" s="106" t="s">
        <v>6805</v>
      </c>
      <c r="I146" s="11">
        <v>66.224000000000004</v>
      </c>
      <c r="J146" s="11">
        <v>135.44399999999999</v>
      </c>
      <c r="K146" s="11"/>
      <c r="L146" s="106" t="s">
        <v>131</v>
      </c>
      <c r="M146" s="108"/>
      <c r="N146" s="108"/>
      <c r="O146" s="108"/>
      <c r="P146" s="108"/>
      <c r="Q146" s="11"/>
    </row>
    <row r="147" spans="1:17" ht="24" x14ac:dyDescent="0.55000000000000004">
      <c r="A147" s="106">
        <f>SUBTOTAL(103,$B$4:B147)</f>
        <v>144</v>
      </c>
      <c r="B147" s="107" t="s">
        <v>327</v>
      </c>
      <c r="C147" s="107" t="s">
        <v>6</v>
      </c>
      <c r="D147" s="107" t="s">
        <v>331</v>
      </c>
      <c r="E147" s="106" t="s">
        <v>332</v>
      </c>
      <c r="F147" s="107" t="s">
        <v>333</v>
      </c>
      <c r="G147" s="106" t="s">
        <v>6805</v>
      </c>
      <c r="H147" s="106" t="s">
        <v>6806</v>
      </c>
      <c r="I147" s="11">
        <v>38.159999999999897</v>
      </c>
      <c r="J147" s="11">
        <v>83.664000000000001</v>
      </c>
      <c r="K147" s="11"/>
      <c r="L147" s="106" t="s">
        <v>131</v>
      </c>
      <c r="M147" s="108"/>
      <c r="N147" s="108"/>
      <c r="O147" s="108"/>
      <c r="P147" s="108"/>
      <c r="Q147" s="11"/>
    </row>
    <row r="148" spans="1:17" ht="24" x14ac:dyDescent="0.55000000000000004">
      <c r="A148" s="106">
        <f>SUBTOTAL(103,$B$4:B148)</f>
        <v>145</v>
      </c>
      <c r="B148" s="107" t="s">
        <v>327</v>
      </c>
      <c r="C148" s="107" t="s">
        <v>6</v>
      </c>
      <c r="D148" s="107" t="s">
        <v>331</v>
      </c>
      <c r="E148" s="106" t="s">
        <v>334</v>
      </c>
      <c r="F148" s="107" t="s">
        <v>335</v>
      </c>
      <c r="G148" s="106" t="s">
        <v>6807</v>
      </c>
      <c r="H148" s="106" t="s">
        <v>6808</v>
      </c>
      <c r="I148" s="11">
        <v>23.791</v>
      </c>
      <c r="J148" s="11">
        <v>23.791</v>
      </c>
      <c r="K148" s="11"/>
      <c r="L148" s="106" t="s">
        <v>131</v>
      </c>
      <c r="M148" s="108"/>
      <c r="N148" s="108"/>
      <c r="O148" s="108"/>
      <c r="P148" s="108"/>
      <c r="Q148" s="11"/>
    </row>
    <row r="149" spans="1:17" ht="24" x14ac:dyDescent="0.55000000000000004">
      <c r="A149" s="106">
        <f>SUBTOTAL(103,$B$4:B149)</f>
        <v>146</v>
      </c>
      <c r="B149" s="107" t="s">
        <v>327</v>
      </c>
      <c r="C149" s="107" t="s">
        <v>6</v>
      </c>
      <c r="D149" s="107" t="s">
        <v>336</v>
      </c>
      <c r="E149" s="106" t="s">
        <v>337</v>
      </c>
      <c r="F149" s="107" t="s">
        <v>338</v>
      </c>
      <c r="G149" s="106" t="s">
        <v>6809</v>
      </c>
      <c r="H149" s="106" t="s">
        <v>6810</v>
      </c>
      <c r="I149" s="11">
        <v>35.75</v>
      </c>
      <c r="J149" s="11">
        <v>39.737000000000002</v>
      </c>
      <c r="K149" s="11"/>
      <c r="L149" s="106" t="s">
        <v>131</v>
      </c>
      <c r="M149" s="108"/>
      <c r="N149" s="108"/>
      <c r="O149" s="108"/>
      <c r="P149" s="108"/>
      <c r="Q149" s="11"/>
    </row>
    <row r="150" spans="1:17" ht="24" x14ac:dyDescent="0.55000000000000004">
      <c r="A150" s="106">
        <f>SUBTOTAL(103,$B$4:B150)</f>
        <v>147</v>
      </c>
      <c r="B150" s="107" t="s">
        <v>327</v>
      </c>
      <c r="C150" s="107" t="s">
        <v>6</v>
      </c>
      <c r="D150" s="107" t="s">
        <v>339</v>
      </c>
      <c r="E150" s="106" t="s">
        <v>340</v>
      </c>
      <c r="F150" s="107" t="s">
        <v>341</v>
      </c>
      <c r="G150" s="106" t="s">
        <v>5213</v>
      </c>
      <c r="H150" s="106" t="s">
        <v>6811</v>
      </c>
      <c r="I150" s="11">
        <v>30</v>
      </c>
      <c r="J150" s="11">
        <v>35.369999999999898</v>
      </c>
      <c r="K150" s="11"/>
      <c r="L150" s="106" t="s">
        <v>131</v>
      </c>
      <c r="M150" s="108"/>
      <c r="N150" s="108"/>
      <c r="O150" s="108"/>
      <c r="P150" s="108"/>
      <c r="Q150" s="11"/>
    </row>
    <row r="151" spans="1:17" ht="24" x14ac:dyDescent="0.55000000000000004">
      <c r="A151" s="106">
        <f>SUBTOTAL(103,$B$4:B151)</f>
        <v>148</v>
      </c>
      <c r="B151" s="107" t="s">
        <v>327</v>
      </c>
      <c r="C151" s="107" t="s">
        <v>6</v>
      </c>
      <c r="D151" s="107" t="s">
        <v>342</v>
      </c>
      <c r="E151" s="106" t="s">
        <v>343</v>
      </c>
      <c r="F151" s="107" t="s">
        <v>344</v>
      </c>
      <c r="G151" s="106" t="s">
        <v>6811</v>
      </c>
      <c r="H151" s="106" t="s">
        <v>6812</v>
      </c>
      <c r="I151" s="11">
        <v>25.290999999999901</v>
      </c>
      <c r="J151" s="11">
        <v>26.006999999999898</v>
      </c>
      <c r="K151" s="11"/>
      <c r="L151" s="106" t="s">
        <v>131</v>
      </c>
      <c r="M151" s="108"/>
      <c r="N151" s="108"/>
      <c r="O151" s="108"/>
      <c r="P151" s="108"/>
      <c r="Q151" s="11"/>
    </row>
    <row r="152" spans="1:17" ht="24" x14ac:dyDescent="0.55000000000000004">
      <c r="A152" s="106">
        <f>SUBTOTAL(103,$B$4:B152)</f>
        <v>149</v>
      </c>
      <c r="B152" s="107" t="s">
        <v>327</v>
      </c>
      <c r="C152" s="107" t="s">
        <v>6</v>
      </c>
      <c r="D152" s="107" t="s">
        <v>336</v>
      </c>
      <c r="E152" s="106" t="s">
        <v>345</v>
      </c>
      <c r="F152" s="107" t="s">
        <v>346</v>
      </c>
      <c r="G152" s="106" t="s">
        <v>6812</v>
      </c>
      <c r="H152" s="106" t="s">
        <v>6813</v>
      </c>
      <c r="I152" s="11">
        <v>49.819000000000003</v>
      </c>
      <c r="J152" s="11">
        <v>50.773000000000003</v>
      </c>
      <c r="K152" s="11"/>
      <c r="L152" s="106" t="s">
        <v>131</v>
      </c>
      <c r="M152" s="108"/>
      <c r="N152" s="108"/>
      <c r="O152" s="108"/>
      <c r="P152" s="108"/>
      <c r="Q152" s="11"/>
    </row>
    <row r="153" spans="1:17" ht="24" x14ac:dyDescent="0.55000000000000004">
      <c r="A153" s="106">
        <f>SUBTOTAL(103,$B$4:B153)</f>
        <v>150</v>
      </c>
      <c r="B153" s="107" t="s">
        <v>327</v>
      </c>
      <c r="C153" s="107" t="s">
        <v>6</v>
      </c>
      <c r="D153" s="107" t="s">
        <v>339</v>
      </c>
      <c r="E153" s="106" t="s">
        <v>347</v>
      </c>
      <c r="F153" s="107" t="s">
        <v>348</v>
      </c>
      <c r="G153" s="106" t="s">
        <v>1325</v>
      </c>
      <c r="H153" s="106" t="s">
        <v>6814</v>
      </c>
      <c r="I153" s="11">
        <v>15.579000000000001</v>
      </c>
      <c r="J153" s="11">
        <v>33.134999999999899</v>
      </c>
      <c r="K153" s="11"/>
      <c r="L153" s="106" t="s">
        <v>131</v>
      </c>
      <c r="M153" s="108"/>
      <c r="N153" s="108"/>
      <c r="O153" s="108"/>
      <c r="P153" s="108"/>
      <c r="Q153" s="11"/>
    </row>
    <row r="154" spans="1:17" ht="24" x14ac:dyDescent="0.55000000000000004">
      <c r="A154" s="106">
        <f>SUBTOTAL(103,$B$4:B154)</f>
        <v>151</v>
      </c>
      <c r="B154" s="107" t="s">
        <v>327</v>
      </c>
      <c r="C154" s="107" t="s">
        <v>6</v>
      </c>
      <c r="D154" s="107" t="s">
        <v>331</v>
      </c>
      <c r="E154" s="106" t="s">
        <v>349</v>
      </c>
      <c r="F154" s="107" t="s">
        <v>350</v>
      </c>
      <c r="G154" s="106" t="s">
        <v>6815</v>
      </c>
      <c r="H154" s="106" t="s">
        <v>6816</v>
      </c>
      <c r="I154" s="11">
        <v>26.981000000000002</v>
      </c>
      <c r="J154" s="11">
        <v>26.981000000000002</v>
      </c>
      <c r="K154" s="11"/>
      <c r="L154" s="106" t="s">
        <v>131</v>
      </c>
      <c r="M154" s="108"/>
      <c r="N154" s="108"/>
      <c r="O154" s="108"/>
      <c r="P154" s="108"/>
      <c r="Q154" s="11"/>
    </row>
    <row r="155" spans="1:17" ht="24" x14ac:dyDescent="0.55000000000000004">
      <c r="A155" s="106">
        <f>SUBTOTAL(103,$B$4:B155)</f>
        <v>152</v>
      </c>
      <c r="B155" s="107" t="s">
        <v>327</v>
      </c>
      <c r="C155" s="107" t="s">
        <v>6</v>
      </c>
      <c r="D155" s="107" t="s">
        <v>339</v>
      </c>
      <c r="E155" s="106" t="s">
        <v>351</v>
      </c>
      <c r="F155" s="107" t="s">
        <v>352</v>
      </c>
      <c r="G155" s="106" t="s">
        <v>5213</v>
      </c>
      <c r="H155" s="106" t="s">
        <v>6817</v>
      </c>
      <c r="I155" s="11">
        <v>55.109000000000002</v>
      </c>
      <c r="J155" s="11">
        <v>59.209000000000003</v>
      </c>
      <c r="K155" s="11"/>
      <c r="L155" s="106" t="s">
        <v>131</v>
      </c>
      <c r="M155" s="108"/>
      <c r="N155" s="108"/>
      <c r="O155" s="108"/>
      <c r="P155" s="108"/>
      <c r="Q155" s="11"/>
    </row>
    <row r="156" spans="1:17" ht="24" x14ac:dyDescent="0.55000000000000004">
      <c r="A156" s="106">
        <f>SUBTOTAL(103,$B$4:B156)</f>
        <v>153</v>
      </c>
      <c r="B156" s="107" t="s">
        <v>327</v>
      </c>
      <c r="C156" s="107" t="s">
        <v>6</v>
      </c>
      <c r="D156" s="107" t="s">
        <v>342</v>
      </c>
      <c r="E156" s="106" t="s">
        <v>353</v>
      </c>
      <c r="F156" s="107" t="s">
        <v>354</v>
      </c>
      <c r="G156" s="106" t="s">
        <v>6700</v>
      </c>
      <c r="H156" s="106" t="s">
        <v>6818</v>
      </c>
      <c r="I156" s="11">
        <v>38.168999999999997</v>
      </c>
      <c r="J156" s="11">
        <v>38.168999999999997</v>
      </c>
      <c r="K156" s="11"/>
      <c r="L156" s="106" t="s">
        <v>131</v>
      </c>
      <c r="M156" s="108"/>
      <c r="N156" s="108"/>
      <c r="O156" s="108"/>
      <c r="P156" s="108"/>
      <c r="Q156" s="11"/>
    </row>
    <row r="157" spans="1:17" ht="24" x14ac:dyDescent="0.55000000000000004">
      <c r="A157" s="106">
        <f>SUBTOTAL(103,$B$4:B157)</f>
        <v>154</v>
      </c>
      <c r="B157" s="107" t="s">
        <v>327</v>
      </c>
      <c r="C157" s="107" t="s">
        <v>6</v>
      </c>
      <c r="D157" s="107" t="s">
        <v>342</v>
      </c>
      <c r="E157" s="106" t="s">
        <v>355</v>
      </c>
      <c r="F157" s="107" t="s">
        <v>356</v>
      </c>
      <c r="G157" s="106" t="s">
        <v>5213</v>
      </c>
      <c r="H157" s="106" t="s">
        <v>6819</v>
      </c>
      <c r="I157" s="11">
        <v>10.622999999999999</v>
      </c>
      <c r="J157" s="11">
        <v>10.622999999999999</v>
      </c>
      <c r="K157" s="11"/>
      <c r="L157" s="106" t="s">
        <v>131</v>
      </c>
      <c r="M157" s="108"/>
      <c r="N157" s="108"/>
      <c r="O157" s="108"/>
      <c r="P157" s="108"/>
      <c r="Q157" s="11"/>
    </row>
    <row r="158" spans="1:17" ht="24" x14ac:dyDescent="0.55000000000000004">
      <c r="A158" s="106">
        <f>SUBTOTAL(103,$B$4:B158)</f>
        <v>155</v>
      </c>
      <c r="B158" s="107" t="s">
        <v>327</v>
      </c>
      <c r="C158" s="107" t="s">
        <v>6</v>
      </c>
      <c r="D158" s="107" t="s">
        <v>339</v>
      </c>
      <c r="E158" s="106" t="s">
        <v>357</v>
      </c>
      <c r="F158" s="107" t="s">
        <v>358</v>
      </c>
      <c r="G158" s="106" t="s">
        <v>5213</v>
      </c>
      <c r="H158" s="106" t="s">
        <v>6820</v>
      </c>
      <c r="I158" s="11">
        <v>14.491</v>
      </c>
      <c r="J158" s="11">
        <v>14.491</v>
      </c>
      <c r="K158" s="11"/>
      <c r="L158" s="106" t="s">
        <v>131</v>
      </c>
      <c r="M158" s="108"/>
      <c r="N158" s="108"/>
      <c r="O158" s="108"/>
      <c r="P158" s="108"/>
      <c r="Q158" s="11"/>
    </row>
    <row r="159" spans="1:17" ht="24" x14ac:dyDescent="0.55000000000000004">
      <c r="A159" s="106">
        <f>SUBTOTAL(103,$B$4:B159)</f>
        <v>156</v>
      </c>
      <c r="B159" s="107" t="s">
        <v>327</v>
      </c>
      <c r="C159" s="107" t="s">
        <v>6</v>
      </c>
      <c r="D159" s="107" t="s">
        <v>328</v>
      </c>
      <c r="E159" s="106" t="s">
        <v>359</v>
      </c>
      <c r="F159" s="107" t="s">
        <v>360</v>
      </c>
      <c r="G159" s="106" t="s">
        <v>5213</v>
      </c>
      <c r="H159" s="106" t="s">
        <v>6790</v>
      </c>
      <c r="I159" s="11">
        <v>16</v>
      </c>
      <c r="J159" s="11">
        <v>16</v>
      </c>
      <c r="K159" s="11"/>
      <c r="L159" s="106" t="s">
        <v>131</v>
      </c>
      <c r="M159" s="108"/>
      <c r="N159" s="108"/>
      <c r="O159" s="108"/>
      <c r="P159" s="108"/>
      <c r="Q159" s="11"/>
    </row>
    <row r="160" spans="1:17" ht="24" x14ac:dyDescent="0.55000000000000004">
      <c r="A160" s="106">
        <f>SUBTOTAL(103,$B$4:B160)</f>
        <v>157</v>
      </c>
      <c r="B160" s="107" t="s">
        <v>327</v>
      </c>
      <c r="C160" s="107" t="s">
        <v>6</v>
      </c>
      <c r="D160" s="107" t="s">
        <v>342</v>
      </c>
      <c r="E160" s="106" t="s">
        <v>361</v>
      </c>
      <c r="F160" s="107" t="s">
        <v>362</v>
      </c>
      <c r="G160" s="106" t="s">
        <v>6790</v>
      </c>
      <c r="H160" s="106" t="s">
        <v>6821</v>
      </c>
      <c r="I160" s="11">
        <v>25.207999999999899</v>
      </c>
      <c r="J160" s="11">
        <v>25.207999999999899</v>
      </c>
      <c r="K160" s="11"/>
      <c r="L160" s="106" t="s">
        <v>131</v>
      </c>
      <c r="M160" s="108"/>
      <c r="N160" s="108"/>
      <c r="O160" s="108"/>
      <c r="P160" s="108"/>
      <c r="Q160" s="11"/>
    </row>
    <row r="161" spans="1:17" ht="24" x14ac:dyDescent="0.55000000000000004">
      <c r="A161" s="106">
        <f>SUBTOTAL(103,$B$4:B161)</f>
        <v>158</v>
      </c>
      <c r="B161" s="107" t="s">
        <v>327</v>
      </c>
      <c r="C161" s="107" t="s">
        <v>6</v>
      </c>
      <c r="D161" s="107" t="s">
        <v>342</v>
      </c>
      <c r="E161" s="106" t="s">
        <v>363</v>
      </c>
      <c r="F161" s="107" t="s">
        <v>364</v>
      </c>
      <c r="G161" s="106" t="s">
        <v>5213</v>
      </c>
      <c r="H161" s="106" t="s">
        <v>6822</v>
      </c>
      <c r="I161" s="11">
        <v>1.095</v>
      </c>
      <c r="J161" s="11">
        <v>1.29</v>
      </c>
      <c r="K161" s="11"/>
      <c r="L161" s="106" t="s">
        <v>131</v>
      </c>
      <c r="M161" s="108"/>
      <c r="N161" s="108"/>
      <c r="O161" s="108"/>
      <c r="P161" s="108"/>
      <c r="Q161" s="11"/>
    </row>
    <row r="162" spans="1:17" ht="24" x14ac:dyDescent="0.55000000000000004">
      <c r="A162" s="106">
        <f>SUBTOTAL(103,$B$4:B162)</f>
        <v>159</v>
      </c>
      <c r="B162" s="107" t="s">
        <v>327</v>
      </c>
      <c r="C162" s="107" t="s">
        <v>6</v>
      </c>
      <c r="D162" s="107" t="s">
        <v>342</v>
      </c>
      <c r="E162" s="106" t="s">
        <v>363</v>
      </c>
      <c r="F162" s="107" t="s">
        <v>364</v>
      </c>
      <c r="G162" s="106" t="s">
        <v>6823</v>
      </c>
      <c r="H162" s="106" t="s">
        <v>6824</v>
      </c>
      <c r="I162" s="11">
        <v>3.625</v>
      </c>
      <c r="J162" s="11">
        <v>3.9449999999999998</v>
      </c>
      <c r="K162" s="11"/>
      <c r="L162" s="106" t="s">
        <v>131</v>
      </c>
      <c r="M162" s="108"/>
      <c r="N162" s="108"/>
      <c r="O162" s="108"/>
      <c r="P162" s="108"/>
      <c r="Q162" s="11"/>
    </row>
    <row r="163" spans="1:17" ht="24" x14ac:dyDescent="0.55000000000000004">
      <c r="A163" s="106">
        <f>SUBTOTAL(103,$B$4:B163)</f>
        <v>160</v>
      </c>
      <c r="B163" s="107" t="s">
        <v>327</v>
      </c>
      <c r="C163" s="107" t="s">
        <v>6</v>
      </c>
      <c r="D163" s="107" t="s">
        <v>328</v>
      </c>
      <c r="E163" s="106" t="s">
        <v>365</v>
      </c>
      <c r="F163" s="107" t="s">
        <v>366</v>
      </c>
      <c r="G163" s="106" t="s">
        <v>5213</v>
      </c>
      <c r="H163" s="106" t="s">
        <v>6825</v>
      </c>
      <c r="I163" s="113">
        <v>0.67200000000000004</v>
      </c>
      <c r="J163" s="113">
        <v>0.67200000000000004</v>
      </c>
      <c r="K163" s="113"/>
      <c r="L163" s="106" t="s">
        <v>131</v>
      </c>
      <c r="M163" s="108"/>
      <c r="N163" s="108"/>
      <c r="O163" s="108"/>
      <c r="P163" s="108"/>
      <c r="Q163" s="113"/>
    </row>
    <row r="164" spans="1:17" ht="24" x14ac:dyDescent="0.55000000000000004">
      <c r="A164" s="114"/>
      <c r="B164" s="114" t="s">
        <v>6636</v>
      </c>
      <c r="C164" s="115"/>
      <c r="D164" s="115"/>
      <c r="E164" s="115"/>
      <c r="F164" s="115"/>
      <c r="G164" s="115"/>
      <c r="H164" s="115"/>
      <c r="I164" s="116">
        <f>SUBTOTAL(109,I4:I163)</f>
        <v>3972.7409999999973</v>
      </c>
      <c r="J164" s="116">
        <f>SUBTOTAL(109,J4:J163)</f>
        <v>4951.475999999996</v>
      </c>
      <c r="K164" s="116"/>
      <c r="L164" s="106"/>
      <c r="M164" s="108"/>
      <c r="N164" s="108"/>
      <c r="O164" s="108"/>
      <c r="P164" s="108"/>
      <c r="Q164" s="116"/>
    </row>
    <row r="165" spans="1:17" ht="24" x14ac:dyDescent="0.55000000000000004">
      <c r="A165" s="109"/>
      <c r="B165" s="110" t="s">
        <v>367</v>
      </c>
      <c r="C165" s="110" t="s">
        <v>368</v>
      </c>
      <c r="D165" s="110" t="s">
        <v>389</v>
      </c>
      <c r="E165" s="109" t="s">
        <v>410</v>
      </c>
      <c r="F165" s="110" t="s">
        <v>411</v>
      </c>
      <c r="G165" s="109" t="s">
        <v>6730</v>
      </c>
      <c r="H165" s="109" t="s">
        <v>412</v>
      </c>
      <c r="I165" s="111">
        <f>53.9-53</f>
        <v>0.89999999999999858</v>
      </c>
      <c r="J165" s="111">
        <f>I165</f>
        <v>0.89999999999999858</v>
      </c>
      <c r="K165" s="111"/>
      <c r="L165" s="109" t="s">
        <v>10</v>
      </c>
      <c r="M165" s="117" t="s">
        <v>412</v>
      </c>
      <c r="N165" s="109" t="s">
        <v>6423</v>
      </c>
      <c r="O165" s="109"/>
      <c r="P165" s="109"/>
      <c r="Q165" s="111"/>
    </row>
    <row r="166" spans="1:17" ht="24" x14ac:dyDescent="0.55000000000000004">
      <c r="A166" s="114"/>
      <c r="B166" s="114" t="s">
        <v>6637</v>
      </c>
      <c r="C166" s="115"/>
      <c r="D166" s="115"/>
      <c r="E166" s="115"/>
      <c r="F166" s="115"/>
      <c r="G166" s="115"/>
      <c r="H166" s="115"/>
      <c r="I166" s="116">
        <f>I164+I165-I101</f>
        <v>3973.5959999999973</v>
      </c>
      <c r="J166" s="116">
        <f>J164+J165-J101</f>
        <v>4952.3309999999956</v>
      </c>
      <c r="K166" s="116"/>
      <c r="L166" s="106"/>
      <c r="M166" s="108"/>
      <c r="N166" s="108"/>
      <c r="O166" s="108"/>
      <c r="P166" s="108"/>
      <c r="Q166" s="116"/>
    </row>
  </sheetData>
  <autoFilter ref="B3:Q166" xr:uid="{C06AC6E9-9F05-47B2-B864-48F7D1A0764F}"/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8"/>
  <sheetViews>
    <sheetView topLeftCell="C1" zoomScale="80" zoomScaleNormal="80" workbookViewId="0">
      <pane ySplit="3" topLeftCell="A4" activePane="bottomLeft" state="frozen"/>
      <selection activeCell="Q1" sqref="Q1"/>
      <selection pane="bottomLeft" activeCell="Q1" sqref="Q1"/>
    </sheetView>
  </sheetViews>
  <sheetFormatPr defaultRowHeight="14.25" x14ac:dyDescent="0.2"/>
  <cols>
    <col min="1" max="1" width="7.375" bestFit="1" customWidth="1"/>
    <col min="2" max="2" width="12.375" bestFit="1" customWidth="1"/>
    <col min="3" max="3" width="25.125" bestFit="1" customWidth="1"/>
    <col min="4" max="4" width="27.5" bestFit="1" customWidth="1"/>
    <col min="5" max="5" width="13.125" bestFit="1" customWidth="1"/>
    <col min="6" max="6" width="44.75" bestFit="1" customWidth="1"/>
    <col min="7" max="8" width="12.75" bestFit="1" customWidth="1"/>
    <col min="9" max="9" width="10.125" bestFit="1" customWidth="1"/>
    <col min="10" max="10" width="20.25" customWidth="1"/>
    <col min="11" max="11" width="15.625" bestFit="1" customWidth="1"/>
    <col min="12" max="12" width="7" bestFit="1" customWidth="1"/>
    <col min="13" max="13" width="18.625" bestFit="1" customWidth="1"/>
    <col min="14" max="14" width="28.625" bestFit="1" customWidth="1"/>
    <col min="15" max="15" width="24.5" bestFit="1" customWidth="1"/>
    <col min="16" max="16" width="15.625" bestFit="1" customWidth="1"/>
    <col min="17" max="17" width="15.5" bestFit="1" customWidth="1"/>
  </cols>
  <sheetData>
    <row r="1" spans="1:17" ht="30.75" x14ac:dyDescent="0.7">
      <c r="Q1" s="199" t="s">
        <v>8130</v>
      </c>
    </row>
    <row r="2" spans="1:17" ht="24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 t="s">
        <v>6645</v>
      </c>
      <c r="P2" s="36"/>
      <c r="Q2" s="1" t="s">
        <v>6829</v>
      </c>
    </row>
    <row r="3" spans="1:17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7" t="s">
        <v>6647</v>
      </c>
      <c r="P3" s="37" t="s">
        <v>6646</v>
      </c>
      <c r="Q3" s="33"/>
    </row>
    <row r="4" spans="1:17" s="105" customFormat="1" ht="24" x14ac:dyDescent="0.55000000000000004">
      <c r="A4" s="106">
        <f>SUBTOTAL(103,$B$4:B4)</f>
        <v>1</v>
      </c>
      <c r="B4" s="107" t="s">
        <v>367</v>
      </c>
      <c r="C4" s="107" t="s">
        <v>368</v>
      </c>
      <c r="D4" s="107" t="s">
        <v>369</v>
      </c>
      <c r="E4" s="106" t="s">
        <v>370</v>
      </c>
      <c r="F4" s="107" t="s">
        <v>371</v>
      </c>
      <c r="G4" s="106" t="s">
        <v>6835</v>
      </c>
      <c r="H4" s="106" t="s">
        <v>6836</v>
      </c>
      <c r="I4" s="11">
        <v>28.663999999999898</v>
      </c>
      <c r="J4" s="11">
        <v>59.8479999999999</v>
      </c>
      <c r="K4" s="11"/>
      <c r="L4" s="106" t="s">
        <v>372</v>
      </c>
      <c r="M4" s="106"/>
      <c r="N4" s="106"/>
      <c r="O4" s="108"/>
      <c r="P4" s="106"/>
      <c r="Q4" s="106"/>
    </row>
    <row r="5" spans="1:17" s="105" customFormat="1" ht="24" x14ac:dyDescent="0.55000000000000004">
      <c r="A5" s="106">
        <f>SUBTOTAL(103,$B$4:B5)</f>
        <v>2</v>
      </c>
      <c r="B5" s="107" t="s">
        <v>367</v>
      </c>
      <c r="C5" s="107" t="s">
        <v>368</v>
      </c>
      <c r="D5" s="107" t="s">
        <v>373</v>
      </c>
      <c r="E5" s="106" t="s">
        <v>374</v>
      </c>
      <c r="F5" s="107" t="s">
        <v>375</v>
      </c>
      <c r="G5" s="106" t="s">
        <v>6836</v>
      </c>
      <c r="H5" s="106" t="s">
        <v>6837</v>
      </c>
      <c r="I5" s="11">
        <v>10.083</v>
      </c>
      <c r="J5" s="11">
        <v>22.611000000000001</v>
      </c>
      <c r="K5" s="11"/>
      <c r="L5" s="106" t="s">
        <v>372</v>
      </c>
      <c r="M5" s="106"/>
      <c r="N5" s="106"/>
      <c r="O5" s="108"/>
      <c r="P5" s="106"/>
      <c r="Q5" s="106"/>
    </row>
    <row r="6" spans="1:17" s="105" customFormat="1" ht="24" x14ac:dyDescent="0.55000000000000004">
      <c r="A6" s="106">
        <f>SUBTOTAL(103,$B$4:B6)</f>
        <v>3</v>
      </c>
      <c r="B6" s="107" t="s">
        <v>367</v>
      </c>
      <c r="C6" s="107" t="s">
        <v>368</v>
      </c>
      <c r="D6" s="107" t="s">
        <v>376</v>
      </c>
      <c r="E6" s="106" t="s">
        <v>377</v>
      </c>
      <c r="F6" s="107" t="s">
        <v>378</v>
      </c>
      <c r="G6" s="106" t="s">
        <v>6837</v>
      </c>
      <c r="H6" s="106" t="s">
        <v>6838</v>
      </c>
      <c r="I6" s="11">
        <v>18.8829999999999</v>
      </c>
      <c r="J6" s="11">
        <v>52.150999999999897</v>
      </c>
      <c r="K6" s="11"/>
      <c r="L6" s="106" t="s">
        <v>372</v>
      </c>
      <c r="M6" s="106"/>
      <c r="N6" s="106"/>
      <c r="O6" s="108"/>
      <c r="P6" s="106"/>
      <c r="Q6" s="106"/>
    </row>
    <row r="7" spans="1:17" s="105" customFormat="1" ht="24" x14ac:dyDescent="0.55000000000000004">
      <c r="A7" s="106">
        <f>SUBTOTAL(103,$B$4:B7)</f>
        <v>4</v>
      </c>
      <c r="B7" s="107" t="s">
        <v>367</v>
      </c>
      <c r="C7" s="107" t="s">
        <v>368</v>
      </c>
      <c r="D7" s="107" t="s">
        <v>379</v>
      </c>
      <c r="E7" s="106" t="s">
        <v>380</v>
      </c>
      <c r="F7" s="107" t="s">
        <v>381</v>
      </c>
      <c r="G7" s="106" t="s">
        <v>6838</v>
      </c>
      <c r="H7" s="106" t="s">
        <v>6839</v>
      </c>
      <c r="I7" s="11">
        <v>24</v>
      </c>
      <c r="J7" s="11">
        <v>49.790999999999997</v>
      </c>
      <c r="K7" s="11"/>
      <c r="L7" s="106" t="s">
        <v>372</v>
      </c>
      <c r="M7" s="106"/>
      <c r="N7" s="106"/>
      <c r="O7" s="108"/>
      <c r="P7" s="106"/>
      <c r="Q7" s="106"/>
    </row>
    <row r="8" spans="1:17" s="105" customFormat="1" ht="24" x14ac:dyDescent="0.55000000000000004">
      <c r="A8" s="106">
        <f>SUBTOTAL(103,$B$4:B8)</f>
        <v>5</v>
      </c>
      <c r="B8" s="107" t="s">
        <v>367</v>
      </c>
      <c r="C8" s="107" t="s">
        <v>368</v>
      </c>
      <c r="D8" s="107" t="s">
        <v>382</v>
      </c>
      <c r="E8" s="106" t="s">
        <v>383</v>
      </c>
      <c r="F8" s="107" t="s">
        <v>384</v>
      </c>
      <c r="G8" s="106" t="s">
        <v>6839</v>
      </c>
      <c r="H8" s="106" t="s">
        <v>6840</v>
      </c>
      <c r="I8" s="11">
        <v>22.748999999999999</v>
      </c>
      <c r="J8" s="11">
        <v>51.851999999999897</v>
      </c>
      <c r="K8" s="11"/>
      <c r="L8" s="106" t="s">
        <v>372</v>
      </c>
      <c r="M8" s="106"/>
      <c r="N8" s="106"/>
      <c r="O8" s="108"/>
      <c r="P8" s="106"/>
      <c r="Q8" s="106"/>
    </row>
    <row r="9" spans="1:17" s="105" customFormat="1" ht="24" x14ac:dyDescent="0.55000000000000004">
      <c r="A9" s="106">
        <f>SUBTOTAL(103,$B$4:B9)</f>
        <v>6</v>
      </c>
      <c r="B9" s="107" t="s">
        <v>367</v>
      </c>
      <c r="C9" s="107" t="s">
        <v>368</v>
      </c>
      <c r="D9" s="107" t="s">
        <v>379</v>
      </c>
      <c r="E9" s="106" t="s">
        <v>385</v>
      </c>
      <c r="F9" s="107" t="s">
        <v>386</v>
      </c>
      <c r="G9" s="106" t="s">
        <v>6786</v>
      </c>
      <c r="H9" s="106" t="s">
        <v>6841</v>
      </c>
      <c r="I9" s="11">
        <v>35.18</v>
      </c>
      <c r="J9" s="11">
        <v>37.052999999999898</v>
      </c>
      <c r="K9" s="11"/>
      <c r="L9" s="106" t="s">
        <v>372</v>
      </c>
      <c r="M9" s="106"/>
      <c r="N9" s="106"/>
      <c r="O9" s="108"/>
      <c r="P9" s="106"/>
      <c r="Q9" s="106"/>
    </row>
    <row r="10" spans="1:17" s="105" customFormat="1" ht="24" x14ac:dyDescent="0.55000000000000004">
      <c r="A10" s="106">
        <f>SUBTOTAL(103,$B$4:B10)</f>
        <v>7</v>
      </c>
      <c r="B10" s="107" t="s">
        <v>367</v>
      </c>
      <c r="C10" s="107" t="s">
        <v>368</v>
      </c>
      <c r="D10" s="107" t="s">
        <v>369</v>
      </c>
      <c r="E10" s="106" t="s">
        <v>387</v>
      </c>
      <c r="F10" s="107" t="s">
        <v>388</v>
      </c>
      <c r="G10" s="106" t="s">
        <v>5213</v>
      </c>
      <c r="H10" s="106" t="s">
        <v>6787</v>
      </c>
      <c r="I10" s="11">
        <v>31.425000000000001</v>
      </c>
      <c r="J10" s="11">
        <v>31.425000000000001</v>
      </c>
      <c r="K10" s="11"/>
      <c r="L10" s="106" t="s">
        <v>372</v>
      </c>
      <c r="M10" s="106"/>
      <c r="N10" s="106"/>
      <c r="O10" s="108"/>
      <c r="P10" s="106"/>
      <c r="Q10" s="106"/>
    </row>
    <row r="11" spans="1:17" s="105" customFormat="1" ht="24" x14ac:dyDescent="0.55000000000000004">
      <c r="A11" s="106">
        <f>SUBTOTAL(103,$B$4:B11)</f>
        <v>8</v>
      </c>
      <c r="B11" s="107" t="s">
        <v>367</v>
      </c>
      <c r="C11" s="107" t="s">
        <v>368</v>
      </c>
      <c r="D11" s="107" t="s">
        <v>389</v>
      </c>
      <c r="E11" s="106" t="s">
        <v>390</v>
      </c>
      <c r="F11" s="107" t="s">
        <v>391</v>
      </c>
      <c r="G11" s="106" t="s">
        <v>6678</v>
      </c>
      <c r="H11" s="106" t="s">
        <v>6842</v>
      </c>
      <c r="I11" s="11">
        <v>78.25</v>
      </c>
      <c r="J11" s="11">
        <v>127.382999999999</v>
      </c>
      <c r="K11" s="11"/>
      <c r="L11" s="106" t="s">
        <v>372</v>
      </c>
      <c r="M11" s="106"/>
      <c r="N11" s="106"/>
      <c r="O11" s="108"/>
      <c r="P11" s="106"/>
      <c r="Q11" s="106"/>
    </row>
    <row r="12" spans="1:17" s="105" customFormat="1" ht="24" x14ac:dyDescent="0.55000000000000004">
      <c r="A12" s="106">
        <f>SUBTOTAL(103,$B$4:B12)</f>
        <v>9</v>
      </c>
      <c r="B12" s="107" t="s">
        <v>367</v>
      </c>
      <c r="C12" s="107" t="s">
        <v>368</v>
      </c>
      <c r="D12" s="107" t="s">
        <v>369</v>
      </c>
      <c r="E12" s="106" t="s">
        <v>392</v>
      </c>
      <c r="F12" s="107" t="s">
        <v>393</v>
      </c>
      <c r="G12" s="106" t="s">
        <v>6842</v>
      </c>
      <c r="H12" s="106" t="s">
        <v>6843</v>
      </c>
      <c r="I12" s="11">
        <v>27.65</v>
      </c>
      <c r="J12" s="11">
        <v>36.823999999999899</v>
      </c>
      <c r="K12" s="11"/>
      <c r="L12" s="106" t="s">
        <v>372</v>
      </c>
      <c r="M12" s="106"/>
      <c r="N12" s="106"/>
      <c r="O12" s="108"/>
      <c r="P12" s="106"/>
      <c r="Q12" s="106"/>
    </row>
    <row r="13" spans="1:17" s="105" customFormat="1" ht="24" x14ac:dyDescent="0.55000000000000004">
      <c r="A13" s="106">
        <f>SUBTOTAL(103,$B$4:B13)</f>
        <v>10</v>
      </c>
      <c r="B13" s="107" t="s">
        <v>367</v>
      </c>
      <c r="C13" s="107" t="s">
        <v>368</v>
      </c>
      <c r="D13" s="107" t="s">
        <v>389</v>
      </c>
      <c r="E13" s="106" t="s">
        <v>394</v>
      </c>
      <c r="F13" s="107" t="s">
        <v>395</v>
      </c>
      <c r="G13" s="106" t="s">
        <v>6810</v>
      </c>
      <c r="H13" s="106" t="s">
        <v>6844</v>
      </c>
      <c r="I13" s="11">
        <v>4.5909999999999904</v>
      </c>
      <c r="J13" s="11">
        <v>4.78399999999999</v>
      </c>
      <c r="K13" s="11"/>
      <c r="L13" s="106" t="s">
        <v>372</v>
      </c>
      <c r="M13" s="106"/>
      <c r="N13" s="106"/>
      <c r="O13" s="108"/>
      <c r="P13" s="106"/>
      <c r="Q13" s="106"/>
    </row>
    <row r="14" spans="1:17" s="105" customFormat="1" ht="24" x14ac:dyDescent="0.55000000000000004">
      <c r="A14" s="106">
        <f>SUBTOTAL(103,$B$4:B14)</f>
        <v>11</v>
      </c>
      <c r="B14" s="107" t="s">
        <v>367</v>
      </c>
      <c r="C14" s="107" t="s">
        <v>368</v>
      </c>
      <c r="D14" s="107" t="s">
        <v>382</v>
      </c>
      <c r="E14" s="106" t="s">
        <v>396</v>
      </c>
      <c r="F14" s="107" t="s">
        <v>397</v>
      </c>
      <c r="G14" s="106" t="s">
        <v>5213</v>
      </c>
      <c r="H14" s="106" t="s">
        <v>6845</v>
      </c>
      <c r="I14" s="11">
        <v>8.6829999999999892</v>
      </c>
      <c r="J14" s="11">
        <v>8.6829999999999892</v>
      </c>
      <c r="K14" s="11"/>
      <c r="L14" s="106" t="s">
        <v>372</v>
      </c>
      <c r="M14" s="106"/>
      <c r="N14" s="106"/>
      <c r="O14" s="108"/>
      <c r="P14" s="106"/>
      <c r="Q14" s="106"/>
    </row>
    <row r="15" spans="1:17" s="105" customFormat="1" ht="24" x14ac:dyDescent="0.55000000000000004">
      <c r="A15" s="106">
        <f>SUBTOTAL(103,$B$4:B15)</f>
        <v>12</v>
      </c>
      <c r="B15" s="107" t="s">
        <v>367</v>
      </c>
      <c r="C15" s="107" t="s">
        <v>368</v>
      </c>
      <c r="D15" s="107" t="s">
        <v>376</v>
      </c>
      <c r="E15" s="106" t="s">
        <v>398</v>
      </c>
      <c r="F15" s="107" t="s">
        <v>399</v>
      </c>
      <c r="G15" s="106" t="s">
        <v>5213</v>
      </c>
      <c r="H15" s="106" t="s">
        <v>6846</v>
      </c>
      <c r="I15" s="11">
        <v>18.4119999999999</v>
      </c>
      <c r="J15" s="11">
        <v>36.899999999999899</v>
      </c>
      <c r="K15" s="11"/>
      <c r="L15" s="106" t="s">
        <v>372</v>
      </c>
      <c r="M15" s="106"/>
      <c r="N15" s="106"/>
      <c r="O15" s="108"/>
      <c r="P15" s="106"/>
      <c r="Q15" s="106"/>
    </row>
    <row r="16" spans="1:17" s="105" customFormat="1" ht="24" x14ac:dyDescent="0.55000000000000004">
      <c r="A16" s="106">
        <f>SUBTOTAL(103,$B$4:B16)</f>
        <v>13</v>
      </c>
      <c r="B16" s="107" t="s">
        <v>367</v>
      </c>
      <c r="C16" s="107" t="s">
        <v>368</v>
      </c>
      <c r="D16" s="107" t="s">
        <v>379</v>
      </c>
      <c r="E16" s="106" t="s">
        <v>400</v>
      </c>
      <c r="F16" s="107" t="s">
        <v>401</v>
      </c>
      <c r="G16" s="106" t="s">
        <v>5213</v>
      </c>
      <c r="H16" s="106" t="s">
        <v>6847</v>
      </c>
      <c r="I16" s="11">
        <v>10</v>
      </c>
      <c r="J16" s="11">
        <v>28.499999999999901</v>
      </c>
      <c r="K16" s="11"/>
      <c r="L16" s="106" t="s">
        <v>372</v>
      </c>
      <c r="M16" s="106"/>
      <c r="N16" s="106"/>
      <c r="O16" s="108"/>
      <c r="P16" s="106"/>
      <c r="Q16" s="106"/>
    </row>
    <row r="17" spans="1:17" s="105" customFormat="1" ht="24" x14ac:dyDescent="0.55000000000000004">
      <c r="A17" s="106">
        <f>SUBTOTAL(103,$B$4:B17)</f>
        <v>14</v>
      </c>
      <c r="B17" s="107" t="s">
        <v>367</v>
      </c>
      <c r="C17" s="107" t="s">
        <v>368</v>
      </c>
      <c r="D17" s="107" t="s">
        <v>373</v>
      </c>
      <c r="E17" s="106" t="s">
        <v>402</v>
      </c>
      <c r="F17" s="107" t="s">
        <v>403</v>
      </c>
      <c r="G17" s="106" t="s">
        <v>5213</v>
      </c>
      <c r="H17" s="106" t="s">
        <v>6848</v>
      </c>
      <c r="I17" s="11">
        <v>27.848999999999901</v>
      </c>
      <c r="J17" s="11">
        <v>36.291999999999902</v>
      </c>
      <c r="K17" s="11"/>
      <c r="L17" s="106" t="s">
        <v>372</v>
      </c>
      <c r="M17" s="106"/>
      <c r="N17" s="106"/>
      <c r="O17" s="108"/>
      <c r="P17" s="106"/>
      <c r="Q17" s="106"/>
    </row>
    <row r="18" spans="1:17" s="105" customFormat="1" ht="24" x14ac:dyDescent="0.55000000000000004">
      <c r="A18" s="106">
        <f>SUBTOTAL(103,$B$4:B18)</f>
        <v>15</v>
      </c>
      <c r="B18" s="107" t="s">
        <v>367</v>
      </c>
      <c r="C18" s="107" t="s">
        <v>368</v>
      </c>
      <c r="D18" s="107" t="s">
        <v>379</v>
      </c>
      <c r="E18" s="106" t="s">
        <v>404</v>
      </c>
      <c r="F18" s="107" t="s">
        <v>405</v>
      </c>
      <c r="G18" s="106" t="s">
        <v>5213</v>
      </c>
      <c r="H18" s="106" t="s">
        <v>6849</v>
      </c>
      <c r="I18" s="11">
        <v>11.916</v>
      </c>
      <c r="J18" s="11">
        <v>11.916</v>
      </c>
      <c r="K18" s="11"/>
      <c r="L18" s="106" t="s">
        <v>372</v>
      </c>
      <c r="M18" s="106"/>
      <c r="N18" s="106"/>
      <c r="O18" s="108"/>
      <c r="P18" s="106"/>
      <c r="Q18" s="106"/>
    </row>
    <row r="19" spans="1:17" s="105" customFormat="1" ht="24" x14ac:dyDescent="0.55000000000000004">
      <c r="A19" s="106">
        <f>SUBTOTAL(103,$B$4:B19)</f>
        <v>16</v>
      </c>
      <c r="B19" s="107" t="s">
        <v>367</v>
      </c>
      <c r="C19" s="107" t="s">
        <v>368</v>
      </c>
      <c r="D19" s="107" t="s">
        <v>379</v>
      </c>
      <c r="E19" s="106" t="s">
        <v>406</v>
      </c>
      <c r="F19" s="107" t="s">
        <v>407</v>
      </c>
      <c r="G19" s="106" t="s">
        <v>5213</v>
      </c>
      <c r="H19" s="106" t="s">
        <v>6850</v>
      </c>
      <c r="I19" s="11">
        <v>50.552999999999898</v>
      </c>
      <c r="J19" s="11">
        <v>50.552999999999898</v>
      </c>
      <c r="K19" s="11"/>
      <c r="L19" s="106" t="s">
        <v>372</v>
      </c>
      <c r="M19" s="106"/>
      <c r="N19" s="106"/>
      <c r="O19" s="108"/>
      <c r="P19" s="106"/>
      <c r="Q19" s="106"/>
    </row>
    <row r="20" spans="1:17" s="105" customFormat="1" ht="24" x14ac:dyDescent="0.55000000000000004">
      <c r="A20" s="106">
        <f>SUBTOTAL(103,$B$4:B20)</f>
        <v>17</v>
      </c>
      <c r="B20" s="107" t="s">
        <v>367</v>
      </c>
      <c r="C20" s="107" t="s">
        <v>368</v>
      </c>
      <c r="D20" s="107" t="s">
        <v>382</v>
      </c>
      <c r="E20" s="106" t="s">
        <v>408</v>
      </c>
      <c r="F20" s="107" t="s">
        <v>409</v>
      </c>
      <c r="G20" s="106" t="s">
        <v>5213</v>
      </c>
      <c r="H20" s="106" t="s">
        <v>6851</v>
      </c>
      <c r="I20" s="11">
        <v>43.322000000000003</v>
      </c>
      <c r="J20" s="11">
        <v>43.433</v>
      </c>
      <c r="K20" s="11"/>
      <c r="L20" s="106" t="s">
        <v>372</v>
      </c>
      <c r="M20" s="106"/>
      <c r="N20" s="106"/>
      <c r="O20" s="108"/>
      <c r="P20" s="106"/>
      <c r="Q20" s="106"/>
    </row>
    <row r="21" spans="1:17" s="105" customFormat="1" ht="24" x14ac:dyDescent="0.55000000000000004">
      <c r="A21" s="109">
        <f>SUBTOTAL(103,$B$4:B21)</f>
        <v>18</v>
      </c>
      <c r="B21" s="110" t="s">
        <v>367</v>
      </c>
      <c r="C21" s="110" t="s">
        <v>368</v>
      </c>
      <c r="D21" s="110" t="s">
        <v>389</v>
      </c>
      <c r="E21" s="109" t="s">
        <v>410</v>
      </c>
      <c r="F21" s="110" t="s">
        <v>411</v>
      </c>
      <c r="G21" s="109" t="s">
        <v>6730</v>
      </c>
      <c r="H21" s="109" t="s">
        <v>412</v>
      </c>
      <c r="I21" s="111">
        <f>53.9-53</f>
        <v>0.89999999999999858</v>
      </c>
      <c r="J21" s="111">
        <f>I21</f>
        <v>0.89999999999999858</v>
      </c>
      <c r="K21" s="111"/>
      <c r="L21" s="109" t="s">
        <v>10</v>
      </c>
      <c r="M21" s="117" t="s">
        <v>412</v>
      </c>
      <c r="N21" s="109" t="s">
        <v>6423</v>
      </c>
      <c r="O21" s="109"/>
      <c r="P21" s="109"/>
      <c r="Q21" s="109"/>
    </row>
    <row r="22" spans="1:17" s="105" customFormat="1" ht="24" x14ac:dyDescent="0.55000000000000004">
      <c r="A22" s="109">
        <f>SUBTOTAL(103,$B$4:B22)</f>
        <v>19</v>
      </c>
      <c r="B22" s="110" t="s">
        <v>367</v>
      </c>
      <c r="C22" s="110" t="s">
        <v>368</v>
      </c>
      <c r="D22" s="110" t="s">
        <v>389</v>
      </c>
      <c r="E22" s="109" t="s">
        <v>410</v>
      </c>
      <c r="F22" s="110" t="s">
        <v>411</v>
      </c>
      <c r="G22" s="109" t="s">
        <v>412</v>
      </c>
      <c r="H22" s="109" t="s">
        <v>6852</v>
      </c>
      <c r="I22" s="111">
        <f>54.5-53.9</f>
        <v>0.60000000000000142</v>
      </c>
      <c r="J22" s="111">
        <f>I22</f>
        <v>0.60000000000000142</v>
      </c>
      <c r="K22" s="111"/>
      <c r="L22" s="109" t="s">
        <v>372</v>
      </c>
      <c r="M22" s="117" t="s">
        <v>412</v>
      </c>
      <c r="N22" s="109" t="s">
        <v>6405</v>
      </c>
      <c r="O22" s="109"/>
      <c r="P22" s="109"/>
      <c r="Q22" s="109"/>
    </row>
    <row r="23" spans="1:17" s="105" customFormat="1" ht="24" x14ac:dyDescent="0.55000000000000004">
      <c r="A23" s="106">
        <f>SUBTOTAL(103,$B$4:B23)</f>
        <v>20</v>
      </c>
      <c r="B23" s="107" t="s">
        <v>367</v>
      </c>
      <c r="C23" s="107" t="s">
        <v>368</v>
      </c>
      <c r="D23" s="107" t="s">
        <v>389</v>
      </c>
      <c r="E23" s="106" t="s">
        <v>410</v>
      </c>
      <c r="F23" s="107" t="s">
        <v>411</v>
      </c>
      <c r="G23" s="106" t="s">
        <v>6852</v>
      </c>
      <c r="H23" s="106" t="s">
        <v>6853</v>
      </c>
      <c r="I23" s="11">
        <v>27.5429999999999</v>
      </c>
      <c r="J23" s="11">
        <v>27.683</v>
      </c>
      <c r="K23" s="11"/>
      <c r="L23" s="106" t="s">
        <v>372</v>
      </c>
      <c r="M23" s="106"/>
      <c r="N23" s="106"/>
      <c r="O23" s="108"/>
      <c r="P23" s="106"/>
      <c r="Q23" s="106"/>
    </row>
    <row r="24" spans="1:17" s="105" customFormat="1" ht="24" x14ac:dyDescent="0.55000000000000004">
      <c r="A24" s="106">
        <f>SUBTOTAL(103,$B$4:B24)</f>
        <v>21</v>
      </c>
      <c r="B24" s="107" t="s">
        <v>367</v>
      </c>
      <c r="C24" s="107" t="s">
        <v>368</v>
      </c>
      <c r="D24" s="107" t="s">
        <v>373</v>
      </c>
      <c r="E24" s="106" t="s">
        <v>413</v>
      </c>
      <c r="F24" s="107" t="s">
        <v>414</v>
      </c>
      <c r="G24" s="106" t="s">
        <v>5213</v>
      </c>
      <c r="H24" s="106" t="s">
        <v>6854</v>
      </c>
      <c r="I24" s="11">
        <v>19</v>
      </c>
      <c r="J24" s="11">
        <v>19</v>
      </c>
      <c r="K24" s="11"/>
      <c r="L24" s="106" t="s">
        <v>372</v>
      </c>
      <c r="M24" s="106"/>
      <c r="N24" s="106"/>
      <c r="O24" s="108"/>
      <c r="P24" s="106"/>
      <c r="Q24" s="106"/>
    </row>
    <row r="25" spans="1:17" s="105" customFormat="1" ht="24" x14ac:dyDescent="0.55000000000000004">
      <c r="A25" s="106">
        <f>SUBTOTAL(103,$B$4:B25)</f>
        <v>22</v>
      </c>
      <c r="B25" s="107" t="s">
        <v>367</v>
      </c>
      <c r="C25" s="107" t="s">
        <v>368</v>
      </c>
      <c r="D25" s="107" t="s">
        <v>373</v>
      </c>
      <c r="E25" s="106" t="s">
        <v>415</v>
      </c>
      <c r="F25" s="107" t="s">
        <v>416</v>
      </c>
      <c r="G25" s="106" t="s">
        <v>5213</v>
      </c>
      <c r="H25" s="106" t="s">
        <v>6855</v>
      </c>
      <c r="I25" s="11">
        <v>14.365</v>
      </c>
      <c r="J25" s="11">
        <v>14.365</v>
      </c>
      <c r="K25" s="11"/>
      <c r="L25" s="106" t="s">
        <v>372</v>
      </c>
      <c r="M25" s="106"/>
      <c r="N25" s="106"/>
      <c r="O25" s="108"/>
      <c r="P25" s="106"/>
      <c r="Q25" s="106"/>
    </row>
    <row r="26" spans="1:17" s="105" customFormat="1" ht="24" x14ac:dyDescent="0.55000000000000004">
      <c r="A26" s="106">
        <f>SUBTOTAL(103,$B$4:B26)</f>
        <v>23</v>
      </c>
      <c r="B26" s="107" t="s">
        <v>367</v>
      </c>
      <c r="C26" s="107" t="s">
        <v>368</v>
      </c>
      <c r="D26" s="107" t="s">
        <v>373</v>
      </c>
      <c r="E26" s="106" t="s">
        <v>417</v>
      </c>
      <c r="F26" s="107" t="s">
        <v>418</v>
      </c>
      <c r="G26" s="106" t="s">
        <v>5213</v>
      </c>
      <c r="H26" s="106" t="s">
        <v>6856</v>
      </c>
      <c r="I26" s="11">
        <v>23.175000000000001</v>
      </c>
      <c r="J26" s="11">
        <v>23.175000000000001</v>
      </c>
      <c r="K26" s="11"/>
      <c r="L26" s="106" t="s">
        <v>372</v>
      </c>
      <c r="M26" s="106"/>
      <c r="N26" s="106"/>
      <c r="O26" s="108"/>
      <c r="P26" s="106"/>
      <c r="Q26" s="106"/>
    </row>
    <row r="27" spans="1:17" s="105" customFormat="1" ht="24" x14ac:dyDescent="0.55000000000000004">
      <c r="A27" s="106">
        <f>SUBTOTAL(103,$B$4:B27)</f>
        <v>24</v>
      </c>
      <c r="B27" s="107" t="s">
        <v>367</v>
      </c>
      <c r="C27" s="107" t="s">
        <v>368</v>
      </c>
      <c r="D27" s="107" t="s">
        <v>373</v>
      </c>
      <c r="E27" s="106" t="s">
        <v>419</v>
      </c>
      <c r="F27" s="107" t="s">
        <v>420</v>
      </c>
      <c r="G27" s="106" t="s">
        <v>5213</v>
      </c>
      <c r="H27" s="106" t="s">
        <v>6857</v>
      </c>
      <c r="I27" s="11">
        <v>4.7670000000000003</v>
      </c>
      <c r="J27" s="11">
        <v>4.84499999999999</v>
      </c>
      <c r="K27" s="11"/>
      <c r="L27" s="106" t="s">
        <v>372</v>
      </c>
      <c r="M27" s="106"/>
      <c r="N27" s="106"/>
      <c r="O27" s="108"/>
      <c r="P27" s="106"/>
      <c r="Q27" s="106"/>
    </row>
    <row r="28" spans="1:17" s="105" customFormat="1" ht="24" x14ac:dyDescent="0.55000000000000004">
      <c r="A28" s="106">
        <f>SUBTOTAL(103,$B$4:B28)</f>
        <v>25</v>
      </c>
      <c r="B28" s="107" t="s">
        <v>367</v>
      </c>
      <c r="C28" s="107" t="s">
        <v>368</v>
      </c>
      <c r="D28" s="107" t="s">
        <v>376</v>
      </c>
      <c r="E28" s="106" t="s">
        <v>421</v>
      </c>
      <c r="F28" s="107" t="s">
        <v>422</v>
      </c>
      <c r="G28" s="106" t="s">
        <v>5213</v>
      </c>
      <c r="H28" s="106" t="s">
        <v>6858</v>
      </c>
      <c r="I28" s="11">
        <v>29.3219999999999</v>
      </c>
      <c r="J28" s="11">
        <v>29.3219999999999</v>
      </c>
      <c r="K28" s="11"/>
      <c r="L28" s="106" t="s">
        <v>372</v>
      </c>
      <c r="M28" s="106"/>
      <c r="N28" s="106"/>
      <c r="O28" s="108"/>
      <c r="P28" s="106"/>
      <c r="Q28" s="106"/>
    </row>
    <row r="29" spans="1:17" s="105" customFormat="1" ht="24" x14ac:dyDescent="0.55000000000000004">
      <c r="A29" s="106">
        <f>SUBTOTAL(103,$B$4:B29)</f>
        <v>26</v>
      </c>
      <c r="B29" s="107" t="s">
        <v>367</v>
      </c>
      <c r="C29" s="107" t="s">
        <v>368</v>
      </c>
      <c r="D29" s="107" t="s">
        <v>376</v>
      </c>
      <c r="E29" s="106" t="s">
        <v>423</v>
      </c>
      <c r="F29" s="107" t="s">
        <v>424</v>
      </c>
      <c r="G29" s="106" t="s">
        <v>4515</v>
      </c>
      <c r="H29" s="106" t="s">
        <v>953</v>
      </c>
      <c r="I29" s="11">
        <v>13.1999999999999</v>
      </c>
      <c r="J29" s="11">
        <v>18.600000000000001</v>
      </c>
      <c r="K29" s="11"/>
      <c r="L29" s="106" t="s">
        <v>372</v>
      </c>
      <c r="M29" s="106"/>
      <c r="N29" s="106"/>
      <c r="O29" s="108"/>
      <c r="P29" s="106"/>
      <c r="Q29" s="106"/>
    </row>
    <row r="30" spans="1:17" s="105" customFormat="1" ht="24" x14ac:dyDescent="0.55000000000000004">
      <c r="A30" s="106">
        <f>SUBTOTAL(103,$B$4:B30)</f>
        <v>27</v>
      </c>
      <c r="B30" s="107" t="s">
        <v>367</v>
      </c>
      <c r="C30" s="107" t="s">
        <v>368</v>
      </c>
      <c r="D30" s="107" t="s">
        <v>369</v>
      </c>
      <c r="E30" s="106" t="s">
        <v>425</v>
      </c>
      <c r="F30" s="107" t="s">
        <v>426</v>
      </c>
      <c r="G30" s="106" t="s">
        <v>953</v>
      </c>
      <c r="H30" s="106" t="s">
        <v>6859</v>
      </c>
      <c r="I30" s="11">
        <v>16.509</v>
      </c>
      <c r="J30" s="11">
        <v>16.869</v>
      </c>
      <c r="K30" s="11"/>
      <c r="L30" s="106" t="s">
        <v>372</v>
      </c>
      <c r="M30" s="106"/>
      <c r="N30" s="106"/>
      <c r="O30" s="108"/>
      <c r="P30" s="106"/>
      <c r="Q30" s="106"/>
    </row>
    <row r="31" spans="1:17" s="105" customFormat="1" ht="24" x14ac:dyDescent="0.55000000000000004">
      <c r="A31" s="106">
        <f>SUBTOTAL(103,$B$4:B31)</f>
        <v>28</v>
      </c>
      <c r="B31" s="107" t="s">
        <v>367</v>
      </c>
      <c r="C31" s="107" t="s">
        <v>368</v>
      </c>
      <c r="D31" s="107" t="s">
        <v>376</v>
      </c>
      <c r="E31" s="106" t="s">
        <v>427</v>
      </c>
      <c r="F31" s="107" t="s">
        <v>428</v>
      </c>
      <c r="G31" s="106" t="s">
        <v>5213</v>
      </c>
      <c r="H31" s="106" t="s">
        <v>6860</v>
      </c>
      <c r="I31" s="11">
        <v>12.467000000000001</v>
      </c>
      <c r="J31" s="11">
        <v>13.847</v>
      </c>
      <c r="K31" s="11"/>
      <c r="L31" s="106" t="s">
        <v>372</v>
      </c>
      <c r="M31" s="106"/>
      <c r="N31" s="106"/>
      <c r="O31" s="108"/>
      <c r="P31" s="106"/>
      <c r="Q31" s="106"/>
    </row>
    <row r="32" spans="1:17" s="105" customFormat="1" ht="24" x14ac:dyDescent="0.55000000000000004">
      <c r="A32" s="106">
        <f>SUBTOTAL(103,$B$4:B32)</f>
        <v>29</v>
      </c>
      <c r="B32" s="107" t="s">
        <v>367</v>
      </c>
      <c r="C32" s="107" t="s">
        <v>368</v>
      </c>
      <c r="D32" s="107" t="s">
        <v>376</v>
      </c>
      <c r="E32" s="106" t="s">
        <v>429</v>
      </c>
      <c r="F32" s="107" t="s">
        <v>430</v>
      </c>
      <c r="G32" s="106" t="s">
        <v>5213</v>
      </c>
      <c r="H32" s="106" t="s">
        <v>6861</v>
      </c>
      <c r="I32" s="11">
        <v>6.2999999999999901</v>
      </c>
      <c r="J32" s="11">
        <v>6.2999999999999901</v>
      </c>
      <c r="K32" s="11"/>
      <c r="L32" s="106" t="s">
        <v>372</v>
      </c>
      <c r="M32" s="106"/>
      <c r="N32" s="106"/>
      <c r="O32" s="108"/>
      <c r="P32" s="106"/>
      <c r="Q32" s="106"/>
    </row>
    <row r="33" spans="1:17" s="105" customFormat="1" ht="24" x14ac:dyDescent="0.55000000000000004">
      <c r="A33" s="106">
        <f>SUBTOTAL(103,$B$4:B33)</f>
        <v>30</v>
      </c>
      <c r="B33" s="107" t="s">
        <v>367</v>
      </c>
      <c r="C33" s="107" t="s">
        <v>368</v>
      </c>
      <c r="D33" s="107" t="s">
        <v>379</v>
      </c>
      <c r="E33" s="106" t="s">
        <v>431</v>
      </c>
      <c r="F33" s="107" t="s">
        <v>432</v>
      </c>
      <c r="G33" s="106" t="s">
        <v>5213</v>
      </c>
      <c r="H33" s="106" t="s">
        <v>6862</v>
      </c>
      <c r="I33" s="11">
        <v>3.835</v>
      </c>
      <c r="J33" s="11">
        <v>3.835</v>
      </c>
      <c r="K33" s="11"/>
      <c r="L33" s="106" t="s">
        <v>372</v>
      </c>
      <c r="M33" s="106"/>
      <c r="N33" s="106"/>
      <c r="O33" s="108"/>
      <c r="P33" s="106"/>
      <c r="Q33" s="106"/>
    </row>
    <row r="34" spans="1:17" s="105" customFormat="1" ht="24" x14ac:dyDescent="0.55000000000000004">
      <c r="A34" s="106">
        <f>SUBTOTAL(103,$B$4:B34)</f>
        <v>31</v>
      </c>
      <c r="B34" s="107" t="s">
        <v>367</v>
      </c>
      <c r="C34" s="107" t="s">
        <v>368</v>
      </c>
      <c r="D34" s="107" t="s">
        <v>373</v>
      </c>
      <c r="E34" s="106" t="s">
        <v>433</v>
      </c>
      <c r="F34" s="107" t="s">
        <v>434</v>
      </c>
      <c r="G34" s="106" t="s">
        <v>5213</v>
      </c>
      <c r="H34" s="106" t="s">
        <v>6863</v>
      </c>
      <c r="I34" s="11">
        <v>15.578999999999899</v>
      </c>
      <c r="J34" s="11">
        <v>15.578999999999899</v>
      </c>
      <c r="K34" s="11"/>
      <c r="L34" s="106" t="s">
        <v>372</v>
      </c>
      <c r="M34" s="106"/>
      <c r="N34" s="106"/>
      <c r="O34" s="108"/>
      <c r="P34" s="106"/>
      <c r="Q34" s="106"/>
    </row>
    <row r="35" spans="1:17" s="105" customFormat="1" ht="24" x14ac:dyDescent="0.55000000000000004">
      <c r="A35" s="106">
        <f>SUBTOTAL(103,$B$4:B35)</f>
        <v>32</v>
      </c>
      <c r="B35" s="107" t="s">
        <v>367</v>
      </c>
      <c r="C35" s="107" t="s">
        <v>368</v>
      </c>
      <c r="D35" s="107" t="s">
        <v>382</v>
      </c>
      <c r="E35" s="106" t="s">
        <v>435</v>
      </c>
      <c r="F35" s="107" t="s">
        <v>436</v>
      </c>
      <c r="G35" s="106" t="s">
        <v>5213</v>
      </c>
      <c r="H35" s="106" t="s">
        <v>6864</v>
      </c>
      <c r="I35" s="11">
        <v>33.247</v>
      </c>
      <c r="J35" s="11">
        <v>33.247</v>
      </c>
      <c r="K35" s="11"/>
      <c r="L35" s="106" t="s">
        <v>372</v>
      </c>
      <c r="M35" s="106"/>
      <c r="N35" s="106"/>
      <c r="O35" s="108"/>
      <c r="P35" s="106"/>
      <c r="Q35" s="106"/>
    </row>
    <row r="36" spans="1:17" s="105" customFormat="1" ht="24" x14ac:dyDescent="0.55000000000000004">
      <c r="A36" s="106">
        <f>SUBTOTAL(103,$B$4:B36)</f>
        <v>33</v>
      </c>
      <c r="B36" s="107" t="s">
        <v>367</v>
      </c>
      <c r="C36" s="107" t="s">
        <v>368</v>
      </c>
      <c r="D36" s="107" t="s">
        <v>382</v>
      </c>
      <c r="E36" s="106" t="s">
        <v>437</v>
      </c>
      <c r="F36" s="107" t="s">
        <v>438</v>
      </c>
      <c r="G36" s="106" t="s">
        <v>5213</v>
      </c>
      <c r="H36" s="106" t="s">
        <v>6865</v>
      </c>
      <c r="I36" s="11">
        <v>19.440000000000001</v>
      </c>
      <c r="J36" s="11">
        <v>19.440000000000001</v>
      </c>
      <c r="K36" s="11"/>
      <c r="L36" s="106" t="s">
        <v>372</v>
      </c>
      <c r="M36" s="106"/>
      <c r="N36" s="106"/>
      <c r="O36" s="108"/>
      <c r="P36" s="106"/>
      <c r="Q36" s="106"/>
    </row>
    <row r="37" spans="1:17" s="105" customFormat="1" ht="24" x14ac:dyDescent="0.55000000000000004">
      <c r="A37" s="106">
        <f>SUBTOTAL(103,$B$4:B37)</f>
        <v>34</v>
      </c>
      <c r="B37" s="107" t="s">
        <v>367</v>
      </c>
      <c r="C37" s="107" t="s">
        <v>368</v>
      </c>
      <c r="D37" s="107" t="s">
        <v>369</v>
      </c>
      <c r="E37" s="106" t="s">
        <v>439</v>
      </c>
      <c r="F37" s="107" t="s">
        <v>440</v>
      </c>
      <c r="G37" s="106" t="s">
        <v>5213</v>
      </c>
      <c r="H37" s="106" t="s">
        <v>6866</v>
      </c>
      <c r="I37" s="11">
        <v>2.48</v>
      </c>
      <c r="J37" s="11">
        <v>4.96</v>
      </c>
      <c r="K37" s="11"/>
      <c r="L37" s="106" t="s">
        <v>372</v>
      </c>
      <c r="M37" s="106"/>
      <c r="N37" s="106"/>
      <c r="O37" s="108"/>
      <c r="P37" s="106"/>
      <c r="Q37" s="106"/>
    </row>
    <row r="38" spans="1:17" s="105" customFormat="1" ht="24" x14ac:dyDescent="0.55000000000000004">
      <c r="A38" s="106">
        <f>SUBTOTAL(103,$B$4:B38)</f>
        <v>35</v>
      </c>
      <c r="B38" s="107" t="s">
        <v>367</v>
      </c>
      <c r="C38" s="107" t="s">
        <v>368</v>
      </c>
      <c r="D38" s="107" t="s">
        <v>382</v>
      </c>
      <c r="E38" s="106" t="s">
        <v>441</v>
      </c>
      <c r="F38" s="107" t="s">
        <v>442</v>
      </c>
      <c r="G38" s="106" t="s">
        <v>5213</v>
      </c>
      <c r="H38" s="106" t="s">
        <v>6867</v>
      </c>
      <c r="I38" s="11">
        <v>12.925000000000001</v>
      </c>
      <c r="J38" s="11">
        <v>12.925000000000001</v>
      </c>
      <c r="K38" s="11"/>
      <c r="L38" s="106" t="s">
        <v>372</v>
      </c>
      <c r="M38" s="106"/>
      <c r="N38" s="106"/>
      <c r="O38" s="108"/>
      <c r="P38" s="106"/>
      <c r="Q38" s="106"/>
    </row>
    <row r="39" spans="1:17" s="105" customFormat="1" ht="24" x14ac:dyDescent="0.55000000000000004">
      <c r="A39" s="106">
        <f>SUBTOTAL(103,$B$4:B39)</f>
        <v>36</v>
      </c>
      <c r="B39" s="107" t="s">
        <v>367</v>
      </c>
      <c r="C39" s="107" t="s">
        <v>368</v>
      </c>
      <c r="D39" s="107" t="s">
        <v>369</v>
      </c>
      <c r="E39" s="106" t="s">
        <v>443</v>
      </c>
      <c r="F39" s="107" t="s">
        <v>444</v>
      </c>
      <c r="G39" s="106" t="s">
        <v>5213</v>
      </c>
      <c r="H39" s="106" t="s">
        <v>6868</v>
      </c>
      <c r="I39" s="11">
        <v>11.35</v>
      </c>
      <c r="J39" s="11">
        <v>11.35</v>
      </c>
      <c r="K39" s="11"/>
      <c r="L39" s="106" t="s">
        <v>372</v>
      </c>
      <c r="M39" s="106"/>
      <c r="N39" s="106"/>
      <c r="O39" s="108"/>
      <c r="P39" s="106"/>
      <c r="Q39" s="106"/>
    </row>
    <row r="40" spans="1:17" s="105" customFormat="1" ht="24" x14ac:dyDescent="0.55000000000000004">
      <c r="A40" s="106">
        <f>SUBTOTAL(103,$B$4:B40)</f>
        <v>37</v>
      </c>
      <c r="B40" s="107" t="s">
        <v>367</v>
      </c>
      <c r="C40" s="107" t="s">
        <v>368</v>
      </c>
      <c r="D40" s="107" t="s">
        <v>382</v>
      </c>
      <c r="E40" s="106" t="s">
        <v>445</v>
      </c>
      <c r="F40" s="107" t="s">
        <v>446</v>
      </c>
      <c r="G40" s="106" t="s">
        <v>5213</v>
      </c>
      <c r="H40" s="106" t="s">
        <v>6869</v>
      </c>
      <c r="I40" s="11">
        <v>2.9430000000000001</v>
      </c>
      <c r="J40" s="11">
        <v>2.9430000000000001</v>
      </c>
      <c r="K40" s="11"/>
      <c r="L40" s="106" t="s">
        <v>372</v>
      </c>
      <c r="M40" s="106"/>
      <c r="N40" s="106"/>
      <c r="O40" s="108"/>
      <c r="P40" s="106"/>
      <c r="Q40" s="106"/>
    </row>
    <row r="41" spans="1:17" s="105" customFormat="1" ht="24" x14ac:dyDescent="0.55000000000000004">
      <c r="A41" s="106">
        <f>SUBTOTAL(103,$B$4:B41)</f>
        <v>38</v>
      </c>
      <c r="B41" s="107" t="s">
        <v>367</v>
      </c>
      <c r="C41" s="107" t="s">
        <v>368</v>
      </c>
      <c r="D41" s="107" t="s">
        <v>382</v>
      </c>
      <c r="E41" s="106" t="s">
        <v>447</v>
      </c>
      <c r="F41" s="107" t="s">
        <v>448</v>
      </c>
      <c r="G41" s="106" t="s">
        <v>5213</v>
      </c>
      <c r="H41" s="106" t="s">
        <v>6870</v>
      </c>
      <c r="I41" s="11">
        <v>8.4440000000000008</v>
      </c>
      <c r="J41" s="11">
        <v>8.4440000000000008</v>
      </c>
      <c r="K41" s="11"/>
      <c r="L41" s="106" t="s">
        <v>372</v>
      </c>
      <c r="M41" s="106"/>
      <c r="N41" s="106"/>
      <c r="O41" s="108"/>
      <c r="P41" s="106"/>
      <c r="Q41" s="106"/>
    </row>
    <row r="42" spans="1:17" s="105" customFormat="1" ht="24" x14ac:dyDescent="0.55000000000000004">
      <c r="A42" s="106">
        <f>SUBTOTAL(103,$B$4:B42)</f>
        <v>39</v>
      </c>
      <c r="B42" s="107" t="s">
        <v>367</v>
      </c>
      <c r="C42" s="107" t="s">
        <v>368</v>
      </c>
      <c r="D42" s="107" t="s">
        <v>382</v>
      </c>
      <c r="E42" s="106" t="s">
        <v>449</v>
      </c>
      <c r="F42" s="107" t="s">
        <v>450</v>
      </c>
      <c r="G42" s="106" t="s">
        <v>5213</v>
      </c>
      <c r="H42" s="106" t="s">
        <v>6871</v>
      </c>
      <c r="I42" s="11">
        <v>2.6619999999999902</v>
      </c>
      <c r="J42" s="11">
        <v>2.6619999999999902</v>
      </c>
      <c r="K42" s="11"/>
      <c r="L42" s="106" t="s">
        <v>372</v>
      </c>
      <c r="M42" s="106"/>
      <c r="N42" s="106"/>
      <c r="O42" s="108"/>
      <c r="P42" s="106"/>
      <c r="Q42" s="106"/>
    </row>
    <row r="43" spans="1:17" s="105" customFormat="1" ht="24" x14ac:dyDescent="0.55000000000000004">
      <c r="A43" s="106">
        <f>SUBTOTAL(103,$B$4:B43)</f>
        <v>40</v>
      </c>
      <c r="B43" s="107" t="s">
        <v>367</v>
      </c>
      <c r="C43" s="107" t="s">
        <v>368</v>
      </c>
      <c r="D43" s="107" t="s">
        <v>382</v>
      </c>
      <c r="E43" s="106" t="s">
        <v>451</v>
      </c>
      <c r="F43" s="107" t="s">
        <v>452</v>
      </c>
      <c r="G43" s="106" t="s">
        <v>5213</v>
      </c>
      <c r="H43" s="106" t="s">
        <v>6872</v>
      </c>
      <c r="I43" s="11">
        <v>2.3679999999999901</v>
      </c>
      <c r="J43" s="11">
        <v>2.3679999999999901</v>
      </c>
      <c r="K43" s="11"/>
      <c r="L43" s="106" t="s">
        <v>372</v>
      </c>
      <c r="M43" s="106"/>
      <c r="N43" s="106"/>
      <c r="O43" s="108"/>
      <c r="P43" s="106"/>
      <c r="Q43" s="106"/>
    </row>
    <row r="44" spans="1:17" s="105" customFormat="1" ht="24" x14ac:dyDescent="0.55000000000000004">
      <c r="A44" s="106">
        <f>SUBTOTAL(103,$B$4:B44)</f>
        <v>41</v>
      </c>
      <c r="B44" s="107" t="s">
        <v>367</v>
      </c>
      <c r="C44" s="107" t="s">
        <v>368</v>
      </c>
      <c r="D44" s="107" t="s">
        <v>369</v>
      </c>
      <c r="E44" s="106" t="s">
        <v>453</v>
      </c>
      <c r="F44" s="107" t="s">
        <v>454</v>
      </c>
      <c r="G44" s="106" t="s">
        <v>5213</v>
      </c>
      <c r="H44" s="106" t="s">
        <v>6873</v>
      </c>
      <c r="I44" s="11">
        <v>0.61599999999999899</v>
      </c>
      <c r="J44" s="11">
        <v>0.61599999999999899</v>
      </c>
      <c r="K44" s="11"/>
      <c r="L44" s="106" t="s">
        <v>372</v>
      </c>
      <c r="M44" s="106"/>
      <c r="N44" s="106"/>
      <c r="O44" s="108"/>
      <c r="P44" s="106"/>
      <c r="Q44" s="106"/>
    </row>
    <row r="45" spans="1:17" s="105" customFormat="1" ht="24" x14ac:dyDescent="0.55000000000000004">
      <c r="A45" s="106">
        <f>SUBTOTAL(103,$B$4:B45)</f>
        <v>42</v>
      </c>
      <c r="B45" s="107" t="s">
        <v>367</v>
      </c>
      <c r="C45" s="107" t="s">
        <v>368</v>
      </c>
      <c r="D45" s="107" t="s">
        <v>376</v>
      </c>
      <c r="E45" s="106" t="s">
        <v>455</v>
      </c>
      <c r="F45" s="107" t="s">
        <v>456</v>
      </c>
      <c r="G45" s="106" t="s">
        <v>5213</v>
      </c>
      <c r="H45" s="106" t="s">
        <v>6874</v>
      </c>
      <c r="I45" s="11">
        <v>2.6</v>
      </c>
      <c r="J45" s="11">
        <v>5.2</v>
      </c>
      <c r="K45" s="11"/>
      <c r="L45" s="106" t="s">
        <v>372</v>
      </c>
      <c r="M45" s="106"/>
      <c r="N45" s="106"/>
      <c r="O45" s="108"/>
      <c r="P45" s="106"/>
      <c r="Q45" s="106"/>
    </row>
    <row r="46" spans="1:17" s="105" customFormat="1" ht="24" x14ac:dyDescent="0.55000000000000004">
      <c r="A46" s="106">
        <f>SUBTOTAL(103,$B$4:B46)</f>
        <v>43</v>
      </c>
      <c r="B46" s="107" t="s">
        <v>457</v>
      </c>
      <c r="C46" s="107" t="s">
        <v>368</v>
      </c>
      <c r="D46" s="107" t="s">
        <v>459</v>
      </c>
      <c r="E46" s="106" t="s">
        <v>460</v>
      </c>
      <c r="F46" s="107" t="s">
        <v>461</v>
      </c>
      <c r="G46" s="106" t="s">
        <v>6806</v>
      </c>
      <c r="H46" s="106" t="s">
        <v>6875</v>
      </c>
      <c r="I46" s="11">
        <v>24.84</v>
      </c>
      <c r="J46" s="11">
        <v>49.68</v>
      </c>
      <c r="K46" s="11"/>
      <c r="L46" s="106" t="s">
        <v>458</v>
      </c>
      <c r="M46" s="108"/>
      <c r="N46" s="108"/>
      <c r="O46" s="108"/>
      <c r="P46" s="106"/>
      <c r="Q46" s="106"/>
    </row>
    <row r="47" spans="1:17" s="105" customFormat="1" ht="24" x14ac:dyDescent="0.55000000000000004">
      <c r="A47" s="109">
        <f>SUBTOTAL(103,$B$4:B47)</f>
        <v>44</v>
      </c>
      <c r="B47" s="110" t="s">
        <v>457</v>
      </c>
      <c r="C47" s="110" t="s">
        <v>368</v>
      </c>
      <c r="D47" s="110" t="s">
        <v>462</v>
      </c>
      <c r="E47" s="109" t="s">
        <v>463</v>
      </c>
      <c r="F47" s="110" t="s">
        <v>464</v>
      </c>
      <c r="G47" s="109" t="s">
        <v>6875</v>
      </c>
      <c r="H47" s="109" t="s">
        <v>465</v>
      </c>
      <c r="I47" s="111">
        <v>31.233000000000001</v>
      </c>
      <c r="J47" s="111">
        <v>62.466000000000001</v>
      </c>
      <c r="K47" s="111"/>
      <c r="L47" s="109" t="s">
        <v>458</v>
      </c>
      <c r="M47" s="109" t="s">
        <v>465</v>
      </c>
      <c r="N47" s="109" t="s">
        <v>6406</v>
      </c>
      <c r="O47" s="109"/>
      <c r="P47" s="109"/>
      <c r="Q47" s="109"/>
    </row>
    <row r="48" spans="1:17" s="105" customFormat="1" ht="24" x14ac:dyDescent="0.55000000000000004">
      <c r="A48" s="109">
        <f>SUBTOTAL(103,$B$4:B48)</f>
        <v>45</v>
      </c>
      <c r="B48" s="110" t="s">
        <v>457</v>
      </c>
      <c r="C48" s="110" t="s">
        <v>368</v>
      </c>
      <c r="D48" s="110" t="s">
        <v>462</v>
      </c>
      <c r="E48" s="109" t="s">
        <v>463</v>
      </c>
      <c r="F48" s="110" t="s">
        <v>464</v>
      </c>
      <c r="G48" s="109" t="s">
        <v>465</v>
      </c>
      <c r="H48" s="109" t="s">
        <v>6835</v>
      </c>
      <c r="I48" s="111">
        <v>19.52</v>
      </c>
      <c r="J48" s="111">
        <v>39.04</v>
      </c>
      <c r="K48" s="111"/>
      <c r="L48" s="109" t="s">
        <v>372</v>
      </c>
      <c r="M48" s="109" t="s">
        <v>465</v>
      </c>
      <c r="N48" s="109" t="s">
        <v>6426</v>
      </c>
      <c r="O48" s="109"/>
      <c r="P48" s="109"/>
      <c r="Q48" s="109"/>
    </row>
    <row r="49" spans="1:17" s="105" customFormat="1" ht="24" x14ac:dyDescent="0.55000000000000004">
      <c r="A49" s="106">
        <f>SUBTOTAL(103,$B$4:B49)</f>
        <v>46</v>
      </c>
      <c r="B49" s="107" t="s">
        <v>457</v>
      </c>
      <c r="C49" s="107" t="s">
        <v>368</v>
      </c>
      <c r="D49" s="107" t="s">
        <v>459</v>
      </c>
      <c r="E49" s="106" t="s">
        <v>466</v>
      </c>
      <c r="F49" s="107" t="s">
        <v>467</v>
      </c>
      <c r="G49" s="106" t="s">
        <v>5213</v>
      </c>
      <c r="H49" s="106" t="s">
        <v>6809</v>
      </c>
      <c r="I49" s="11">
        <v>20.1999999999999</v>
      </c>
      <c r="J49" s="11">
        <v>20.1999999999999</v>
      </c>
      <c r="K49" s="11"/>
      <c r="L49" s="106" t="s">
        <v>458</v>
      </c>
      <c r="M49" s="108"/>
      <c r="N49" s="108"/>
      <c r="O49" s="108"/>
      <c r="P49" s="106"/>
      <c r="Q49" s="106"/>
    </row>
    <row r="50" spans="1:17" s="105" customFormat="1" ht="24" x14ac:dyDescent="0.55000000000000004">
      <c r="A50" s="106">
        <f>SUBTOTAL(103,$B$4:B50)</f>
        <v>47</v>
      </c>
      <c r="B50" s="107" t="s">
        <v>457</v>
      </c>
      <c r="C50" s="107" t="s">
        <v>368</v>
      </c>
      <c r="D50" s="107" t="s">
        <v>468</v>
      </c>
      <c r="E50" s="106" t="s">
        <v>469</v>
      </c>
      <c r="F50" s="107" t="s">
        <v>470</v>
      </c>
      <c r="G50" s="106" t="s">
        <v>5213</v>
      </c>
      <c r="H50" s="106" t="s">
        <v>6876</v>
      </c>
      <c r="I50" s="11">
        <v>27.75</v>
      </c>
      <c r="J50" s="11">
        <v>39.75</v>
      </c>
      <c r="K50" s="11"/>
      <c r="L50" s="106" t="s">
        <v>458</v>
      </c>
      <c r="M50" s="108"/>
      <c r="N50" s="108"/>
      <c r="O50" s="108"/>
      <c r="P50" s="106"/>
      <c r="Q50" s="106"/>
    </row>
    <row r="51" spans="1:17" s="105" customFormat="1" ht="24" x14ac:dyDescent="0.55000000000000004">
      <c r="A51" s="106">
        <f>SUBTOTAL(103,$B$4:B51)</f>
        <v>48</v>
      </c>
      <c r="B51" s="107" t="s">
        <v>457</v>
      </c>
      <c r="C51" s="107" t="s">
        <v>368</v>
      </c>
      <c r="D51" s="107" t="s">
        <v>471</v>
      </c>
      <c r="E51" s="106" t="s">
        <v>472</v>
      </c>
      <c r="F51" s="107" t="s">
        <v>473</v>
      </c>
      <c r="G51" s="106" t="s">
        <v>6876</v>
      </c>
      <c r="H51" s="106" t="s">
        <v>6877</v>
      </c>
      <c r="I51" s="11">
        <v>40.524000000000001</v>
      </c>
      <c r="J51" s="11">
        <v>43.623999999999903</v>
      </c>
      <c r="K51" s="11"/>
      <c r="L51" s="106" t="s">
        <v>458</v>
      </c>
      <c r="M51" s="108"/>
      <c r="N51" s="108"/>
      <c r="O51" s="108"/>
      <c r="P51" s="106"/>
      <c r="Q51" s="106"/>
    </row>
    <row r="52" spans="1:17" s="105" customFormat="1" ht="24" x14ac:dyDescent="0.55000000000000004">
      <c r="A52" s="106">
        <f>SUBTOTAL(103,$B$4:B52)</f>
        <v>49</v>
      </c>
      <c r="B52" s="107" t="s">
        <v>457</v>
      </c>
      <c r="C52" s="107" t="s">
        <v>368</v>
      </c>
      <c r="D52" s="107" t="s">
        <v>474</v>
      </c>
      <c r="E52" s="106" t="s">
        <v>475</v>
      </c>
      <c r="F52" s="107" t="s">
        <v>476</v>
      </c>
      <c r="G52" s="106" t="s">
        <v>6877</v>
      </c>
      <c r="H52" s="106" t="s">
        <v>6878</v>
      </c>
      <c r="I52" s="11">
        <v>19.2639999999999</v>
      </c>
      <c r="J52" s="11">
        <v>21.945</v>
      </c>
      <c r="K52" s="11"/>
      <c r="L52" s="106" t="s">
        <v>458</v>
      </c>
      <c r="M52" s="108"/>
      <c r="N52" s="108"/>
      <c r="O52" s="108"/>
      <c r="P52" s="106"/>
      <c r="Q52" s="106"/>
    </row>
    <row r="53" spans="1:17" s="105" customFormat="1" ht="24" x14ac:dyDescent="0.55000000000000004">
      <c r="A53" s="106">
        <f>SUBTOTAL(103,$B$4:B53)</f>
        <v>50</v>
      </c>
      <c r="B53" s="107" t="s">
        <v>457</v>
      </c>
      <c r="C53" s="107" t="s">
        <v>368</v>
      </c>
      <c r="D53" s="107" t="s">
        <v>471</v>
      </c>
      <c r="E53" s="106" t="s">
        <v>477</v>
      </c>
      <c r="F53" s="107" t="s">
        <v>478</v>
      </c>
      <c r="G53" s="106" t="s">
        <v>5213</v>
      </c>
      <c r="H53" s="106" t="s">
        <v>6879</v>
      </c>
      <c r="I53" s="11">
        <v>22</v>
      </c>
      <c r="J53" s="11">
        <v>23.4</v>
      </c>
      <c r="K53" s="11"/>
      <c r="L53" s="106" t="s">
        <v>458</v>
      </c>
      <c r="M53" s="108"/>
      <c r="N53" s="108"/>
      <c r="O53" s="108"/>
      <c r="P53" s="106"/>
      <c r="Q53" s="106"/>
    </row>
    <row r="54" spans="1:17" s="105" customFormat="1" ht="24" x14ac:dyDescent="0.55000000000000004">
      <c r="A54" s="106">
        <f>SUBTOTAL(103,$B$4:B54)</f>
        <v>51</v>
      </c>
      <c r="B54" s="107" t="s">
        <v>457</v>
      </c>
      <c r="C54" s="107" t="s">
        <v>368</v>
      </c>
      <c r="D54" s="107" t="s">
        <v>479</v>
      </c>
      <c r="E54" s="106" t="s">
        <v>480</v>
      </c>
      <c r="F54" s="107" t="s">
        <v>481</v>
      </c>
      <c r="G54" s="106" t="s">
        <v>6879</v>
      </c>
      <c r="H54" s="106" t="s">
        <v>3930</v>
      </c>
      <c r="I54" s="11">
        <v>15</v>
      </c>
      <c r="J54" s="11">
        <v>15.215</v>
      </c>
      <c r="K54" s="11"/>
      <c r="L54" s="106" t="s">
        <v>458</v>
      </c>
      <c r="M54" s="108"/>
      <c r="N54" s="108"/>
      <c r="O54" s="108"/>
      <c r="P54" s="106"/>
      <c r="Q54" s="106"/>
    </row>
    <row r="55" spans="1:17" s="105" customFormat="1" ht="24" x14ac:dyDescent="0.55000000000000004">
      <c r="A55" s="106">
        <f>SUBTOTAL(103,$B$4:B55)</f>
        <v>52</v>
      </c>
      <c r="B55" s="107" t="s">
        <v>457</v>
      </c>
      <c r="C55" s="107" t="s">
        <v>368</v>
      </c>
      <c r="D55" s="107" t="s">
        <v>482</v>
      </c>
      <c r="E55" s="106" t="s">
        <v>483</v>
      </c>
      <c r="F55" s="107" t="s">
        <v>484</v>
      </c>
      <c r="G55" s="106" t="s">
        <v>3930</v>
      </c>
      <c r="H55" s="106" t="s">
        <v>6880</v>
      </c>
      <c r="I55" s="11">
        <v>32.826999999999899</v>
      </c>
      <c r="J55" s="11">
        <v>32.826999999999899</v>
      </c>
      <c r="K55" s="11"/>
      <c r="L55" s="106" t="s">
        <v>458</v>
      </c>
      <c r="M55" s="108"/>
      <c r="N55" s="108"/>
      <c r="O55" s="108"/>
      <c r="P55" s="106"/>
      <c r="Q55" s="106"/>
    </row>
    <row r="56" spans="1:17" s="105" customFormat="1" ht="24" x14ac:dyDescent="0.55000000000000004">
      <c r="A56" s="106">
        <f>SUBTOTAL(103,$B$4:B56)</f>
        <v>53</v>
      </c>
      <c r="B56" s="107" t="s">
        <v>457</v>
      </c>
      <c r="C56" s="107" t="s">
        <v>368</v>
      </c>
      <c r="D56" s="107" t="s">
        <v>479</v>
      </c>
      <c r="E56" s="106" t="s">
        <v>485</v>
      </c>
      <c r="F56" s="107" t="s">
        <v>486</v>
      </c>
      <c r="G56" s="106" t="s">
        <v>5213</v>
      </c>
      <c r="H56" s="106" t="s">
        <v>6847</v>
      </c>
      <c r="I56" s="11">
        <v>10</v>
      </c>
      <c r="J56" s="11">
        <v>10</v>
      </c>
      <c r="K56" s="11"/>
      <c r="L56" s="106" t="s">
        <v>458</v>
      </c>
      <c r="M56" s="108"/>
      <c r="N56" s="108"/>
      <c r="O56" s="108"/>
      <c r="P56" s="106"/>
      <c r="Q56" s="106"/>
    </row>
    <row r="57" spans="1:17" s="105" customFormat="1" ht="24" x14ac:dyDescent="0.55000000000000004">
      <c r="A57" s="106">
        <f>SUBTOTAL(103,$B$4:B57)</f>
        <v>54</v>
      </c>
      <c r="B57" s="107" t="s">
        <v>457</v>
      </c>
      <c r="C57" s="107" t="s">
        <v>368</v>
      </c>
      <c r="D57" s="107" t="s">
        <v>474</v>
      </c>
      <c r="E57" s="106" t="s">
        <v>487</v>
      </c>
      <c r="F57" s="107" t="s">
        <v>488</v>
      </c>
      <c r="G57" s="106" t="s">
        <v>5213</v>
      </c>
      <c r="H57" s="106" t="s">
        <v>6881</v>
      </c>
      <c r="I57" s="11">
        <v>40.427</v>
      </c>
      <c r="J57" s="11">
        <v>41.101999999999997</v>
      </c>
      <c r="K57" s="11"/>
      <c r="L57" s="106" t="s">
        <v>458</v>
      </c>
      <c r="M57" s="108"/>
      <c r="N57" s="108"/>
      <c r="O57" s="108"/>
      <c r="P57" s="106"/>
      <c r="Q57" s="106"/>
    </row>
    <row r="58" spans="1:17" s="105" customFormat="1" ht="24" x14ac:dyDescent="0.55000000000000004">
      <c r="A58" s="109">
        <f>SUBTOTAL(103,$B$4:B58)</f>
        <v>55</v>
      </c>
      <c r="B58" s="110" t="s">
        <v>457</v>
      </c>
      <c r="C58" s="110" t="s">
        <v>368</v>
      </c>
      <c r="D58" s="110" t="s">
        <v>482</v>
      </c>
      <c r="E58" s="109" t="s">
        <v>489</v>
      </c>
      <c r="F58" s="110" t="s">
        <v>490</v>
      </c>
      <c r="G58" s="109" t="s">
        <v>6882</v>
      </c>
      <c r="H58" s="109" t="s">
        <v>492</v>
      </c>
      <c r="I58" s="111">
        <v>2.79</v>
      </c>
      <c r="J58" s="111">
        <v>2.79</v>
      </c>
      <c r="K58" s="111"/>
      <c r="L58" s="109" t="s">
        <v>491</v>
      </c>
      <c r="M58" s="109" t="s">
        <v>492</v>
      </c>
      <c r="N58" s="109" t="s">
        <v>6427</v>
      </c>
      <c r="O58" s="109"/>
      <c r="P58" s="109"/>
      <c r="Q58" s="109"/>
    </row>
    <row r="59" spans="1:17" s="105" customFormat="1" ht="24" x14ac:dyDescent="0.55000000000000004">
      <c r="A59" s="109">
        <f>SUBTOTAL(103,$B$4:B59)</f>
        <v>56</v>
      </c>
      <c r="B59" s="110" t="s">
        <v>457</v>
      </c>
      <c r="C59" s="110" t="s">
        <v>368</v>
      </c>
      <c r="D59" s="110" t="s">
        <v>482</v>
      </c>
      <c r="E59" s="109" t="s">
        <v>489</v>
      </c>
      <c r="F59" s="110" t="s">
        <v>490</v>
      </c>
      <c r="G59" s="109" t="s">
        <v>492</v>
      </c>
      <c r="H59" s="109" t="s">
        <v>6883</v>
      </c>
      <c r="I59" s="111">
        <v>6.9029999999999996</v>
      </c>
      <c r="J59" s="111">
        <v>6.9029999999999996</v>
      </c>
      <c r="K59" s="111"/>
      <c r="L59" s="109" t="s">
        <v>458</v>
      </c>
      <c r="M59" s="109" t="s">
        <v>492</v>
      </c>
      <c r="N59" s="109" t="s">
        <v>6407</v>
      </c>
      <c r="O59" s="109"/>
      <c r="P59" s="109"/>
      <c r="Q59" s="109"/>
    </row>
    <row r="60" spans="1:17" s="105" customFormat="1" ht="24" x14ac:dyDescent="0.55000000000000004">
      <c r="A60" s="106">
        <f>SUBTOTAL(103,$B$4:B60)</f>
        <v>57</v>
      </c>
      <c r="B60" s="107" t="s">
        <v>457</v>
      </c>
      <c r="C60" s="107" t="s">
        <v>368</v>
      </c>
      <c r="D60" s="107" t="s">
        <v>471</v>
      </c>
      <c r="E60" s="106" t="s">
        <v>493</v>
      </c>
      <c r="F60" s="107" t="s">
        <v>494</v>
      </c>
      <c r="G60" s="106" t="s">
        <v>6884</v>
      </c>
      <c r="H60" s="106" t="s">
        <v>6885</v>
      </c>
      <c r="I60" s="11">
        <v>16.759</v>
      </c>
      <c r="J60" s="11">
        <v>16.759</v>
      </c>
      <c r="K60" s="11"/>
      <c r="L60" s="106" t="s">
        <v>458</v>
      </c>
      <c r="M60" s="108"/>
      <c r="N60" s="108"/>
      <c r="O60" s="108"/>
      <c r="P60" s="106"/>
      <c r="Q60" s="106"/>
    </row>
    <row r="61" spans="1:17" s="105" customFormat="1" ht="24" x14ac:dyDescent="0.55000000000000004">
      <c r="A61" s="106">
        <f>SUBTOTAL(103,$B$4:B61)</f>
        <v>58</v>
      </c>
      <c r="B61" s="107" t="s">
        <v>457</v>
      </c>
      <c r="C61" s="107" t="s">
        <v>368</v>
      </c>
      <c r="D61" s="107" t="s">
        <v>474</v>
      </c>
      <c r="E61" s="106" t="s">
        <v>495</v>
      </c>
      <c r="F61" s="107" t="s">
        <v>496</v>
      </c>
      <c r="G61" s="106" t="s">
        <v>6886</v>
      </c>
      <c r="H61" s="106" t="s">
        <v>6887</v>
      </c>
      <c r="I61" s="11">
        <v>14.584</v>
      </c>
      <c r="J61" s="11">
        <v>14.584</v>
      </c>
      <c r="K61" s="11"/>
      <c r="L61" s="106" t="s">
        <v>458</v>
      </c>
      <c r="M61" s="108"/>
      <c r="N61" s="108"/>
      <c r="O61" s="108"/>
      <c r="P61" s="106"/>
      <c r="Q61" s="106"/>
    </row>
    <row r="62" spans="1:17" s="105" customFormat="1" ht="24" x14ac:dyDescent="0.55000000000000004">
      <c r="A62" s="106">
        <f>SUBTOTAL(103,$B$4:B62)</f>
        <v>59</v>
      </c>
      <c r="B62" s="107" t="s">
        <v>457</v>
      </c>
      <c r="C62" s="107" t="s">
        <v>368</v>
      </c>
      <c r="D62" s="107" t="s">
        <v>479</v>
      </c>
      <c r="E62" s="106" t="s">
        <v>497</v>
      </c>
      <c r="F62" s="107" t="s">
        <v>498</v>
      </c>
      <c r="G62" s="106" t="s">
        <v>5213</v>
      </c>
      <c r="H62" s="106" t="s">
        <v>6888</v>
      </c>
      <c r="I62" s="11">
        <v>31.087</v>
      </c>
      <c r="J62" s="11">
        <v>31.087</v>
      </c>
      <c r="K62" s="11"/>
      <c r="L62" s="106" t="s">
        <v>458</v>
      </c>
      <c r="M62" s="108"/>
      <c r="N62" s="108"/>
      <c r="O62" s="108"/>
      <c r="P62" s="106"/>
      <c r="Q62" s="106"/>
    </row>
    <row r="63" spans="1:17" s="105" customFormat="1" ht="24" x14ac:dyDescent="0.55000000000000004">
      <c r="A63" s="106">
        <f>SUBTOTAL(103,$B$4:B63)</f>
        <v>60</v>
      </c>
      <c r="B63" s="107" t="s">
        <v>457</v>
      </c>
      <c r="C63" s="107" t="s">
        <v>368</v>
      </c>
      <c r="D63" s="107" t="s">
        <v>479</v>
      </c>
      <c r="E63" s="106" t="s">
        <v>499</v>
      </c>
      <c r="F63" s="107" t="s">
        <v>500</v>
      </c>
      <c r="G63" s="106" t="s">
        <v>5213</v>
      </c>
      <c r="H63" s="106" t="s">
        <v>6889</v>
      </c>
      <c r="I63" s="11">
        <v>6.5209999999999901</v>
      </c>
      <c r="J63" s="11">
        <v>6.5209999999999901</v>
      </c>
      <c r="K63" s="11"/>
      <c r="L63" s="106" t="s">
        <v>458</v>
      </c>
      <c r="M63" s="108"/>
      <c r="N63" s="108"/>
      <c r="O63" s="108"/>
      <c r="P63" s="106"/>
      <c r="Q63" s="106"/>
    </row>
    <row r="64" spans="1:17" s="105" customFormat="1" ht="24" x14ac:dyDescent="0.55000000000000004">
      <c r="A64" s="106">
        <f>SUBTOTAL(103,$B$4:B64)</f>
        <v>61</v>
      </c>
      <c r="B64" s="107" t="s">
        <v>457</v>
      </c>
      <c r="C64" s="107" t="s">
        <v>368</v>
      </c>
      <c r="D64" s="107" t="s">
        <v>479</v>
      </c>
      <c r="E64" s="106" t="s">
        <v>501</v>
      </c>
      <c r="F64" s="107" t="s">
        <v>502</v>
      </c>
      <c r="G64" s="106" t="s">
        <v>5213</v>
      </c>
      <c r="H64" s="106" t="s">
        <v>6890</v>
      </c>
      <c r="I64" s="11">
        <v>35.3599999999999</v>
      </c>
      <c r="J64" s="11">
        <v>35.409999999999997</v>
      </c>
      <c r="K64" s="11"/>
      <c r="L64" s="106" t="s">
        <v>458</v>
      </c>
      <c r="M64" s="108"/>
      <c r="N64" s="108"/>
      <c r="O64" s="108"/>
      <c r="P64" s="106"/>
      <c r="Q64" s="106"/>
    </row>
    <row r="65" spans="1:17" s="105" customFormat="1" ht="24" x14ac:dyDescent="0.55000000000000004">
      <c r="A65" s="106">
        <f>SUBTOTAL(103,$B$4:B65)</f>
        <v>62</v>
      </c>
      <c r="B65" s="107" t="s">
        <v>457</v>
      </c>
      <c r="C65" s="107" t="s">
        <v>368</v>
      </c>
      <c r="D65" s="107" t="s">
        <v>459</v>
      </c>
      <c r="E65" s="106" t="s">
        <v>503</v>
      </c>
      <c r="F65" s="107" t="s">
        <v>504</v>
      </c>
      <c r="G65" s="106" t="s">
        <v>6891</v>
      </c>
      <c r="H65" s="106" t="s">
        <v>6892</v>
      </c>
      <c r="I65" s="11">
        <v>34.545000000000002</v>
      </c>
      <c r="J65" s="11">
        <v>34.69</v>
      </c>
      <c r="K65" s="11"/>
      <c r="L65" s="106" t="s">
        <v>458</v>
      </c>
      <c r="M65" s="108"/>
      <c r="N65" s="108"/>
      <c r="O65" s="108"/>
      <c r="P65" s="106"/>
      <c r="Q65" s="106"/>
    </row>
    <row r="66" spans="1:17" s="105" customFormat="1" ht="24" x14ac:dyDescent="0.55000000000000004">
      <c r="A66" s="106">
        <f>SUBTOTAL(103,$B$4:B66)</f>
        <v>63</v>
      </c>
      <c r="B66" s="107" t="s">
        <v>457</v>
      </c>
      <c r="C66" s="107" t="s">
        <v>368</v>
      </c>
      <c r="D66" s="107" t="s">
        <v>468</v>
      </c>
      <c r="E66" s="106" t="s">
        <v>505</v>
      </c>
      <c r="F66" s="107" t="s">
        <v>506</v>
      </c>
      <c r="G66" s="106" t="s">
        <v>5213</v>
      </c>
      <c r="H66" s="106" t="s">
        <v>6893</v>
      </c>
      <c r="I66" s="11">
        <v>33.921999999999898</v>
      </c>
      <c r="J66" s="11">
        <v>36.1619999999999</v>
      </c>
      <c r="K66" s="11"/>
      <c r="L66" s="106" t="s">
        <v>458</v>
      </c>
      <c r="M66" s="108"/>
      <c r="N66" s="108"/>
      <c r="O66" s="108"/>
      <c r="P66" s="106"/>
      <c r="Q66" s="106"/>
    </row>
    <row r="67" spans="1:17" s="105" customFormat="1" ht="24" x14ac:dyDescent="0.55000000000000004">
      <c r="A67" s="106">
        <f>SUBTOTAL(103,$B$4:B67)</f>
        <v>64</v>
      </c>
      <c r="B67" s="107" t="s">
        <v>457</v>
      </c>
      <c r="C67" s="107" t="s">
        <v>368</v>
      </c>
      <c r="D67" s="107" t="s">
        <v>474</v>
      </c>
      <c r="E67" s="106" t="s">
        <v>507</v>
      </c>
      <c r="F67" s="107" t="s">
        <v>508</v>
      </c>
      <c r="G67" s="106" t="s">
        <v>5213</v>
      </c>
      <c r="H67" s="106" t="s">
        <v>6894</v>
      </c>
      <c r="I67" s="11">
        <v>7.9420000000000002</v>
      </c>
      <c r="J67" s="11">
        <v>7.9420000000000002</v>
      </c>
      <c r="K67" s="11"/>
      <c r="L67" s="106" t="s">
        <v>458</v>
      </c>
      <c r="M67" s="108"/>
      <c r="N67" s="108"/>
      <c r="O67" s="108"/>
      <c r="P67" s="106"/>
      <c r="Q67" s="106"/>
    </row>
    <row r="68" spans="1:17" s="105" customFormat="1" ht="24" x14ac:dyDescent="0.55000000000000004">
      <c r="A68" s="106">
        <f>SUBTOTAL(103,$B$4:B68)</f>
        <v>65</v>
      </c>
      <c r="B68" s="107" t="s">
        <v>457</v>
      </c>
      <c r="C68" s="107" t="s">
        <v>368</v>
      </c>
      <c r="D68" s="107" t="s">
        <v>468</v>
      </c>
      <c r="E68" s="106" t="s">
        <v>509</v>
      </c>
      <c r="F68" s="107" t="s">
        <v>510</v>
      </c>
      <c r="G68" s="106" t="s">
        <v>5213</v>
      </c>
      <c r="H68" s="106" t="s">
        <v>6790</v>
      </c>
      <c r="I68" s="11">
        <v>16</v>
      </c>
      <c r="J68" s="11">
        <v>16</v>
      </c>
      <c r="K68" s="11"/>
      <c r="L68" s="106" t="s">
        <v>458</v>
      </c>
      <c r="M68" s="108"/>
      <c r="N68" s="108"/>
      <c r="O68" s="108"/>
      <c r="P68" s="106"/>
      <c r="Q68" s="106"/>
    </row>
    <row r="69" spans="1:17" s="105" customFormat="1" ht="24" x14ac:dyDescent="0.55000000000000004">
      <c r="A69" s="106">
        <f>SUBTOTAL(103,$B$4:B69)</f>
        <v>66</v>
      </c>
      <c r="B69" s="107" t="s">
        <v>457</v>
      </c>
      <c r="C69" s="107" t="s">
        <v>368</v>
      </c>
      <c r="D69" s="107" t="s">
        <v>482</v>
      </c>
      <c r="E69" s="106" t="s">
        <v>511</v>
      </c>
      <c r="F69" s="107" t="s">
        <v>512</v>
      </c>
      <c r="G69" s="106" t="s">
        <v>6790</v>
      </c>
      <c r="H69" s="106" t="s">
        <v>6895</v>
      </c>
      <c r="I69" s="11">
        <v>44.070999999999898</v>
      </c>
      <c r="J69" s="11">
        <v>44.070999999999898</v>
      </c>
      <c r="K69" s="11"/>
      <c r="L69" s="106" t="s">
        <v>458</v>
      </c>
      <c r="M69" s="108"/>
      <c r="N69" s="108"/>
      <c r="O69" s="108"/>
      <c r="P69" s="106"/>
      <c r="Q69" s="106"/>
    </row>
    <row r="70" spans="1:17" s="105" customFormat="1" ht="24" x14ac:dyDescent="0.55000000000000004">
      <c r="A70" s="106">
        <f>SUBTOTAL(103,$B$4:B70)</f>
        <v>67</v>
      </c>
      <c r="B70" s="107" t="s">
        <v>457</v>
      </c>
      <c r="C70" s="107" t="s">
        <v>368</v>
      </c>
      <c r="D70" s="107" t="s">
        <v>471</v>
      </c>
      <c r="E70" s="106" t="s">
        <v>513</v>
      </c>
      <c r="F70" s="107" t="s">
        <v>514</v>
      </c>
      <c r="G70" s="106" t="s">
        <v>6896</v>
      </c>
      <c r="H70" s="106" t="s">
        <v>6897</v>
      </c>
      <c r="I70" s="11">
        <v>12.791</v>
      </c>
      <c r="J70" s="11">
        <v>12.791</v>
      </c>
      <c r="K70" s="11"/>
      <c r="L70" s="106" t="s">
        <v>458</v>
      </c>
      <c r="M70" s="108"/>
      <c r="N70" s="108"/>
      <c r="O70" s="108"/>
      <c r="P70" s="106"/>
      <c r="Q70" s="106"/>
    </row>
    <row r="71" spans="1:17" s="105" customFormat="1" ht="24" x14ac:dyDescent="0.55000000000000004">
      <c r="A71" s="106">
        <f>SUBTOTAL(103,$B$4:B71)</f>
        <v>68</v>
      </c>
      <c r="B71" s="107" t="s">
        <v>457</v>
      </c>
      <c r="C71" s="107" t="s">
        <v>368</v>
      </c>
      <c r="D71" s="107" t="s">
        <v>471</v>
      </c>
      <c r="E71" s="106" t="s">
        <v>515</v>
      </c>
      <c r="F71" s="107" t="s">
        <v>516</v>
      </c>
      <c r="G71" s="106" t="s">
        <v>5213</v>
      </c>
      <c r="H71" s="106" t="s">
        <v>6898</v>
      </c>
      <c r="I71" s="11">
        <v>3.9710000000000001</v>
      </c>
      <c r="J71" s="11">
        <v>3.9710000000000001</v>
      </c>
      <c r="K71" s="11"/>
      <c r="L71" s="106" t="s">
        <v>458</v>
      </c>
      <c r="M71" s="108"/>
      <c r="N71" s="108"/>
      <c r="O71" s="108"/>
      <c r="P71" s="106"/>
      <c r="Q71" s="106"/>
    </row>
    <row r="72" spans="1:17" s="105" customFormat="1" ht="24" x14ac:dyDescent="0.55000000000000004">
      <c r="A72" s="106">
        <f>SUBTOTAL(103,$B$4:B72)</f>
        <v>69</v>
      </c>
      <c r="B72" s="107" t="s">
        <v>457</v>
      </c>
      <c r="C72" s="107" t="s">
        <v>368</v>
      </c>
      <c r="D72" s="107" t="s">
        <v>474</v>
      </c>
      <c r="E72" s="106" t="s">
        <v>517</v>
      </c>
      <c r="F72" s="107" t="s">
        <v>518</v>
      </c>
      <c r="G72" s="106" t="s">
        <v>6899</v>
      </c>
      <c r="H72" s="106" t="s">
        <v>6900</v>
      </c>
      <c r="I72" s="11">
        <v>24.1679999999999</v>
      </c>
      <c r="J72" s="11">
        <v>24.1679999999999</v>
      </c>
      <c r="K72" s="11"/>
      <c r="L72" s="106" t="s">
        <v>458</v>
      </c>
      <c r="M72" s="108"/>
      <c r="N72" s="108"/>
      <c r="O72" s="108"/>
      <c r="P72" s="106"/>
      <c r="Q72" s="106"/>
    </row>
    <row r="73" spans="1:17" s="105" customFormat="1" ht="24" x14ac:dyDescent="0.55000000000000004">
      <c r="A73" s="106">
        <f>SUBTOTAL(103,$B$4:B73)</f>
        <v>70</v>
      </c>
      <c r="B73" s="107" t="s">
        <v>457</v>
      </c>
      <c r="C73" s="107" t="s">
        <v>368</v>
      </c>
      <c r="D73" s="107" t="s">
        <v>462</v>
      </c>
      <c r="E73" s="106" t="s">
        <v>519</v>
      </c>
      <c r="F73" s="107" t="s">
        <v>520</v>
      </c>
      <c r="G73" s="106" t="s">
        <v>5213</v>
      </c>
      <c r="H73" s="106" t="s">
        <v>6684</v>
      </c>
      <c r="I73" s="11">
        <v>3.25</v>
      </c>
      <c r="J73" s="11">
        <v>6.5</v>
      </c>
      <c r="K73" s="11"/>
      <c r="L73" s="106" t="s">
        <v>458</v>
      </c>
      <c r="M73" s="108"/>
      <c r="N73" s="108"/>
      <c r="O73" s="108"/>
      <c r="P73" s="106"/>
      <c r="Q73" s="106"/>
    </row>
    <row r="74" spans="1:17" s="105" customFormat="1" ht="24" x14ac:dyDescent="0.55000000000000004">
      <c r="A74" s="109">
        <f>SUBTOTAL(103,$B$4:B74)</f>
        <v>71</v>
      </c>
      <c r="B74" s="110" t="s">
        <v>521</v>
      </c>
      <c r="C74" s="110" t="s">
        <v>368</v>
      </c>
      <c r="D74" s="110" t="s">
        <v>522</v>
      </c>
      <c r="E74" s="109" t="s">
        <v>523</v>
      </c>
      <c r="F74" s="110" t="s">
        <v>524</v>
      </c>
      <c r="G74" s="109" t="s">
        <v>6901</v>
      </c>
      <c r="H74" s="109" t="s">
        <v>525</v>
      </c>
      <c r="I74" s="111">
        <v>2.7349999999999901</v>
      </c>
      <c r="J74" s="111">
        <v>2.7349999999999901</v>
      </c>
      <c r="K74" s="111"/>
      <c r="L74" s="109" t="s">
        <v>491</v>
      </c>
      <c r="M74" s="109" t="s">
        <v>525</v>
      </c>
      <c r="N74" s="109" t="s">
        <v>6425</v>
      </c>
      <c r="O74" s="109"/>
      <c r="P74" s="109"/>
      <c r="Q74" s="109"/>
    </row>
    <row r="75" spans="1:17" s="105" customFormat="1" ht="24" x14ac:dyDescent="0.55000000000000004">
      <c r="A75" s="109">
        <f>SUBTOTAL(103,$B$4:B75)</f>
        <v>72</v>
      </c>
      <c r="B75" s="110" t="s">
        <v>521</v>
      </c>
      <c r="C75" s="110" t="s">
        <v>368</v>
      </c>
      <c r="D75" s="110" t="s">
        <v>522</v>
      </c>
      <c r="E75" s="109" t="s">
        <v>523</v>
      </c>
      <c r="F75" s="110" t="s">
        <v>524</v>
      </c>
      <c r="G75" s="109" t="s">
        <v>525</v>
      </c>
      <c r="H75" s="109" t="s">
        <v>6902</v>
      </c>
      <c r="I75" s="111">
        <v>54.754999999999903</v>
      </c>
      <c r="J75" s="111">
        <v>104.045999999999</v>
      </c>
      <c r="K75" s="111"/>
      <c r="L75" s="109" t="s">
        <v>526</v>
      </c>
      <c r="M75" s="109" t="s">
        <v>525</v>
      </c>
      <c r="N75" s="109" t="s">
        <v>6408</v>
      </c>
      <c r="O75" s="109"/>
      <c r="P75" s="109"/>
      <c r="Q75" s="109"/>
    </row>
    <row r="76" spans="1:17" s="105" customFormat="1" ht="24" x14ac:dyDescent="0.55000000000000004">
      <c r="A76" s="106">
        <f>SUBTOTAL(103,$B$4:B76)</f>
        <v>73</v>
      </c>
      <c r="B76" s="107" t="s">
        <v>521</v>
      </c>
      <c r="C76" s="107" t="s">
        <v>368</v>
      </c>
      <c r="D76" s="107" t="s">
        <v>522</v>
      </c>
      <c r="E76" s="106" t="s">
        <v>527</v>
      </c>
      <c r="F76" s="107" t="s">
        <v>528</v>
      </c>
      <c r="G76" s="106" t="s">
        <v>5213</v>
      </c>
      <c r="H76" s="106" t="s">
        <v>6903</v>
      </c>
      <c r="I76" s="11">
        <v>2</v>
      </c>
      <c r="J76" s="11">
        <v>2</v>
      </c>
      <c r="K76" s="11"/>
      <c r="L76" s="106" t="s">
        <v>526</v>
      </c>
      <c r="M76" s="106"/>
      <c r="N76" s="106"/>
      <c r="O76" s="108"/>
      <c r="P76" s="106"/>
      <c r="Q76" s="106"/>
    </row>
    <row r="77" spans="1:17" s="105" customFormat="1" ht="24" x14ac:dyDescent="0.55000000000000004">
      <c r="A77" s="106">
        <f>SUBTOTAL(103,$B$4:B77)</f>
        <v>74</v>
      </c>
      <c r="B77" s="107" t="s">
        <v>521</v>
      </c>
      <c r="C77" s="107" t="s">
        <v>368</v>
      </c>
      <c r="D77" s="107" t="s">
        <v>529</v>
      </c>
      <c r="E77" s="106" t="s">
        <v>530</v>
      </c>
      <c r="F77" s="107" t="s">
        <v>531</v>
      </c>
      <c r="G77" s="106" t="s">
        <v>6903</v>
      </c>
      <c r="H77" s="106" t="s">
        <v>6904</v>
      </c>
      <c r="I77" s="11">
        <v>16.1999999999999</v>
      </c>
      <c r="J77" s="11">
        <v>31.1999999999999</v>
      </c>
      <c r="K77" s="11"/>
      <c r="L77" s="106" t="s">
        <v>526</v>
      </c>
      <c r="M77" s="106"/>
      <c r="N77" s="106"/>
      <c r="O77" s="108"/>
      <c r="P77" s="106"/>
      <c r="Q77" s="106"/>
    </row>
    <row r="78" spans="1:17" s="105" customFormat="1" ht="24" x14ac:dyDescent="0.55000000000000004">
      <c r="A78" s="106">
        <f>SUBTOTAL(103,$B$4:B78)</f>
        <v>75</v>
      </c>
      <c r="B78" s="107" t="s">
        <v>521</v>
      </c>
      <c r="C78" s="107" t="s">
        <v>368</v>
      </c>
      <c r="D78" s="107" t="s">
        <v>532</v>
      </c>
      <c r="E78" s="106" t="s">
        <v>533</v>
      </c>
      <c r="F78" s="107" t="s">
        <v>534</v>
      </c>
      <c r="G78" s="106" t="s">
        <v>6904</v>
      </c>
      <c r="H78" s="106" t="s">
        <v>6905</v>
      </c>
      <c r="I78" s="11">
        <v>57.756999999999998</v>
      </c>
      <c r="J78" s="11">
        <v>60.598999999999997</v>
      </c>
      <c r="K78" s="11"/>
      <c r="L78" s="106" t="s">
        <v>526</v>
      </c>
      <c r="M78" s="106"/>
      <c r="N78" s="106"/>
      <c r="O78" s="108"/>
      <c r="P78" s="106"/>
      <c r="Q78" s="106"/>
    </row>
    <row r="79" spans="1:17" s="105" customFormat="1" ht="24" x14ac:dyDescent="0.55000000000000004">
      <c r="A79" s="106">
        <f>SUBTOTAL(103,$B$4:B79)</f>
        <v>76</v>
      </c>
      <c r="B79" s="107" t="s">
        <v>521</v>
      </c>
      <c r="C79" s="107" t="s">
        <v>368</v>
      </c>
      <c r="D79" s="107" t="s">
        <v>535</v>
      </c>
      <c r="E79" s="106" t="s">
        <v>536</v>
      </c>
      <c r="F79" s="107" t="s">
        <v>537</v>
      </c>
      <c r="G79" s="106" t="s">
        <v>6906</v>
      </c>
      <c r="H79" s="106" t="s">
        <v>6907</v>
      </c>
      <c r="I79" s="11">
        <v>34.149999999999899</v>
      </c>
      <c r="J79" s="11">
        <v>34.149999999999899</v>
      </c>
      <c r="K79" s="11"/>
      <c r="L79" s="106" t="s">
        <v>526</v>
      </c>
      <c r="M79" s="106"/>
      <c r="N79" s="106"/>
      <c r="O79" s="108"/>
      <c r="P79" s="106"/>
      <c r="Q79" s="106"/>
    </row>
    <row r="80" spans="1:17" s="105" customFormat="1" ht="24" x14ac:dyDescent="0.55000000000000004">
      <c r="A80" s="106">
        <f>SUBTOTAL(103,$B$4:B80)</f>
        <v>77</v>
      </c>
      <c r="B80" s="107" t="s">
        <v>521</v>
      </c>
      <c r="C80" s="107" t="s">
        <v>368</v>
      </c>
      <c r="D80" s="107" t="s">
        <v>532</v>
      </c>
      <c r="E80" s="106" t="s">
        <v>538</v>
      </c>
      <c r="F80" s="107" t="s">
        <v>539</v>
      </c>
      <c r="G80" s="106" t="s">
        <v>6908</v>
      </c>
      <c r="H80" s="106" t="s">
        <v>6909</v>
      </c>
      <c r="I80" s="11">
        <v>44.799999999999898</v>
      </c>
      <c r="J80" s="11">
        <v>44.799999999999898</v>
      </c>
      <c r="K80" s="11"/>
      <c r="L80" s="106" t="s">
        <v>526</v>
      </c>
      <c r="M80" s="106"/>
      <c r="N80" s="106"/>
      <c r="O80" s="108"/>
      <c r="P80" s="106"/>
      <c r="Q80" s="106"/>
    </row>
    <row r="81" spans="1:17" s="105" customFormat="1" ht="24" x14ac:dyDescent="0.55000000000000004">
      <c r="A81" s="109">
        <f>SUBTOTAL(103,$B$4:B81)</f>
        <v>78</v>
      </c>
      <c r="B81" s="110" t="s">
        <v>521</v>
      </c>
      <c r="C81" s="110" t="s">
        <v>368</v>
      </c>
      <c r="D81" s="110" t="s">
        <v>540</v>
      </c>
      <c r="E81" s="109" t="s">
        <v>541</v>
      </c>
      <c r="F81" s="110" t="s">
        <v>542</v>
      </c>
      <c r="G81" s="109" t="s">
        <v>6880</v>
      </c>
      <c r="H81" s="109" t="s">
        <v>543</v>
      </c>
      <c r="I81" s="111">
        <v>8.6999999999999993</v>
      </c>
      <c r="J81" s="111">
        <v>8.6999999999999993</v>
      </c>
      <c r="K81" s="111"/>
      <c r="L81" s="109" t="s">
        <v>458</v>
      </c>
      <c r="M81" s="109" t="s">
        <v>543</v>
      </c>
      <c r="N81" s="109" t="s">
        <v>6424</v>
      </c>
      <c r="O81" s="109"/>
      <c r="P81" s="109"/>
      <c r="Q81" s="109"/>
    </row>
    <row r="82" spans="1:17" s="105" customFormat="1" ht="24" x14ac:dyDescent="0.55000000000000004">
      <c r="A82" s="109">
        <f>SUBTOTAL(103,$B$4:B82)</f>
        <v>79</v>
      </c>
      <c r="B82" s="110" t="s">
        <v>521</v>
      </c>
      <c r="C82" s="110" t="s">
        <v>368</v>
      </c>
      <c r="D82" s="110" t="s">
        <v>540</v>
      </c>
      <c r="E82" s="109" t="s">
        <v>541</v>
      </c>
      <c r="F82" s="110" t="s">
        <v>542</v>
      </c>
      <c r="G82" s="109" t="s">
        <v>543</v>
      </c>
      <c r="H82" s="109" t="s">
        <v>6910</v>
      </c>
      <c r="I82" s="111">
        <v>56.3</v>
      </c>
      <c r="J82" s="111">
        <v>66.709999999999994</v>
      </c>
      <c r="K82" s="111"/>
      <c r="L82" s="109" t="s">
        <v>526</v>
      </c>
      <c r="M82" s="109" t="s">
        <v>543</v>
      </c>
      <c r="N82" s="109" t="s">
        <v>6409</v>
      </c>
      <c r="O82" s="109"/>
      <c r="P82" s="109"/>
      <c r="Q82" s="109"/>
    </row>
    <row r="83" spans="1:17" s="105" customFormat="1" ht="24" x14ac:dyDescent="0.55000000000000004">
      <c r="A83" s="106">
        <f>SUBTOTAL(103,$B$4:B83)</f>
        <v>80</v>
      </c>
      <c r="B83" s="107" t="s">
        <v>521</v>
      </c>
      <c r="C83" s="107" t="s">
        <v>368</v>
      </c>
      <c r="D83" s="107" t="s">
        <v>529</v>
      </c>
      <c r="E83" s="106" t="s">
        <v>544</v>
      </c>
      <c r="F83" s="107" t="s">
        <v>545</v>
      </c>
      <c r="G83" s="106" t="s">
        <v>5213</v>
      </c>
      <c r="H83" s="106" t="s">
        <v>6911</v>
      </c>
      <c r="I83" s="11">
        <v>26.369</v>
      </c>
      <c r="J83" s="11">
        <v>26.369</v>
      </c>
      <c r="K83" s="11"/>
      <c r="L83" s="106" t="s">
        <v>526</v>
      </c>
      <c r="M83" s="106"/>
      <c r="N83" s="106"/>
      <c r="O83" s="108"/>
      <c r="P83" s="106"/>
      <c r="Q83" s="106"/>
    </row>
    <row r="84" spans="1:17" s="105" customFormat="1" ht="24" x14ac:dyDescent="0.55000000000000004">
      <c r="A84" s="106">
        <f>SUBTOTAL(103,$B$4:B84)</f>
        <v>81</v>
      </c>
      <c r="B84" s="107" t="s">
        <v>521</v>
      </c>
      <c r="C84" s="107" t="s">
        <v>368</v>
      </c>
      <c r="D84" s="107" t="s">
        <v>540</v>
      </c>
      <c r="E84" s="106" t="s">
        <v>546</v>
      </c>
      <c r="F84" s="107" t="s">
        <v>547</v>
      </c>
      <c r="G84" s="106" t="s">
        <v>5213</v>
      </c>
      <c r="H84" s="106" t="s">
        <v>953</v>
      </c>
      <c r="I84" s="11">
        <v>14</v>
      </c>
      <c r="J84" s="11">
        <v>16.125</v>
      </c>
      <c r="K84" s="11"/>
      <c r="L84" s="106" t="s">
        <v>526</v>
      </c>
      <c r="M84" s="106"/>
      <c r="N84" s="106"/>
      <c r="O84" s="108"/>
      <c r="P84" s="106"/>
      <c r="Q84" s="106"/>
    </row>
    <row r="85" spans="1:17" s="105" customFormat="1" ht="24" x14ac:dyDescent="0.55000000000000004">
      <c r="A85" s="106">
        <f>SUBTOTAL(103,$B$4:B85)</f>
        <v>82</v>
      </c>
      <c r="B85" s="107" t="s">
        <v>521</v>
      </c>
      <c r="C85" s="107" t="s">
        <v>368</v>
      </c>
      <c r="D85" s="107" t="s">
        <v>548</v>
      </c>
      <c r="E85" s="106" t="s">
        <v>549</v>
      </c>
      <c r="F85" s="107" t="s">
        <v>550</v>
      </c>
      <c r="G85" s="106" t="s">
        <v>953</v>
      </c>
      <c r="H85" s="106" t="s">
        <v>6912</v>
      </c>
      <c r="I85" s="11">
        <v>73.281000000000006</v>
      </c>
      <c r="J85" s="11">
        <v>75.233000000000004</v>
      </c>
      <c r="K85" s="11"/>
      <c r="L85" s="106" t="s">
        <v>526</v>
      </c>
      <c r="M85" s="106"/>
      <c r="N85" s="106"/>
      <c r="O85" s="108"/>
      <c r="P85" s="106"/>
      <c r="Q85" s="106"/>
    </row>
    <row r="86" spans="1:17" s="105" customFormat="1" ht="24" x14ac:dyDescent="0.55000000000000004">
      <c r="A86" s="106">
        <f>SUBTOTAL(103,$B$4:B86)</f>
        <v>83</v>
      </c>
      <c r="B86" s="107" t="s">
        <v>521</v>
      </c>
      <c r="C86" s="107" t="s">
        <v>368</v>
      </c>
      <c r="D86" s="107" t="s">
        <v>540</v>
      </c>
      <c r="E86" s="106" t="s">
        <v>551</v>
      </c>
      <c r="F86" s="107" t="s">
        <v>552</v>
      </c>
      <c r="G86" s="106" t="s">
        <v>5213</v>
      </c>
      <c r="H86" s="106" t="s">
        <v>6776</v>
      </c>
      <c r="I86" s="11">
        <v>15</v>
      </c>
      <c r="J86" s="11">
        <v>15.6999999999999</v>
      </c>
      <c r="K86" s="11"/>
      <c r="L86" s="106" t="s">
        <v>526</v>
      </c>
      <c r="M86" s="106"/>
      <c r="N86" s="106"/>
      <c r="O86" s="108"/>
      <c r="P86" s="106"/>
      <c r="Q86" s="106"/>
    </row>
    <row r="87" spans="1:17" s="105" customFormat="1" ht="24" x14ac:dyDescent="0.55000000000000004">
      <c r="A87" s="106">
        <f>SUBTOTAL(103,$B$4:B87)</f>
        <v>84</v>
      </c>
      <c r="B87" s="107" t="s">
        <v>521</v>
      </c>
      <c r="C87" s="107" t="s">
        <v>368</v>
      </c>
      <c r="D87" s="107" t="s">
        <v>535</v>
      </c>
      <c r="E87" s="106" t="s">
        <v>553</v>
      </c>
      <c r="F87" s="107" t="s">
        <v>554</v>
      </c>
      <c r="G87" s="106" t="s">
        <v>6776</v>
      </c>
      <c r="H87" s="106" t="s">
        <v>6913</v>
      </c>
      <c r="I87" s="11">
        <v>23.183</v>
      </c>
      <c r="J87" s="11">
        <v>23.183</v>
      </c>
      <c r="K87" s="11"/>
      <c r="L87" s="106" t="s">
        <v>526</v>
      </c>
      <c r="M87" s="106"/>
      <c r="N87" s="106"/>
      <c r="O87" s="108"/>
      <c r="P87" s="106"/>
      <c r="Q87" s="106"/>
    </row>
    <row r="88" spans="1:17" s="105" customFormat="1" ht="24" x14ac:dyDescent="0.55000000000000004">
      <c r="A88" s="106">
        <f>SUBTOTAL(103,$B$4:B88)</f>
        <v>85</v>
      </c>
      <c r="B88" s="107" t="s">
        <v>521</v>
      </c>
      <c r="C88" s="107" t="s">
        <v>368</v>
      </c>
      <c r="D88" s="107" t="s">
        <v>532</v>
      </c>
      <c r="E88" s="106" t="s">
        <v>555</v>
      </c>
      <c r="F88" s="107" t="s">
        <v>556</v>
      </c>
      <c r="G88" s="106" t="s">
        <v>6914</v>
      </c>
      <c r="H88" s="106" t="s">
        <v>6915</v>
      </c>
      <c r="I88" s="11">
        <v>19.468</v>
      </c>
      <c r="J88" s="11">
        <v>19.468</v>
      </c>
      <c r="K88" s="11"/>
      <c r="L88" s="106" t="s">
        <v>526</v>
      </c>
      <c r="M88" s="106"/>
      <c r="N88" s="106"/>
      <c r="O88" s="108"/>
      <c r="P88" s="106"/>
      <c r="Q88" s="106"/>
    </row>
    <row r="89" spans="1:17" s="105" customFormat="1" ht="24" x14ac:dyDescent="0.55000000000000004">
      <c r="A89" s="106">
        <f>SUBTOTAL(103,$B$4:B89)</f>
        <v>86</v>
      </c>
      <c r="B89" s="107" t="s">
        <v>521</v>
      </c>
      <c r="C89" s="107" t="s">
        <v>368</v>
      </c>
      <c r="D89" s="107" t="s">
        <v>535</v>
      </c>
      <c r="E89" s="106" t="s">
        <v>557</v>
      </c>
      <c r="F89" s="107" t="s">
        <v>558</v>
      </c>
      <c r="G89" s="106" t="s">
        <v>5213</v>
      </c>
      <c r="H89" s="106" t="s">
        <v>6916</v>
      </c>
      <c r="I89" s="11">
        <v>12</v>
      </c>
      <c r="J89" s="11">
        <v>12</v>
      </c>
      <c r="K89" s="11"/>
      <c r="L89" s="106" t="s">
        <v>526</v>
      </c>
      <c r="M89" s="106"/>
      <c r="N89" s="106"/>
      <c r="O89" s="108"/>
      <c r="P89" s="106"/>
      <c r="Q89" s="106"/>
    </row>
    <row r="90" spans="1:17" s="105" customFormat="1" ht="24" x14ac:dyDescent="0.55000000000000004">
      <c r="A90" s="106">
        <f>SUBTOTAL(103,$B$4:B90)</f>
        <v>87</v>
      </c>
      <c r="B90" s="107" t="s">
        <v>521</v>
      </c>
      <c r="C90" s="107" t="s">
        <v>368</v>
      </c>
      <c r="D90" s="107" t="s">
        <v>548</v>
      </c>
      <c r="E90" s="106" t="s">
        <v>559</v>
      </c>
      <c r="F90" s="107" t="s">
        <v>560</v>
      </c>
      <c r="G90" s="106" t="s">
        <v>6916</v>
      </c>
      <c r="H90" s="106" t="s">
        <v>6917</v>
      </c>
      <c r="I90" s="11">
        <v>16.675000000000001</v>
      </c>
      <c r="J90" s="11">
        <v>16.675000000000001</v>
      </c>
      <c r="K90" s="11"/>
      <c r="L90" s="106" t="s">
        <v>526</v>
      </c>
      <c r="M90" s="106"/>
      <c r="N90" s="106"/>
      <c r="O90" s="108"/>
      <c r="P90" s="106"/>
      <c r="Q90" s="106"/>
    </row>
    <row r="91" spans="1:17" s="105" customFormat="1" ht="24" x14ac:dyDescent="0.55000000000000004">
      <c r="A91" s="106">
        <f>SUBTOTAL(103,$B$4:B91)</f>
        <v>88</v>
      </c>
      <c r="B91" s="107" t="s">
        <v>521</v>
      </c>
      <c r="C91" s="107" t="s">
        <v>368</v>
      </c>
      <c r="D91" s="107" t="s">
        <v>529</v>
      </c>
      <c r="E91" s="106" t="s">
        <v>561</v>
      </c>
      <c r="F91" s="107" t="s">
        <v>562</v>
      </c>
      <c r="G91" s="106" t="s">
        <v>6918</v>
      </c>
      <c r="H91" s="106" t="s">
        <v>6919</v>
      </c>
      <c r="I91" s="11">
        <v>62.396999999999899</v>
      </c>
      <c r="J91" s="11">
        <v>62.396999999999899</v>
      </c>
      <c r="K91" s="11"/>
      <c r="L91" s="106" t="s">
        <v>526</v>
      </c>
      <c r="M91" s="106"/>
      <c r="N91" s="106"/>
      <c r="O91" s="108"/>
      <c r="P91" s="106"/>
      <c r="Q91" s="106"/>
    </row>
    <row r="92" spans="1:17" s="105" customFormat="1" ht="24" x14ac:dyDescent="0.55000000000000004">
      <c r="A92" s="106">
        <f>SUBTOTAL(103,$B$4:B92)</f>
        <v>89</v>
      </c>
      <c r="B92" s="107" t="s">
        <v>521</v>
      </c>
      <c r="C92" s="107" t="s">
        <v>368</v>
      </c>
      <c r="D92" s="107" t="s">
        <v>548</v>
      </c>
      <c r="E92" s="106" t="s">
        <v>563</v>
      </c>
      <c r="F92" s="107" t="s">
        <v>564</v>
      </c>
      <c r="G92" s="106" t="s">
        <v>6919</v>
      </c>
      <c r="H92" s="106" t="s">
        <v>6920</v>
      </c>
      <c r="I92" s="11">
        <v>14.999999999999901</v>
      </c>
      <c r="J92" s="11">
        <v>14.999999999999901</v>
      </c>
      <c r="K92" s="11"/>
      <c r="L92" s="106" t="s">
        <v>526</v>
      </c>
      <c r="M92" s="106"/>
      <c r="N92" s="106"/>
      <c r="O92" s="108"/>
      <c r="P92" s="106"/>
      <c r="Q92" s="106"/>
    </row>
    <row r="93" spans="1:17" s="105" customFormat="1" ht="24" x14ac:dyDescent="0.55000000000000004">
      <c r="A93" s="106">
        <f>SUBTOTAL(103,$B$4:B93)</f>
        <v>90</v>
      </c>
      <c r="B93" s="107" t="s">
        <v>521</v>
      </c>
      <c r="C93" s="107" t="s">
        <v>368</v>
      </c>
      <c r="D93" s="107" t="s">
        <v>535</v>
      </c>
      <c r="E93" s="106" t="s">
        <v>565</v>
      </c>
      <c r="F93" s="107" t="s">
        <v>566</v>
      </c>
      <c r="G93" s="106" t="s">
        <v>5213</v>
      </c>
      <c r="H93" s="106" t="s">
        <v>6921</v>
      </c>
      <c r="I93" s="11">
        <v>32.387999999999998</v>
      </c>
      <c r="J93" s="11">
        <v>32.387999999999998</v>
      </c>
      <c r="K93" s="11"/>
      <c r="L93" s="106" t="s">
        <v>526</v>
      </c>
      <c r="M93" s="106"/>
      <c r="N93" s="106"/>
      <c r="O93" s="108"/>
      <c r="P93" s="106"/>
      <c r="Q93" s="106"/>
    </row>
    <row r="94" spans="1:17" s="105" customFormat="1" ht="24" x14ac:dyDescent="0.55000000000000004">
      <c r="A94" s="106">
        <f>SUBTOTAL(103,$B$4:B94)</f>
        <v>91</v>
      </c>
      <c r="B94" s="107" t="s">
        <v>567</v>
      </c>
      <c r="C94" s="107" t="s">
        <v>368</v>
      </c>
      <c r="D94" s="107" t="s">
        <v>568</v>
      </c>
      <c r="E94" s="106" t="s">
        <v>569</v>
      </c>
      <c r="F94" s="107" t="s">
        <v>570</v>
      </c>
      <c r="G94" s="106" t="s">
        <v>6847</v>
      </c>
      <c r="H94" s="106" t="s">
        <v>6922</v>
      </c>
      <c r="I94" s="11">
        <v>20.434000000000001</v>
      </c>
      <c r="J94" s="11">
        <v>52.473999999999897</v>
      </c>
      <c r="K94" s="11"/>
      <c r="L94" s="106" t="s">
        <v>372</v>
      </c>
      <c r="M94" s="108"/>
      <c r="N94" s="108"/>
      <c r="O94" s="108"/>
      <c r="P94" s="106"/>
      <c r="Q94" s="106"/>
    </row>
    <row r="95" spans="1:17" s="105" customFormat="1" ht="24" x14ac:dyDescent="0.55000000000000004">
      <c r="A95" s="106">
        <f>SUBTOTAL(103,$B$4:B95)</f>
        <v>92</v>
      </c>
      <c r="B95" s="107" t="s">
        <v>567</v>
      </c>
      <c r="C95" s="107" t="s">
        <v>368</v>
      </c>
      <c r="D95" s="107" t="s">
        <v>571</v>
      </c>
      <c r="E95" s="106" t="s">
        <v>572</v>
      </c>
      <c r="F95" s="107" t="s">
        <v>573</v>
      </c>
      <c r="G95" s="106" t="s">
        <v>6848</v>
      </c>
      <c r="H95" s="106" t="s">
        <v>6923</v>
      </c>
      <c r="I95" s="11">
        <v>24.701000000000001</v>
      </c>
      <c r="J95" s="11">
        <v>26.750999999999902</v>
      </c>
      <c r="K95" s="11"/>
      <c r="L95" s="106" t="s">
        <v>372</v>
      </c>
      <c r="M95" s="108"/>
      <c r="N95" s="108"/>
      <c r="O95" s="108"/>
      <c r="P95" s="106"/>
      <c r="Q95" s="106"/>
    </row>
    <row r="96" spans="1:17" s="105" customFormat="1" ht="24" x14ac:dyDescent="0.55000000000000004">
      <c r="A96" s="106">
        <f>SUBTOTAL(103,$B$4:B96)</f>
        <v>93</v>
      </c>
      <c r="B96" s="107" t="s">
        <v>567</v>
      </c>
      <c r="C96" s="107" t="s">
        <v>368</v>
      </c>
      <c r="D96" s="107" t="s">
        <v>574</v>
      </c>
      <c r="E96" s="106" t="s">
        <v>575</v>
      </c>
      <c r="F96" s="107" t="s">
        <v>576</v>
      </c>
      <c r="G96" s="106" t="s">
        <v>6923</v>
      </c>
      <c r="H96" s="106" t="s">
        <v>6924</v>
      </c>
      <c r="I96" s="11">
        <v>43.15</v>
      </c>
      <c r="J96" s="11">
        <v>62.506</v>
      </c>
      <c r="K96" s="11"/>
      <c r="L96" s="106" t="s">
        <v>372</v>
      </c>
      <c r="M96" s="108"/>
      <c r="N96" s="108"/>
      <c r="O96" s="108"/>
      <c r="P96" s="106"/>
      <c r="Q96" s="106"/>
    </row>
    <row r="97" spans="1:17" s="105" customFormat="1" ht="24" x14ac:dyDescent="0.55000000000000004">
      <c r="A97" s="106">
        <f>SUBTOTAL(103,$B$4:B97)</f>
        <v>94</v>
      </c>
      <c r="B97" s="107" t="s">
        <v>567</v>
      </c>
      <c r="C97" s="107" t="s">
        <v>368</v>
      </c>
      <c r="D97" s="107" t="s">
        <v>577</v>
      </c>
      <c r="E97" s="106" t="s">
        <v>578</v>
      </c>
      <c r="F97" s="107" t="s">
        <v>579</v>
      </c>
      <c r="G97" s="106" t="s">
        <v>6924</v>
      </c>
      <c r="H97" s="106" t="s">
        <v>6925</v>
      </c>
      <c r="I97" s="11">
        <v>43.518000000000001</v>
      </c>
      <c r="J97" s="11">
        <v>84.788999999999902</v>
      </c>
      <c r="K97" s="11"/>
      <c r="L97" s="106" t="s">
        <v>372</v>
      </c>
      <c r="M97" s="108"/>
      <c r="N97" s="108"/>
      <c r="O97" s="108"/>
      <c r="P97" s="106"/>
      <c r="Q97" s="106"/>
    </row>
    <row r="98" spans="1:17" s="105" customFormat="1" ht="24" x14ac:dyDescent="0.55000000000000004">
      <c r="A98" s="106">
        <f>SUBTOTAL(103,$B$4:B98)</f>
        <v>95</v>
      </c>
      <c r="B98" s="107" t="s">
        <v>567</v>
      </c>
      <c r="C98" s="107" t="s">
        <v>368</v>
      </c>
      <c r="D98" s="107" t="s">
        <v>574</v>
      </c>
      <c r="E98" s="106" t="s">
        <v>580</v>
      </c>
      <c r="F98" s="107" t="s">
        <v>581</v>
      </c>
      <c r="G98" s="106" t="s">
        <v>6878</v>
      </c>
      <c r="H98" s="106" t="s">
        <v>6926</v>
      </c>
      <c r="I98" s="11">
        <v>12.619</v>
      </c>
      <c r="J98" s="11">
        <v>13.8759999999999</v>
      </c>
      <c r="K98" s="11"/>
      <c r="L98" s="106" t="s">
        <v>372</v>
      </c>
      <c r="M98" s="108"/>
      <c r="N98" s="108"/>
      <c r="O98" s="108"/>
      <c r="P98" s="106"/>
      <c r="Q98" s="106"/>
    </row>
    <row r="99" spans="1:17" s="105" customFormat="1" ht="24" x14ac:dyDescent="0.55000000000000004">
      <c r="A99" s="106">
        <f>SUBTOTAL(103,$B$4:B99)</f>
        <v>96</v>
      </c>
      <c r="B99" s="107" t="s">
        <v>567</v>
      </c>
      <c r="C99" s="107" t="s">
        <v>368</v>
      </c>
      <c r="D99" s="107" t="s">
        <v>582</v>
      </c>
      <c r="E99" s="106" t="s">
        <v>583</v>
      </c>
      <c r="F99" s="107" t="s">
        <v>584</v>
      </c>
      <c r="G99" s="106" t="s">
        <v>6881</v>
      </c>
      <c r="H99" s="106" t="s">
        <v>6927</v>
      </c>
      <c r="I99" s="11">
        <v>49.34</v>
      </c>
      <c r="J99" s="11">
        <v>49.34</v>
      </c>
      <c r="K99" s="11"/>
      <c r="L99" s="106" t="s">
        <v>372</v>
      </c>
      <c r="M99" s="108"/>
      <c r="N99" s="108"/>
      <c r="O99" s="108"/>
      <c r="P99" s="106"/>
      <c r="Q99" s="106"/>
    </row>
    <row r="100" spans="1:17" s="105" customFormat="1" ht="24" x14ac:dyDescent="0.55000000000000004">
      <c r="A100" s="106">
        <f>SUBTOTAL(103,$B$4:B100)</f>
        <v>97</v>
      </c>
      <c r="B100" s="107" t="s">
        <v>567</v>
      </c>
      <c r="C100" s="107" t="s">
        <v>368</v>
      </c>
      <c r="D100" s="107" t="s">
        <v>568</v>
      </c>
      <c r="E100" s="106" t="s">
        <v>585</v>
      </c>
      <c r="F100" s="107" t="s">
        <v>586</v>
      </c>
      <c r="G100" s="106" t="s">
        <v>5213</v>
      </c>
      <c r="H100" s="106" t="s">
        <v>6928</v>
      </c>
      <c r="I100" s="11">
        <v>10.7799999999999</v>
      </c>
      <c r="J100" s="11">
        <v>11.02</v>
      </c>
      <c r="K100" s="11"/>
      <c r="L100" s="106" t="s">
        <v>372</v>
      </c>
      <c r="M100" s="108"/>
      <c r="N100" s="108"/>
      <c r="O100" s="108"/>
      <c r="P100" s="106"/>
      <c r="Q100" s="106"/>
    </row>
    <row r="101" spans="1:17" s="105" customFormat="1" ht="24" x14ac:dyDescent="0.55000000000000004">
      <c r="A101" s="106">
        <f>SUBTOTAL(103,$B$4:B101)</f>
        <v>98</v>
      </c>
      <c r="B101" s="107" t="s">
        <v>567</v>
      </c>
      <c r="C101" s="107" t="s">
        <v>368</v>
      </c>
      <c r="D101" s="107" t="s">
        <v>587</v>
      </c>
      <c r="E101" s="106" t="s">
        <v>588</v>
      </c>
      <c r="F101" s="107" t="s">
        <v>589</v>
      </c>
      <c r="G101" s="106" t="s">
        <v>6928</v>
      </c>
      <c r="H101" s="106" t="s">
        <v>6929</v>
      </c>
      <c r="I101" s="11">
        <v>44.183</v>
      </c>
      <c r="J101" s="11">
        <v>45.606000000000002</v>
      </c>
      <c r="K101" s="11"/>
      <c r="L101" s="106" t="s">
        <v>372</v>
      </c>
      <c r="M101" s="108"/>
      <c r="N101" s="108"/>
      <c r="O101" s="108"/>
      <c r="P101" s="106"/>
      <c r="Q101" s="106"/>
    </row>
    <row r="102" spans="1:17" s="105" customFormat="1" ht="24" x14ac:dyDescent="0.55000000000000004">
      <c r="A102" s="106">
        <f>SUBTOTAL(103,$B$4:B102)</f>
        <v>99</v>
      </c>
      <c r="B102" s="107" t="s">
        <v>567</v>
      </c>
      <c r="C102" s="107" t="s">
        <v>368</v>
      </c>
      <c r="D102" s="107" t="s">
        <v>571</v>
      </c>
      <c r="E102" s="106" t="s">
        <v>590</v>
      </c>
      <c r="F102" s="107" t="s">
        <v>591</v>
      </c>
      <c r="G102" s="106" t="s">
        <v>5213</v>
      </c>
      <c r="H102" s="106" t="s">
        <v>6884</v>
      </c>
      <c r="I102" s="11">
        <v>45.795000000000002</v>
      </c>
      <c r="J102" s="11">
        <v>52.71</v>
      </c>
      <c r="K102" s="11"/>
      <c r="L102" s="106" t="s">
        <v>372</v>
      </c>
      <c r="M102" s="108"/>
      <c r="N102" s="108"/>
      <c r="O102" s="108"/>
      <c r="P102" s="106"/>
      <c r="Q102" s="106"/>
    </row>
    <row r="103" spans="1:17" s="105" customFormat="1" ht="24" x14ac:dyDescent="0.55000000000000004">
      <c r="A103" s="106">
        <f>SUBTOTAL(103,$B$4:B103)</f>
        <v>100</v>
      </c>
      <c r="B103" s="107" t="s">
        <v>567</v>
      </c>
      <c r="C103" s="107" t="s">
        <v>368</v>
      </c>
      <c r="D103" s="107" t="s">
        <v>571</v>
      </c>
      <c r="E103" s="106" t="s">
        <v>592</v>
      </c>
      <c r="F103" s="107" t="s">
        <v>593</v>
      </c>
      <c r="G103" s="106" t="s">
        <v>5213</v>
      </c>
      <c r="H103" s="106" t="s">
        <v>6930</v>
      </c>
      <c r="I103" s="11">
        <v>9.157</v>
      </c>
      <c r="J103" s="11">
        <v>9.157</v>
      </c>
      <c r="K103" s="11"/>
      <c r="L103" s="106" t="s">
        <v>372</v>
      </c>
      <c r="M103" s="108"/>
      <c r="N103" s="108"/>
      <c r="O103" s="108"/>
      <c r="P103" s="106"/>
      <c r="Q103" s="106"/>
    </row>
    <row r="104" spans="1:17" s="105" customFormat="1" ht="24" x14ac:dyDescent="0.55000000000000004">
      <c r="A104" s="106">
        <f>SUBTOTAL(103,$B$4:B104)</f>
        <v>101</v>
      </c>
      <c r="B104" s="107" t="s">
        <v>567</v>
      </c>
      <c r="C104" s="107" t="s">
        <v>368</v>
      </c>
      <c r="D104" s="107" t="s">
        <v>568</v>
      </c>
      <c r="E104" s="106" t="s">
        <v>594</v>
      </c>
      <c r="F104" s="107" t="s">
        <v>595</v>
      </c>
      <c r="G104" s="106" t="s">
        <v>5213</v>
      </c>
      <c r="H104" s="106" t="s">
        <v>6931</v>
      </c>
      <c r="I104" s="11">
        <v>0.20100000000000001</v>
      </c>
      <c r="J104" s="11">
        <v>0.40200000000000002</v>
      </c>
      <c r="K104" s="11"/>
      <c r="L104" s="106" t="s">
        <v>372</v>
      </c>
      <c r="M104" s="108"/>
      <c r="N104" s="108"/>
      <c r="O104" s="108"/>
      <c r="P104" s="106"/>
      <c r="Q104" s="106"/>
    </row>
    <row r="105" spans="1:17" s="105" customFormat="1" ht="24" x14ac:dyDescent="0.55000000000000004">
      <c r="A105" s="106">
        <f>SUBTOTAL(103,$B$4:B105)</f>
        <v>102</v>
      </c>
      <c r="B105" s="107" t="s">
        <v>567</v>
      </c>
      <c r="C105" s="107" t="s">
        <v>368</v>
      </c>
      <c r="D105" s="107" t="s">
        <v>568</v>
      </c>
      <c r="E105" s="106" t="s">
        <v>594</v>
      </c>
      <c r="F105" s="107" t="s">
        <v>595</v>
      </c>
      <c r="G105" s="106" t="s">
        <v>6932</v>
      </c>
      <c r="H105" s="106" t="s">
        <v>6933</v>
      </c>
      <c r="I105" s="11">
        <v>0.72599999999999898</v>
      </c>
      <c r="J105" s="11">
        <v>0.875999999999999</v>
      </c>
      <c r="K105" s="11"/>
      <c r="L105" s="106" t="s">
        <v>372</v>
      </c>
      <c r="M105" s="118"/>
      <c r="N105" s="108"/>
      <c r="O105" s="108"/>
      <c r="P105" s="106"/>
      <c r="Q105" s="106"/>
    </row>
    <row r="106" spans="1:17" s="105" customFormat="1" ht="24" x14ac:dyDescent="0.55000000000000004">
      <c r="A106" s="106">
        <f>SUBTOTAL(103,$B$4:B106)</f>
        <v>103</v>
      </c>
      <c r="B106" s="107" t="s">
        <v>567</v>
      </c>
      <c r="C106" s="107" t="s">
        <v>368</v>
      </c>
      <c r="D106" s="107" t="s">
        <v>587</v>
      </c>
      <c r="E106" s="106" t="s">
        <v>596</v>
      </c>
      <c r="F106" s="107" t="s">
        <v>597</v>
      </c>
      <c r="G106" s="106" t="s">
        <v>6854</v>
      </c>
      <c r="H106" s="106" t="s">
        <v>6934</v>
      </c>
      <c r="I106" s="11">
        <v>20.5</v>
      </c>
      <c r="J106" s="11">
        <v>21.899999999999899</v>
      </c>
      <c r="K106" s="11"/>
      <c r="L106" s="106" t="s">
        <v>372</v>
      </c>
      <c r="M106" s="118"/>
      <c r="N106" s="118"/>
      <c r="O106" s="108"/>
      <c r="P106" s="106"/>
      <c r="Q106" s="106"/>
    </row>
    <row r="107" spans="1:17" s="105" customFormat="1" ht="24" x14ac:dyDescent="0.55000000000000004">
      <c r="A107" s="106">
        <f>SUBTOTAL(103,$B$4:B107)</f>
        <v>104</v>
      </c>
      <c r="B107" s="107" t="s">
        <v>567</v>
      </c>
      <c r="C107" s="107" t="s">
        <v>368</v>
      </c>
      <c r="D107" s="107" t="s">
        <v>574</v>
      </c>
      <c r="E107" s="106" t="s">
        <v>598</v>
      </c>
      <c r="F107" s="107" t="s">
        <v>599</v>
      </c>
      <c r="G107" s="106" t="s">
        <v>6934</v>
      </c>
      <c r="H107" s="106" t="s">
        <v>6935</v>
      </c>
      <c r="I107" s="11">
        <v>9.9269999999999907</v>
      </c>
      <c r="J107" s="11">
        <v>10.397</v>
      </c>
      <c r="K107" s="11"/>
      <c r="L107" s="106" t="s">
        <v>372</v>
      </c>
      <c r="M107" s="108"/>
      <c r="N107" s="108"/>
      <c r="O107" s="108"/>
      <c r="P107" s="106"/>
      <c r="Q107" s="106"/>
    </row>
    <row r="108" spans="1:17" s="105" customFormat="1" ht="24" x14ac:dyDescent="0.55000000000000004">
      <c r="A108" s="106">
        <f>SUBTOTAL(103,$B$4:B108)</f>
        <v>105</v>
      </c>
      <c r="B108" s="107" t="s">
        <v>567</v>
      </c>
      <c r="C108" s="107" t="s">
        <v>368</v>
      </c>
      <c r="D108" s="107" t="s">
        <v>574</v>
      </c>
      <c r="E108" s="106" t="s">
        <v>600</v>
      </c>
      <c r="F108" s="107" t="s">
        <v>601</v>
      </c>
      <c r="G108" s="106" t="s">
        <v>5213</v>
      </c>
      <c r="H108" s="106" t="s">
        <v>6906</v>
      </c>
      <c r="I108" s="11">
        <v>13</v>
      </c>
      <c r="J108" s="11">
        <v>13.074999999999999</v>
      </c>
      <c r="K108" s="11"/>
      <c r="L108" s="106" t="s">
        <v>372</v>
      </c>
      <c r="M108" s="108"/>
      <c r="N108" s="108"/>
      <c r="O108" s="108"/>
      <c r="P108" s="106"/>
      <c r="Q108" s="106"/>
    </row>
    <row r="109" spans="1:17" s="105" customFormat="1" ht="24" x14ac:dyDescent="0.55000000000000004">
      <c r="A109" s="106">
        <f>SUBTOTAL(103,$B$4:B109)</f>
        <v>106</v>
      </c>
      <c r="B109" s="107" t="s">
        <v>567</v>
      </c>
      <c r="C109" s="107" t="s">
        <v>368</v>
      </c>
      <c r="D109" s="107" t="s">
        <v>582</v>
      </c>
      <c r="E109" s="106" t="s">
        <v>602</v>
      </c>
      <c r="F109" s="107" t="s">
        <v>603</v>
      </c>
      <c r="G109" s="106" t="s">
        <v>6906</v>
      </c>
      <c r="H109" s="106" t="s">
        <v>6936</v>
      </c>
      <c r="I109" s="11">
        <v>77.605999999999895</v>
      </c>
      <c r="J109" s="11">
        <v>78.1099999999999</v>
      </c>
      <c r="K109" s="11"/>
      <c r="L109" s="106" t="s">
        <v>372</v>
      </c>
      <c r="M109" s="108"/>
      <c r="N109" s="108"/>
      <c r="O109" s="108"/>
      <c r="P109" s="106"/>
      <c r="Q109" s="106"/>
    </row>
    <row r="110" spans="1:17" s="105" customFormat="1" ht="24" x14ac:dyDescent="0.55000000000000004">
      <c r="A110" s="106">
        <f>SUBTOTAL(103,$B$4:B110)</f>
        <v>107</v>
      </c>
      <c r="B110" s="107" t="s">
        <v>567</v>
      </c>
      <c r="C110" s="107" t="s">
        <v>368</v>
      </c>
      <c r="D110" s="107" t="s">
        <v>587</v>
      </c>
      <c r="E110" s="106" t="s">
        <v>604</v>
      </c>
      <c r="F110" s="107" t="s">
        <v>605</v>
      </c>
      <c r="G110" s="106" t="s">
        <v>5213</v>
      </c>
      <c r="H110" s="106" t="s">
        <v>6937</v>
      </c>
      <c r="I110" s="11">
        <v>47.133000000000003</v>
      </c>
      <c r="J110" s="11">
        <v>49.405999999999899</v>
      </c>
      <c r="K110" s="11"/>
      <c r="L110" s="106" t="s">
        <v>372</v>
      </c>
      <c r="M110" s="108"/>
      <c r="N110" s="108"/>
      <c r="O110" s="108"/>
      <c r="P110" s="106"/>
      <c r="Q110" s="106"/>
    </row>
    <row r="111" spans="1:17" s="105" customFormat="1" ht="24" x14ac:dyDescent="0.55000000000000004">
      <c r="A111" s="106">
        <f>SUBTOTAL(103,$B$4:B111)</f>
        <v>108</v>
      </c>
      <c r="B111" s="107" t="s">
        <v>567</v>
      </c>
      <c r="C111" s="107" t="s">
        <v>368</v>
      </c>
      <c r="D111" s="107" t="s">
        <v>574</v>
      </c>
      <c r="E111" s="106" t="s">
        <v>606</v>
      </c>
      <c r="F111" s="107" t="s">
        <v>607</v>
      </c>
      <c r="G111" s="106" t="s">
        <v>5213</v>
      </c>
      <c r="H111" s="106" t="s">
        <v>6938</v>
      </c>
      <c r="I111" s="11">
        <v>26.628</v>
      </c>
      <c r="J111" s="11">
        <v>31.187999999999999</v>
      </c>
      <c r="K111" s="11"/>
      <c r="L111" s="106" t="s">
        <v>372</v>
      </c>
      <c r="M111" s="108"/>
      <c r="N111" s="108"/>
      <c r="O111" s="108"/>
      <c r="P111" s="106"/>
      <c r="Q111" s="106"/>
    </row>
    <row r="112" spans="1:17" s="105" customFormat="1" ht="24" x14ac:dyDescent="0.55000000000000004">
      <c r="A112" s="106">
        <f>SUBTOTAL(103,$B$4:B112)</f>
        <v>109</v>
      </c>
      <c r="B112" s="107" t="s">
        <v>567</v>
      </c>
      <c r="C112" s="107" t="s">
        <v>368</v>
      </c>
      <c r="D112" s="107" t="s">
        <v>574</v>
      </c>
      <c r="E112" s="106" t="s">
        <v>606</v>
      </c>
      <c r="F112" s="107" t="s">
        <v>607</v>
      </c>
      <c r="G112" s="106" t="s">
        <v>6938</v>
      </c>
      <c r="H112" s="106" t="s">
        <v>6939</v>
      </c>
      <c r="I112" s="11">
        <v>16.876000000000001</v>
      </c>
      <c r="J112" s="11">
        <v>17.105999999999899</v>
      </c>
      <c r="K112" s="11"/>
      <c r="L112" s="106" t="s">
        <v>372</v>
      </c>
      <c r="M112" s="118"/>
      <c r="N112" s="118"/>
      <c r="O112" s="108"/>
      <c r="P112" s="106"/>
      <c r="Q112" s="106"/>
    </row>
    <row r="113" spans="1:17" s="105" customFormat="1" ht="24" x14ac:dyDescent="0.55000000000000004">
      <c r="A113" s="106">
        <f>SUBTOTAL(103,$B$4:B113)</f>
        <v>110</v>
      </c>
      <c r="B113" s="107" t="s">
        <v>567</v>
      </c>
      <c r="C113" s="107" t="s">
        <v>368</v>
      </c>
      <c r="D113" s="107" t="s">
        <v>577</v>
      </c>
      <c r="E113" s="106" t="s">
        <v>608</v>
      </c>
      <c r="F113" s="107" t="s">
        <v>609</v>
      </c>
      <c r="G113" s="106" t="s">
        <v>6939</v>
      </c>
      <c r="H113" s="106" t="s">
        <v>6940</v>
      </c>
      <c r="I113" s="11">
        <v>40.677999999999997</v>
      </c>
      <c r="J113" s="11">
        <v>41.268000000000001</v>
      </c>
      <c r="K113" s="11"/>
      <c r="L113" s="106" t="s">
        <v>372</v>
      </c>
      <c r="M113" s="108"/>
      <c r="N113" s="108"/>
      <c r="O113" s="108"/>
      <c r="P113" s="106"/>
      <c r="Q113" s="106"/>
    </row>
    <row r="114" spans="1:17" s="105" customFormat="1" ht="24" x14ac:dyDescent="0.55000000000000004">
      <c r="A114" s="106">
        <f>SUBTOTAL(103,$B$4:B114)</f>
        <v>111</v>
      </c>
      <c r="B114" s="107" t="s">
        <v>567</v>
      </c>
      <c r="C114" s="107" t="s">
        <v>368</v>
      </c>
      <c r="D114" s="107" t="s">
        <v>571</v>
      </c>
      <c r="E114" s="106" t="s">
        <v>610</v>
      </c>
      <c r="F114" s="107" t="s">
        <v>611</v>
      </c>
      <c r="G114" s="106" t="s">
        <v>6893</v>
      </c>
      <c r="H114" s="106" t="s">
        <v>6941</v>
      </c>
      <c r="I114" s="11">
        <v>11.5399999999999</v>
      </c>
      <c r="J114" s="11">
        <v>11.5399999999999</v>
      </c>
      <c r="K114" s="11"/>
      <c r="L114" s="106" t="s">
        <v>372</v>
      </c>
      <c r="M114" s="108"/>
      <c r="N114" s="108"/>
      <c r="O114" s="108"/>
      <c r="P114" s="106"/>
      <c r="Q114" s="106"/>
    </row>
    <row r="115" spans="1:17" s="105" customFormat="1" ht="24" x14ac:dyDescent="0.55000000000000004">
      <c r="A115" s="106">
        <f>SUBTOTAL(103,$B$4:B115)</f>
        <v>112</v>
      </c>
      <c r="B115" s="107" t="s">
        <v>567</v>
      </c>
      <c r="C115" s="107" t="s">
        <v>368</v>
      </c>
      <c r="D115" s="107" t="s">
        <v>574</v>
      </c>
      <c r="E115" s="106" t="s">
        <v>612</v>
      </c>
      <c r="F115" s="107" t="s">
        <v>613</v>
      </c>
      <c r="G115" s="106" t="s">
        <v>5213</v>
      </c>
      <c r="H115" s="106" t="s">
        <v>6942</v>
      </c>
      <c r="I115" s="11">
        <v>6.1890000000000001</v>
      </c>
      <c r="J115" s="11">
        <v>6.1890000000000001</v>
      </c>
      <c r="K115" s="11"/>
      <c r="L115" s="106" t="s">
        <v>372</v>
      </c>
      <c r="M115" s="108"/>
      <c r="N115" s="108"/>
      <c r="O115" s="108"/>
      <c r="P115" s="106"/>
      <c r="Q115" s="106"/>
    </row>
    <row r="116" spans="1:17" s="105" customFormat="1" ht="24" x14ac:dyDescent="0.55000000000000004">
      <c r="A116" s="106">
        <f>SUBTOTAL(103,$B$4:B116)</f>
        <v>113</v>
      </c>
      <c r="B116" s="107" t="s">
        <v>567</v>
      </c>
      <c r="C116" s="107" t="s">
        <v>368</v>
      </c>
      <c r="D116" s="107" t="s">
        <v>568</v>
      </c>
      <c r="E116" s="106" t="s">
        <v>614</v>
      </c>
      <c r="F116" s="107" t="s">
        <v>615</v>
      </c>
      <c r="G116" s="106" t="s">
        <v>5213</v>
      </c>
      <c r="H116" s="106" t="s">
        <v>6943</v>
      </c>
      <c r="I116" s="11">
        <v>14.452</v>
      </c>
      <c r="J116" s="11">
        <v>14.617000000000001</v>
      </c>
      <c r="K116" s="11"/>
      <c r="L116" s="106" t="s">
        <v>372</v>
      </c>
      <c r="M116" s="108"/>
      <c r="N116" s="108"/>
      <c r="O116" s="108"/>
      <c r="P116" s="106"/>
      <c r="Q116" s="106"/>
    </row>
    <row r="117" spans="1:17" s="105" customFormat="1" ht="24" x14ac:dyDescent="0.55000000000000004">
      <c r="A117" s="106">
        <f>SUBTOTAL(103,$B$4:B117)</f>
        <v>114</v>
      </c>
      <c r="B117" s="107" t="s">
        <v>567</v>
      </c>
      <c r="C117" s="107" t="s">
        <v>368</v>
      </c>
      <c r="D117" s="107" t="s">
        <v>568</v>
      </c>
      <c r="E117" s="106" t="s">
        <v>616</v>
      </c>
      <c r="F117" s="107" t="s">
        <v>617</v>
      </c>
      <c r="G117" s="106" t="s">
        <v>5213</v>
      </c>
      <c r="H117" s="106" t="s">
        <v>6944</v>
      </c>
      <c r="I117" s="11">
        <v>74.167000000000002</v>
      </c>
      <c r="J117" s="11">
        <v>116.514</v>
      </c>
      <c r="K117" s="11"/>
      <c r="L117" s="106" t="s">
        <v>372</v>
      </c>
      <c r="M117" s="108"/>
      <c r="N117" s="108"/>
      <c r="O117" s="108"/>
      <c r="P117" s="106"/>
      <c r="Q117" s="106"/>
    </row>
    <row r="118" spans="1:17" s="105" customFormat="1" ht="24" x14ac:dyDescent="0.55000000000000004">
      <c r="A118" s="106">
        <f>SUBTOTAL(103,$B$4:B118)</f>
        <v>115</v>
      </c>
      <c r="B118" s="107" t="s">
        <v>567</v>
      </c>
      <c r="C118" s="107" t="s">
        <v>368</v>
      </c>
      <c r="D118" s="107" t="s">
        <v>577</v>
      </c>
      <c r="E118" s="106" t="s">
        <v>618</v>
      </c>
      <c r="F118" s="107" t="s">
        <v>619</v>
      </c>
      <c r="G118" s="106" t="s">
        <v>6944</v>
      </c>
      <c r="H118" s="106" t="s">
        <v>6945</v>
      </c>
      <c r="I118" s="11">
        <v>18.8599999999999</v>
      </c>
      <c r="J118" s="11">
        <v>23.6649999999999</v>
      </c>
      <c r="K118" s="11"/>
      <c r="L118" s="106" t="s">
        <v>372</v>
      </c>
      <c r="M118" s="108"/>
      <c r="N118" s="108"/>
      <c r="O118" s="108"/>
      <c r="P118" s="106"/>
      <c r="Q118" s="106"/>
    </row>
    <row r="119" spans="1:17" s="105" customFormat="1" ht="24" x14ac:dyDescent="0.55000000000000004">
      <c r="A119" s="109">
        <f>SUBTOTAL(103,$B$4:B119)</f>
        <v>116</v>
      </c>
      <c r="B119" s="110" t="s">
        <v>567</v>
      </c>
      <c r="C119" s="110" t="s">
        <v>368</v>
      </c>
      <c r="D119" s="110" t="s">
        <v>571</v>
      </c>
      <c r="E119" s="109" t="s">
        <v>620</v>
      </c>
      <c r="F119" s="110" t="s">
        <v>621</v>
      </c>
      <c r="G119" s="109" t="s">
        <v>6946</v>
      </c>
      <c r="H119" s="109" t="s">
        <v>622</v>
      </c>
      <c r="I119" s="111">
        <v>12.202</v>
      </c>
      <c r="J119" s="111">
        <v>12.202</v>
      </c>
      <c r="K119" s="111"/>
      <c r="L119" s="109" t="s">
        <v>458</v>
      </c>
      <c r="M119" s="109" t="s">
        <v>622</v>
      </c>
      <c r="N119" s="109" t="s">
        <v>6424</v>
      </c>
      <c r="O119" s="109"/>
      <c r="P119" s="109"/>
      <c r="Q119" s="109"/>
    </row>
    <row r="120" spans="1:17" s="105" customFormat="1" ht="24" x14ac:dyDescent="0.55000000000000004">
      <c r="A120" s="109">
        <f>SUBTOTAL(103,$B$4:B120)</f>
        <v>117</v>
      </c>
      <c r="B120" s="110" t="s">
        <v>567</v>
      </c>
      <c r="C120" s="110" t="s">
        <v>368</v>
      </c>
      <c r="D120" s="110" t="s">
        <v>571</v>
      </c>
      <c r="E120" s="109" t="s">
        <v>620</v>
      </c>
      <c r="F120" s="110" t="s">
        <v>621</v>
      </c>
      <c r="G120" s="109" t="s">
        <v>622</v>
      </c>
      <c r="H120" s="109" t="s">
        <v>6947</v>
      </c>
      <c r="I120" s="111">
        <v>8.2829999999999906</v>
      </c>
      <c r="J120" s="111">
        <v>8.2829999999999906</v>
      </c>
      <c r="K120" s="111"/>
      <c r="L120" s="109" t="s">
        <v>372</v>
      </c>
      <c r="M120" s="119" t="s">
        <v>622</v>
      </c>
      <c r="N120" s="120" t="s">
        <v>6410</v>
      </c>
      <c r="O120" s="121"/>
      <c r="P120" s="109"/>
      <c r="Q120" s="109"/>
    </row>
    <row r="121" spans="1:17" s="105" customFormat="1" ht="24" x14ac:dyDescent="0.55000000000000004">
      <c r="A121" s="106">
        <f>SUBTOTAL(103,$B$4:B121)</f>
        <v>118</v>
      </c>
      <c r="B121" s="107" t="s">
        <v>567</v>
      </c>
      <c r="C121" s="107" t="s">
        <v>368</v>
      </c>
      <c r="D121" s="107" t="s">
        <v>587</v>
      </c>
      <c r="E121" s="106" t="s">
        <v>623</v>
      </c>
      <c r="F121" s="107" t="s">
        <v>624</v>
      </c>
      <c r="G121" s="106" t="s">
        <v>5213</v>
      </c>
      <c r="H121" s="106" t="s">
        <v>6948</v>
      </c>
      <c r="I121" s="11">
        <v>5.0999999999999899</v>
      </c>
      <c r="J121" s="11">
        <v>5.28</v>
      </c>
      <c r="K121" s="11"/>
      <c r="L121" s="106" t="s">
        <v>372</v>
      </c>
      <c r="M121" s="108"/>
      <c r="N121" s="108"/>
      <c r="O121" s="108"/>
      <c r="P121" s="106"/>
      <c r="Q121" s="106"/>
    </row>
    <row r="122" spans="1:17" s="105" customFormat="1" ht="24" x14ac:dyDescent="0.55000000000000004">
      <c r="A122" s="106">
        <f>SUBTOTAL(103,$B$4:B122)</f>
        <v>119</v>
      </c>
      <c r="B122" s="107" t="s">
        <v>567</v>
      </c>
      <c r="C122" s="107" t="s">
        <v>368</v>
      </c>
      <c r="D122" s="107" t="s">
        <v>587</v>
      </c>
      <c r="E122" s="106" t="s">
        <v>625</v>
      </c>
      <c r="F122" s="107" t="s">
        <v>626</v>
      </c>
      <c r="G122" s="106" t="s">
        <v>5213</v>
      </c>
      <c r="H122" s="106" t="s">
        <v>6949</v>
      </c>
      <c r="I122" s="11">
        <v>13.896000000000001</v>
      </c>
      <c r="J122" s="11">
        <v>13.896000000000001</v>
      </c>
      <c r="K122" s="11"/>
      <c r="L122" s="106" t="s">
        <v>372</v>
      </c>
      <c r="M122" s="108"/>
      <c r="N122" s="108"/>
      <c r="O122" s="108"/>
      <c r="P122" s="106"/>
      <c r="Q122" s="106"/>
    </row>
    <row r="123" spans="1:17" s="105" customFormat="1" ht="24" x14ac:dyDescent="0.55000000000000004">
      <c r="A123" s="106">
        <f>SUBTOTAL(103,$B$4:B123)</f>
        <v>120</v>
      </c>
      <c r="B123" s="107" t="s">
        <v>567</v>
      </c>
      <c r="C123" s="107" t="s">
        <v>368</v>
      </c>
      <c r="D123" s="107" t="s">
        <v>577</v>
      </c>
      <c r="E123" s="106" t="s">
        <v>627</v>
      </c>
      <c r="F123" s="107" t="s">
        <v>628</v>
      </c>
      <c r="G123" s="106" t="s">
        <v>5213</v>
      </c>
      <c r="H123" s="106" t="s">
        <v>1325</v>
      </c>
      <c r="I123" s="11">
        <v>3</v>
      </c>
      <c r="J123" s="11">
        <f>6</f>
        <v>6</v>
      </c>
      <c r="K123" s="11"/>
      <c r="L123" s="106" t="s">
        <v>372</v>
      </c>
      <c r="M123" s="118"/>
      <c r="N123" s="118"/>
      <c r="O123" s="108"/>
      <c r="P123" s="106"/>
      <c r="Q123" s="106"/>
    </row>
    <row r="124" spans="1:17" s="105" customFormat="1" ht="24" x14ac:dyDescent="0.55000000000000004">
      <c r="A124" s="122">
        <f>SUBTOTAL(103,$B$4:B124)</f>
        <v>121</v>
      </c>
      <c r="B124" s="123" t="s">
        <v>567</v>
      </c>
      <c r="C124" s="123" t="s">
        <v>368</v>
      </c>
      <c r="D124" s="123" t="s">
        <v>629</v>
      </c>
      <c r="E124" s="122" t="s">
        <v>627</v>
      </c>
      <c r="F124" s="123" t="s">
        <v>630</v>
      </c>
      <c r="G124" s="122" t="s">
        <v>1325</v>
      </c>
      <c r="H124" s="122" t="s">
        <v>6950</v>
      </c>
      <c r="I124" s="13">
        <v>2.2200000000000002</v>
      </c>
      <c r="J124" s="13">
        <v>4.4400000000000004</v>
      </c>
      <c r="K124" s="13"/>
      <c r="L124" s="122" t="s">
        <v>372</v>
      </c>
      <c r="M124" s="124"/>
      <c r="N124" s="124"/>
      <c r="O124" s="108"/>
      <c r="P124" s="122"/>
      <c r="Q124" s="122"/>
    </row>
    <row r="125" spans="1:17" s="105" customFormat="1" ht="24" x14ac:dyDescent="0.55000000000000004">
      <c r="A125" s="106">
        <f>SUBTOTAL(103,$B$4:B125)</f>
        <v>122</v>
      </c>
      <c r="B125" s="107" t="s">
        <v>567</v>
      </c>
      <c r="C125" s="107" t="s">
        <v>368</v>
      </c>
      <c r="D125" s="107" t="s">
        <v>574</v>
      </c>
      <c r="E125" s="106" t="s">
        <v>631</v>
      </c>
      <c r="F125" s="107" t="s">
        <v>632</v>
      </c>
      <c r="G125" s="106" t="s">
        <v>5213</v>
      </c>
      <c r="H125" s="106" t="s">
        <v>6951</v>
      </c>
      <c r="I125" s="11">
        <v>6.8920000000000003</v>
      </c>
      <c r="J125" s="11">
        <v>7.08699999999999</v>
      </c>
      <c r="K125" s="11"/>
      <c r="L125" s="106" t="s">
        <v>372</v>
      </c>
      <c r="M125" s="118"/>
      <c r="N125" s="108"/>
      <c r="O125" s="108"/>
      <c r="P125" s="106"/>
      <c r="Q125" s="106"/>
    </row>
    <row r="126" spans="1:17" s="105" customFormat="1" ht="24" x14ac:dyDescent="0.55000000000000004">
      <c r="A126" s="106">
        <f>SUBTOTAL(103,$B$4:B126)</f>
        <v>123</v>
      </c>
      <c r="B126" s="107" t="s">
        <v>567</v>
      </c>
      <c r="C126" s="107" t="s">
        <v>368</v>
      </c>
      <c r="D126" s="107" t="s">
        <v>568</v>
      </c>
      <c r="E126" s="106" t="s">
        <v>633</v>
      </c>
      <c r="F126" s="107" t="s">
        <v>634</v>
      </c>
      <c r="G126" s="106" t="s">
        <v>5213</v>
      </c>
      <c r="H126" s="106" t="s">
        <v>6457</v>
      </c>
      <c r="I126" s="11">
        <v>5</v>
      </c>
      <c r="J126" s="11">
        <v>5</v>
      </c>
      <c r="K126" s="11"/>
      <c r="L126" s="106" t="s">
        <v>372</v>
      </c>
      <c r="M126" s="108"/>
      <c r="N126" s="108"/>
      <c r="O126" s="108"/>
      <c r="P126" s="106"/>
      <c r="Q126" s="106"/>
    </row>
    <row r="127" spans="1:17" s="105" customFormat="1" ht="24" x14ac:dyDescent="0.55000000000000004">
      <c r="A127" s="106">
        <f>SUBTOTAL(103,$B$4:B127)</f>
        <v>124</v>
      </c>
      <c r="B127" s="107" t="s">
        <v>567</v>
      </c>
      <c r="C127" s="107" t="s">
        <v>368</v>
      </c>
      <c r="D127" s="107" t="s">
        <v>587</v>
      </c>
      <c r="E127" s="106" t="s">
        <v>635</v>
      </c>
      <c r="F127" s="107" t="s">
        <v>636</v>
      </c>
      <c r="G127" s="106" t="s">
        <v>5213</v>
      </c>
      <c r="H127" s="106" t="s">
        <v>6952</v>
      </c>
      <c r="I127" s="11">
        <v>2.617</v>
      </c>
      <c r="J127" s="11">
        <v>2.73199999999999</v>
      </c>
      <c r="K127" s="11"/>
      <c r="L127" s="106" t="s">
        <v>372</v>
      </c>
      <c r="M127" s="108"/>
      <c r="N127" s="108"/>
      <c r="O127" s="108"/>
      <c r="P127" s="106"/>
      <c r="Q127" s="106"/>
    </row>
    <row r="128" spans="1:17" s="105" customFormat="1" ht="24" x14ac:dyDescent="0.55000000000000004">
      <c r="A128" s="106">
        <f>SUBTOTAL(103,$B$4:B128)</f>
        <v>125</v>
      </c>
      <c r="B128" s="107" t="s">
        <v>637</v>
      </c>
      <c r="C128" s="107" t="s">
        <v>368</v>
      </c>
      <c r="D128" s="107" t="s">
        <v>638</v>
      </c>
      <c r="E128" s="106" t="s">
        <v>639</v>
      </c>
      <c r="F128" s="107" t="s">
        <v>640</v>
      </c>
      <c r="G128" s="106" t="s">
        <v>6953</v>
      </c>
      <c r="H128" s="106" t="s">
        <v>6954</v>
      </c>
      <c r="I128" s="11">
        <v>60.27</v>
      </c>
      <c r="J128" s="11">
        <v>80.013999999999996</v>
      </c>
      <c r="K128" s="11"/>
      <c r="L128" s="106" t="s">
        <v>526</v>
      </c>
      <c r="M128" s="106"/>
      <c r="N128" s="106"/>
      <c r="O128" s="108"/>
      <c r="P128" s="106"/>
      <c r="Q128" s="106"/>
    </row>
    <row r="129" spans="1:17" s="105" customFormat="1" ht="24" x14ac:dyDescent="0.55000000000000004">
      <c r="A129" s="106">
        <f>SUBTOTAL(103,$B$4:B129)</f>
        <v>126</v>
      </c>
      <c r="B129" s="107" t="s">
        <v>637</v>
      </c>
      <c r="C129" s="107" t="s">
        <v>368</v>
      </c>
      <c r="D129" s="107" t="s">
        <v>641</v>
      </c>
      <c r="E129" s="106" t="s">
        <v>642</v>
      </c>
      <c r="F129" s="107" t="s">
        <v>643</v>
      </c>
      <c r="G129" s="106" t="s">
        <v>6954</v>
      </c>
      <c r="H129" s="106" t="s">
        <v>6955</v>
      </c>
      <c r="I129" s="11">
        <v>56</v>
      </c>
      <c r="J129" s="11">
        <v>76.12</v>
      </c>
      <c r="K129" s="11"/>
      <c r="L129" s="106" t="s">
        <v>526</v>
      </c>
      <c r="M129" s="106"/>
      <c r="N129" s="106"/>
      <c r="O129" s="108"/>
      <c r="P129" s="106"/>
      <c r="Q129" s="106"/>
    </row>
    <row r="130" spans="1:17" s="105" customFormat="1" ht="24" x14ac:dyDescent="0.55000000000000004">
      <c r="A130" s="106">
        <f>SUBTOTAL(103,$B$4:B130)</f>
        <v>127</v>
      </c>
      <c r="B130" s="107" t="s">
        <v>637</v>
      </c>
      <c r="C130" s="107" t="s">
        <v>368</v>
      </c>
      <c r="D130" s="107" t="s">
        <v>644</v>
      </c>
      <c r="E130" s="106" t="s">
        <v>645</v>
      </c>
      <c r="F130" s="107" t="s">
        <v>646</v>
      </c>
      <c r="G130" s="106" t="s">
        <v>6955</v>
      </c>
      <c r="H130" s="106" t="s">
        <v>6956</v>
      </c>
      <c r="I130" s="11">
        <v>20.853000000000002</v>
      </c>
      <c r="J130" s="11">
        <v>20.853000000000002</v>
      </c>
      <c r="K130" s="11"/>
      <c r="L130" s="106" t="s">
        <v>526</v>
      </c>
      <c r="M130" s="106"/>
      <c r="N130" s="106"/>
      <c r="O130" s="108"/>
      <c r="P130" s="106"/>
      <c r="Q130" s="106"/>
    </row>
    <row r="131" spans="1:17" s="105" customFormat="1" ht="24" x14ac:dyDescent="0.55000000000000004">
      <c r="A131" s="106">
        <f>SUBTOTAL(103,$B$4:B131)</f>
        <v>128</v>
      </c>
      <c r="B131" s="107" t="s">
        <v>637</v>
      </c>
      <c r="C131" s="107" t="s">
        <v>368</v>
      </c>
      <c r="D131" s="107" t="s">
        <v>638</v>
      </c>
      <c r="E131" s="106" t="s">
        <v>647</v>
      </c>
      <c r="F131" s="107" t="s">
        <v>648</v>
      </c>
      <c r="G131" s="106" t="s">
        <v>5213</v>
      </c>
      <c r="H131" s="106" t="s">
        <v>6906</v>
      </c>
      <c r="I131" s="11">
        <v>13</v>
      </c>
      <c r="J131" s="11">
        <v>16.1099999999999</v>
      </c>
      <c r="K131" s="11"/>
      <c r="L131" s="106" t="s">
        <v>526</v>
      </c>
      <c r="M131" s="106"/>
      <c r="N131" s="106"/>
      <c r="O131" s="108"/>
      <c r="P131" s="106"/>
      <c r="Q131" s="106"/>
    </row>
    <row r="132" spans="1:17" s="105" customFormat="1" ht="24" x14ac:dyDescent="0.55000000000000004">
      <c r="A132" s="106">
        <f>SUBTOTAL(103,$B$4:B132)</f>
        <v>129</v>
      </c>
      <c r="B132" s="107" t="s">
        <v>637</v>
      </c>
      <c r="C132" s="107" t="s">
        <v>368</v>
      </c>
      <c r="D132" s="107" t="s">
        <v>649</v>
      </c>
      <c r="E132" s="106" t="s">
        <v>650</v>
      </c>
      <c r="F132" s="107" t="s">
        <v>651</v>
      </c>
      <c r="G132" s="106" t="s">
        <v>6907</v>
      </c>
      <c r="H132" s="106" t="s">
        <v>6957</v>
      </c>
      <c r="I132" s="11">
        <v>42.85</v>
      </c>
      <c r="J132" s="11">
        <v>42.957000000000001</v>
      </c>
      <c r="K132" s="11"/>
      <c r="L132" s="106" t="s">
        <v>526</v>
      </c>
      <c r="M132" s="106"/>
      <c r="N132" s="106"/>
      <c r="O132" s="108"/>
      <c r="P132" s="106"/>
      <c r="Q132" s="106"/>
    </row>
    <row r="133" spans="1:17" s="105" customFormat="1" ht="24" x14ac:dyDescent="0.55000000000000004">
      <c r="A133" s="106">
        <f>SUBTOTAL(103,$B$4:B133)</f>
        <v>130</v>
      </c>
      <c r="B133" s="107" t="s">
        <v>637</v>
      </c>
      <c r="C133" s="107" t="s">
        <v>368</v>
      </c>
      <c r="D133" s="107" t="s">
        <v>644</v>
      </c>
      <c r="E133" s="106" t="s">
        <v>652</v>
      </c>
      <c r="F133" s="107" t="s">
        <v>653</v>
      </c>
      <c r="G133" s="106" t="s">
        <v>6957</v>
      </c>
      <c r="H133" s="106" t="s">
        <v>6958</v>
      </c>
      <c r="I133" s="11">
        <v>67.082999999999899</v>
      </c>
      <c r="J133" s="11">
        <v>67.082999999999899</v>
      </c>
      <c r="K133" s="11"/>
      <c r="L133" s="106" t="s">
        <v>526</v>
      </c>
      <c r="M133" s="106"/>
      <c r="N133" s="106"/>
      <c r="O133" s="108"/>
      <c r="P133" s="106"/>
      <c r="Q133" s="106"/>
    </row>
    <row r="134" spans="1:17" s="105" customFormat="1" ht="24" x14ac:dyDescent="0.55000000000000004">
      <c r="A134" s="106">
        <f>SUBTOTAL(103,$B$4:B134)</f>
        <v>131</v>
      </c>
      <c r="B134" s="107" t="s">
        <v>637</v>
      </c>
      <c r="C134" s="107" t="s">
        <v>368</v>
      </c>
      <c r="D134" s="107" t="s">
        <v>654</v>
      </c>
      <c r="E134" s="106" t="s">
        <v>655</v>
      </c>
      <c r="F134" s="107" t="s">
        <v>656</v>
      </c>
      <c r="G134" s="106" t="s">
        <v>6847</v>
      </c>
      <c r="H134" s="106" t="s">
        <v>6959</v>
      </c>
      <c r="I134" s="11">
        <v>23.202999999999999</v>
      </c>
      <c r="J134" s="11">
        <v>23.456</v>
      </c>
      <c r="K134" s="11"/>
      <c r="L134" s="106" t="s">
        <v>458</v>
      </c>
      <c r="M134" s="106"/>
      <c r="N134" s="106"/>
      <c r="O134" s="108"/>
      <c r="P134" s="106"/>
      <c r="Q134" s="106"/>
    </row>
    <row r="135" spans="1:17" s="105" customFormat="1" ht="24" x14ac:dyDescent="0.55000000000000004">
      <c r="A135" s="106">
        <f>SUBTOTAL(103,$B$4:B135)</f>
        <v>132</v>
      </c>
      <c r="B135" s="107" t="s">
        <v>637</v>
      </c>
      <c r="C135" s="107" t="s">
        <v>368</v>
      </c>
      <c r="D135" s="107" t="s">
        <v>657</v>
      </c>
      <c r="E135" s="106" t="s">
        <v>658</v>
      </c>
      <c r="F135" s="107" t="s">
        <v>659</v>
      </c>
      <c r="G135" s="106" t="s">
        <v>6960</v>
      </c>
      <c r="H135" s="106" t="s">
        <v>6961</v>
      </c>
      <c r="I135" s="11">
        <v>23.759999999999899</v>
      </c>
      <c r="J135" s="11">
        <v>23.759999999999899</v>
      </c>
      <c r="K135" s="11"/>
      <c r="L135" s="106" t="s">
        <v>526</v>
      </c>
      <c r="M135" s="106"/>
      <c r="N135" s="106"/>
      <c r="O135" s="108"/>
      <c r="P135" s="106"/>
      <c r="Q135" s="106"/>
    </row>
    <row r="136" spans="1:17" s="105" customFormat="1" ht="24" x14ac:dyDescent="0.55000000000000004">
      <c r="A136" s="106">
        <f>SUBTOTAL(103,$B$4:B136)</f>
        <v>133</v>
      </c>
      <c r="B136" s="107" t="s">
        <v>637</v>
      </c>
      <c r="C136" s="107" t="s">
        <v>368</v>
      </c>
      <c r="D136" s="107" t="s">
        <v>657</v>
      </c>
      <c r="E136" s="106" t="s">
        <v>660</v>
      </c>
      <c r="F136" s="107" t="s">
        <v>661</v>
      </c>
      <c r="G136" s="106" t="s">
        <v>5213</v>
      </c>
      <c r="H136" s="106" t="s">
        <v>6962</v>
      </c>
      <c r="I136" s="11">
        <v>50</v>
      </c>
      <c r="J136" s="11">
        <v>50</v>
      </c>
      <c r="K136" s="11"/>
      <c r="L136" s="106" t="s">
        <v>526</v>
      </c>
      <c r="M136" s="106"/>
      <c r="N136" s="106"/>
      <c r="O136" s="108"/>
      <c r="P136" s="106"/>
      <c r="Q136" s="106"/>
    </row>
    <row r="137" spans="1:17" s="105" customFormat="1" ht="24" x14ac:dyDescent="0.55000000000000004">
      <c r="A137" s="109">
        <f>SUBTOTAL(103,$B$4:B137)</f>
        <v>134</v>
      </c>
      <c r="B137" s="110" t="s">
        <v>637</v>
      </c>
      <c r="C137" s="110" t="s">
        <v>368</v>
      </c>
      <c r="D137" s="110" t="s">
        <v>654</v>
      </c>
      <c r="E137" s="109" t="s">
        <v>662</v>
      </c>
      <c r="F137" s="110" t="s">
        <v>663</v>
      </c>
      <c r="G137" s="109" t="s">
        <v>6962</v>
      </c>
      <c r="H137" s="109" t="s">
        <v>664</v>
      </c>
      <c r="I137" s="111">
        <v>15.177</v>
      </c>
      <c r="J137" s="111">
        <v>15.177</v>
      </c>
      <c r="K137" s="111"/>
      <c r="L137" s="109" t="s">
        <v>526</v>
      </c>
      <c r="M137" s="109" t="s">
        <v>664</v>
      </c>
      <c r="N137" s="109" t="s">
        <v>6418</v>
      </c>
      <c r="O137" s="109"/>
      <c r="P137" s="109"/>
      <c r="Q137" s="109"/>
    </row>
    <row r="138" spans="1:17" s="105" customFormat="1" ht="24" x14ac:dyDescent="0.55000000000000004">
      <c r="A138" s="109">
        <f>SUBTOTAL(103,$B$4:B138)</f>
        <v>135</v>
      </c>
      <c r="B138" s="110" t="s">
        <v>637</v>
      </c>
      <c r="C138" s="110" t="s">
        <v>368</v>
      </c>
      <c r="D138" s="110" t="s">
        <v>654</v>
      </c>
      <c r="E138" s="109" t="s">
        <v>665</v>
      </c>
      <c r="F138" s="110" t="s">
        <v>666</v>
      </c>
      <c r="G138" s="109" t="s">
        <v>664</v>
      </c>
      <c r="H138" s="109" t="s">
        <v>6886</v>
      </c>
      <c r="I138" s="111">
        <v>33.317999999999898</v>
      </c>
      <c r="J138" s="111">
        <v>33.632999999999903</v>
      </c>
      <c r="K138" s="111"/>
      <c r="L138" s="109" t="s">
        <v>458</v>
      </c>
      <c r="M138" s="109" t="s">
        <v>664</v>
      </c>
      <c r="N138" s="109" t="s">
        <v>6424</v>
      </c>
      <c r="O138" s="109"/>
      <c r="P138" s="109"/>
      <c r="Q138" s="109"/>
    </row>
    <row r="139" spans="1:17" s="105" customFormat="1" ht="24" x14ac:dyDescent="0.55000000000000004">
      <c r="A139" s="106">
        <f>SUBTOTAL(103,$B$4:B139)</f>
        <v>136</v>
      </c>
      <c r="B139" s="107" t="s">
        <v>637</v>
      </c>
      <c r="C139" s="107" t="s">
        <v>368</v>
      </c>
      <c r="D139" s="107" t="s">
        <v>638</v>
      </c>
      <c r="E139" s="106" t="s">
        <v>667</v>
      </c>
      <c r="F139" s="107" t="s">
        <v>668</v>
      </c>
      <c r="G139" s="106" t="s">
        <v>5213</v>
      </c>
      <c r="H139" s="106" t="s">
        <v>6963</v>
      </c>
      <c r="I139" s="11">
        <v>14.62</v>
      </c>
      <c r="J139" s="11">
        <v>14.62</v>
      </c>
      <c r="K139" s="11"/>
      <c r="L139" s="106" t="s">
        <v>526</v>
      </c>
      <c r="M139" s="106"/>
      <c r="N139" s="106"/>
      <c r="O139" s="108"/>
      <c r="P139" s="106"/>
      <c r="Q139" s="106"/>
    </row>
    <row r="140" spans="1:17" s="105" customFormat="1" ht="24" x14ac:dyDescent="0.55000000000000004">
      <c r="A140" s="106">
        <f>SUBTOTAL(103,$B$4:B140)</f>
        <v>137</v>
      </c>
      <c r="B140" s="107" t="s">
        <v>637</v>
      </c>
      <c r="C140" s="107" t="s">
        <v>368</v>
      </c>
      <c r="D140" s="107" t="s">
        <v>654</v>
      </c>
      <c r="E140" s="106" t="s">
        <v>669</v>
      </c>
      <c r="F140" s="107" t="s">
        <v>670</v>
      </c>
      <c r="G140" s="106" t="s">
        <v>6890</v>
      </c>
      <c r="H140" s="106" t="s">
        <v>6964</v>
      </c>
      <c r="I140" s="11">
        <v>10.004</v>
      </c>
      <c r="J140" s="11">
        <v>10.004</v>
      </c>
      <c r="K140" s="11"/>
      <c r="L140" s="106" t="s">
        <v>458</v>
      </c>
      <c r="M140" s="106"/>
      <c r="N140" s="106"/>
      <c r="O140" s="108"/>
      <c r="P140" s="106"/>
      <c r="Q140" s="106"/>
    </row>
    <row r="141" spans="1:17" s="105" customFormat="1" ht="24" x14ac:dyDescent="0.55000000000000004">
      <c r="A141" s="106">
        <f>SUBTOTAL(103,$B$4:B141)</f>
        <v>138</v>
      </c>
      <c r="B141" s="107" t="s">
        <v>637</v>
      </c>
      <c r="C141" s="107" t="s">
        <v>368</v>
      </c>
      <c r="D141" s="107" t="s">
        <v>641</v>
      </c>
      <c r="E141" s="106" t="s">
        <v>671</v>
      </c>
      <c r="F141" s="107" t="s">
        <v>672</v>
      </c>
      <c r="G141" s="106" t="s">
        <v>5213</v>
      </c>
      <c r="H141" s="106" t="s">
        <v>6811</v>
      </c>
      <c r="I141" s="11">
        <v>30</v>
      </c>
      <c r="J141" s="11">
        <v>30</v>
      </c>
      <c r="K141" s="11"/>
      <c r="L141" s="106" t="s">
        <v>526</v>
      </c>
      <c r="M141" s="106"/>
      <c r="N141" s="106"/>
      <c r="O141" s="108"/>
      <c r="P141" s="106"/>
      <c r="Q141" s="106"/>
    </row>
    <row r="142" spans="1:17" s="105" customFormat="1" ht="24" x14ac:dyDescent="0.55000000000000004">
      <c r="A142" s="106">
        <f>SUBTOTAL(103,$B$4:B142)</f>
        <v>139</v>
      </c>
      <c r="B142" s="107" t="s">
        <v>637</v>
      </c>
      <c r="C142" s="107" t="s">
        <v>368</v>
      </c>
      <c r="D142" s="107" t="s">
        <v>649</v>
      </c>
      <c r="E142" s="106" t="s">
        <v>673</v>
      </c>
      <c r="F142" s="107" t="s">
        <v>674</v>
      </c>
      <c r="G142" s="106" t="s">
        <v>6811</v>
      </c>
      <c r="H142" s="106" t="s">
        <v>6965</v>
      </c>
      <c r="I142" s="11">
        <v>16.596</v>
      </c>
      <c r="J142" s="11">
        <v>16.596</v>
      </c>
      <c r="K142" s="11"/>
      <c r="L142" s="106" t="s">
        <v>526</v>
      </c>
      <c r="M142" s="106"/>
      <c r="N142" s="106"/>
      <c r="O142" s="108"/>
      <c r="P142" s="106"/>
      <c r="Q142" s="106"/>
    </row>
    <row r="143" spans="1:17" s="105" customFormat="1" ht="24" x14ac:dyDescent="0.55000000000000004">
      <c r="A143" s="106">
        <f>SUBTOTAL(103,$B$4:B143)</f>
        <v>140</v>
      </c>
      <c r="B143" s="107" t="s">
        <v>637</v>
      </c>
      <c r="C143" s="107" t="s">
        <v>368</v>
      </c>
      <c r="D143" s="107" t="s">
        <v>649</v>
      </c>
      <c r="E143" s="106" t="s">
        <v>675</v>
      </c>
      <c r="F143" s="107" t="s">
        <v>676</v>
      </c>
      <c r="G143" s="106" t="s">
        <v>5213</v>
      </c>
      <c r="H143" s="106" t="s">
        <v>6966</v>
      </c>
      <c r="I143" s="11">
        <v>42.9149999999999</v>
      </c>
      <c r="J143" s="11">
        <v>42.9149999999999</v>
      </c>
      <c r="K143" s="11"/>
      <c r="L143" s="106" t="s">
        <v>526</v>
      </c>
      <c r="M143" s="106"/>
      <c r="N143" s="106"/>
      <c r="O143" s="108"/>
      <c r="P143" s="106"/>
      <c r="Q143" s="106"/>
    </row>
    <row r="144" spans="1:17" s="105" customFormat="1" ht="24" x14ac:dyDescent="0.55000000000000004">
      <c r="A144" s="106">
        <f>SUBTOTAL(103,$B$4:B144)</f>
        <v>141</v>
      </c>
      <c r="B144" s="107" t="s">
        <v>637</v>
      </c>
      <c r="C144" s="107" t="s">
        <v>368</v>
      </c>
      <c r="D144" s="107" t="s">
        <v>649</v>
      </c>
      <c r="E144" s="106" t="s">
        <v>677</v>
      </c>
      <c r="F144" s="107" t="s">
        <v>678</v>
      </c>
      <c r="G144" s="106" t="s">
        <v>5213</v>
      </c>
      <c r="H144" s="106" t="s">
        <v>6725</v>
      </c>
      <c r="I144" s="11">
        <v>0.4</v>
      </c>
      <c r="J144" s="11">
        <v>0.4</v>
      </c>
      <c r="K144" s="11"/>
      <c r="L144" s="106" t="s">
        <v>526</v>
      </c>
      <c r="M144" s="106"/>
      <c r="N144" s="106"/>
      <c r="O144" s="108"/>
      <c r="P144" s="106"/>
      <c r="Q144" s="106"/>
    </row>
    <row r="145" spans="1:17" s="105" customFormat="1" ht="24" x14ac:dyDescent="0.55000000000000004">
      <c r="A145" s="106">
        <f>SUBTOTAL(103,$B$4:B145)</f>
        <v>142</v>
      </c>
      <c r="B145" s="107" t="s">
        <v>637</v>
      </c>
      <c r="C145" s="107" t="s">
        <v>368</v>
      </c>
      <c r="D145" s="107" t="s">
        <v>649</v>
      </c>
      <c r="E145" s="106" t="s">
        <v>677</v>
      </c>
      <c r="F145" s="107" t="s">
        <v>678</v>
      </c>
      <c r="G145" s="106" t="s">
        <v>5213</v>
      </c>
      <c r="H145" s="106" t="s">
        <v>6967</v>
      </c>
      <c r="I145" s="11">
        <v>0.5</v>
      </c>
      <c r="J145" s="11">
        <v>0.5</v>
      </c>
      <c r="K145" s="11"/>
      <c r="L145" s="106" t="s">
        <v>526</v>
      </c>
      <c r="M145" s="106"/>
      <c r="N145" s="106"/>
      <c r="O145" s="108"/>
      <c r="P145" s="106"/>
      <c r="Q145" s="106"/>
    </row>
    <row r="146" spans="1:17" s="105" customFormat="1" ht="24" x14ac:dyDescent="0.55000000000000004">
      <c r="A146" s="106">
        <f>SUBTOTAL(103,$B$4:B146)</f>
        <v>143</v>
      </c>
      <c r="B146" s="107" t="s">
        <v>637</v>
      </c>
      <c r="C146" s="107" t="s">
        <v>368</v>
      </c>
      <c r="D146" s="107" t="s">
        <v>649</v>
      </c>
      <c r="E146" s="106" t="s">
        <v>677</v>
      </c>
      <c r="F146" s="107" t="s">
        <v>678</v>
      </c>
      <c r="G146" s="106" t="s">
        <v>5213</v>
      </c>
      <c r="H146" s="106" t="s">
        <v>6968</v>
      </c>
      <c r="I146" s="11">
        <v>0.29999999999999899</v>
      </c>
      <c r="J146" s="11">
        <v>0.29999999999999899</v>
      </c>
      <c r="K146" s="11"/>
      <c r="L146" s="106" t="s">
        <v>526</v>
      </c>
      <c r="M146" s="106"/>
      <c r="N146" s="106"/>
      <c r="O146" s="108"/>
      <c r="P146" s="106"/>
      <c r="Q146" s="106"/>
    </row>
    <row r="147" spans="1:17" s="105" customFormat="1" ht="24" x14ac:dyDescent="0.55000000000000004">
      <c r="A147" s="106">
        <f>SUBTOTAL(103,$B$4:B147)</f>
        <v>144</v>
      </c>
      <c r="B147" s="107" t="s">
        <v>637</v>
      </c>
      <c r="C147" s="107" t="s">
        <v>368</v>
      </c>
      <c r="D147" s="107" t="s">
        <v>649</v>
      </c>
      <c r="E147" s="106" t="s">
        <v>677</v>
      </c>
      <c r="F147" s="107" t="s">
        <v>678</v>
      </c>
      <c r="G147" s="106" t="s">
        <v>5213</v>
      </c>
      <c r="H147" s="106" t="s">
        <v>6969</v>
      </c>
      <c r="I147" s="11">
        <v>0.54</v>
      </c>
      <c r="J147" s="11">
        <v>0.54</v>
      </c>
      <c r="K147" s="11"/>
      <c r="L147" s="106" t="s">
        <v>526</v>
      </c>
      <c r="M147" s="106"/>
      <c r="N147" s="106"/>
      <c r="O147" s="108"/>
      <c r="P147" s="106"/>
      <c r="Q147" s="106"/>
    </row>
    <row r="148" spans="1:17" s="105" customFormat="1" ht="24" x14ac:dyDescent="0.55000000000000004">
      <c r="A148" s="106">
        <f>SUBTOTAL(103,$B$4:B148)</f>
        <v>145</v>
      </c>
      <c r="B148" s="107" t="s">
        <v>637</v>
      </c>
      <c r="C148" s="107" t="s">
        <v>368</v>
      </c>
      <c r="D148" s="107" t="s">
        <v>649</v>
      </c>
      <c r="E148" s="106" t="s">
        <v>677</v>
      </c>
      <c r="F148" s="107" t="s">
        <v>678</v>
      </c>
      <c r="G148" s="106" t="s">
        <v>5213</v>
      </c>
      <c r="H148" s="106" t="s">
        <v>6970</v>
      </c>
      <c r="I148" s="11">
        <v>0.72499999999999898</v>
      </c>
      <c r="J148" s="11">
        <v>0.72499999999999898</v>
      </c>
      <c r="K148" s="11"/>
      <c r="L148" s="106" t="s">
        <v>526</v>
      </c>
      <c r="M148" s="106"/>
      <c r="N148" s="106"/>
      <c r="O148" s="108"/>
      <c r="P148" s="106"/>
      <c r="Q148" s="106"/>
    </row>
    <row r="149" spans="1:17" s="105" customFormat="1" ht="24" x14ac:dyDescent="0.55000000000000004">
      <c r="A149" s="106">
        <f>SUBTOTAL(103,$B$4:B149)</f>
        <v>146</v>
      </c>
      <c r="B149" s="107" t="s">
        <v>637</v>
      </c>
      <c r="C149" s="107" t="s">
        <v>368</v>
      </c>
      <c r="D149" s="107" t="s">
        <v>649</v>
      </c>
      <c r="E149" s="106" t="s">
        <v>677</v>
      </c>
      <c r="F149" s="107" t="s">
        <v>678</v>
      </c>
      <c r="G149" s="106" t="s">
        <v>5213</v>
      </c>
      <c r="H149" s="106" t="s">
        <v>6971</v>
      </c>
      <c r="I149" s="11">
        <v>0.88</v>
      </c>
      <c r="J149" s="11">
        <v>0.88</v>
      </c>
      <c r="K149" s="11"/>
      <c r="L149" s="106" t="s">
        <v>526</v>
      </c>
      <c r="M149" s="106"/>
      <c r="N149" s="106"/>
      <c r="O149" s="108"/>
      <c r="P149" s="106"/>
      <c r="Q149" s="106"/>
    </row>
    <row r="150" spans="1:17" s="105" customFormat="1" ht="24" x14ac:dyDescent="0.55000000000000004">
      <c r="A150" s="106">
        <f>SUBTOTAL(103,$B$4:B150)</f>
        <v>147</v>
      </c>
      <c r="B150" s="107" t="s">
        <v>637</v>
      </c>
      <c r="C150" s="107" t="s">
        <v>368</v>
      </c>
      <c r="D150" s="107" t="s">
        <v>649</v>
      </c>
      <c r="E150" s="106" t="s">
        <v>677</v>
      </c>
      <c r="F150" s="107" t="s">
        <v>678</v>
      </c>
      <c r="G150" s="106" t="s">
        <v>5213</v>
      </c>
      <c r="H150" s="106" t="s">
        <v>6968</v>
      </c>
      <c r="I150" s="11">
        <v>0.29999999999999899</v>
      </c>
      <c r="J150" s="11">
        <v>0.29999999999999899</v>
      </c>
      <c r="K150" s="11"/>
      <c r="L150" s="106" t="s">
        <v>526</v>
      </c>
      <c r="M150" s="106"/>
      <c r="N150" s="106"/>
      <c r="O150" s="108"/>
      <c r="P150" s="106"/>
      <c r="Q150" s="106"/>
    </row>
    <row r="151" spans="1:17" s="105" customFormat="1" ht="24" x14ac:dyDescent="0.55000000000000004">
      <c r="A151" s="106">
        <f>SUBTOTAL(103,$B$4:B151)</f>
        <v>148</v>
      </c>
      <c r="B151" s="107" t="s">
        <v>637</v>
      </c>
      <c r="C151" s="107" t="s">
        <v>368</v>
      </c>
      <c r="D151" s="107" t="s">
        <v>649</v>
      </c>
      <c r="E151" s="106" t="s">
        <v>677</v>
      </c>
      <c r="F151" s="107" t="s">
        <v>678</v>
      </c>
      <c r="G151" s="106" t="s">
        <v>5213</v>
      </c>
      <c r="H151" s="106" t="s">
        <v>6972</v>
      </c>
      <c r="I151" s="11">
        <v>2.0899999999999901</v>
      </c>
      <c r="J151" s="11">
        <v>2.0899999999999901</v>
      </c>
      <c r="K151" s="11"/>
      <c r="L151" s="106" t="s">
        <v>526</v>
      </c>
      <c r="M151" s="106"/>
      <c r="N151" s="106"/>
      <c r="O151" s="108"/>
      <c r="P151" s="106"/>
      <c r="Q151" s="106"/>
    </row>
    <row r="152" spans="1:17" s="105" customFormat="1" ht="24" x14ac:dyDescent="0.55000000000000004">
      <c r="A152" s="106">
        <f>SUBTOTAL(103,$B$4:B152)</f>
        <v>149</v>
      </c>
      <c r="B152" s="107" t="s">
        <v>637</v>
      </c>
      <c r="C152" s="107" t="s">
        <v>368</v>
      </c>
      <c r="D152" s="107" t="s">
        <v>649</v>
      </c>
      <c r="E152" s="106" t="s">
        <v>677</v>
      </c>
      <c r="F152" s="107" t="s">
        <v>678</v>
      </c>
      <c r="G152" s="106" t="s">
        <v>5213</v>
      </c>
      <c r="H152" s="106" t="s">
        <v>6973</v>
      </c>
      <c r="I152" s="11">
        <v>1.075</v>
      </c>
      <c r="J152" s="11">
        <v>1.075</v>
      </c>
      <c r="K152" s="11"/>
      <c r="L152" s="106" t="s">
        <v>526</v>
      </c>
      <c r="M152" s="106"/>
      <c r="N152" s="106"/>
      <c r="O152" s="108"/>
      <c r="P152" s="106"/>
      <c r="Q152" s="106"/>
    </row>
    <row r="153" spans="1:17" s="105" customFormat="1" ht="24" x14ac:dyDescent="0.55000000000000004">
      <c r="A153" s="106">
        <f>SUBTOTAL(103,$B$4:B153)</f>
        <v>150</v>
      </c>
      <c r="B153" s="107" t="s">
        <v>637</v>
      </c>
      <c r="C153" s="107" t="s">
        <v>368</v>
      </c>
      <c r="D153" s="107" t="s">
        <v>649</v>
      </c>
      <c r="E153" s="106" t="s">
        <v>677</v>
      </c>
      <c r="F153" s="107" t="s">
        <v>678</v>
      </c>
      <c r="G153" s="106" t="s">
        <v>5213</v>
      </c>
      <c r="H153" s="106" t="s">
        <v>6974</v>
      </c>
      <c r="I153" s="11">
        <v>0.63500000000000001</v>
      </c>
      <c r="J153" s="11">
        <v>0.63500000000000001</v>
      </c>
      <c r="K153" s="11"/>
      <c r="L153" s="106" t="s">
        <v>526</v>
      </c>
      <c r="M153" s="106"/>
      <c r="N153" s="106"/>
      <c r="O153" s="108"/>
      <c r="P153" s="106"/>
      <c r="Q153" s="106"/>
    </row>
    <row r="154" spans="1:17" s="105" customFormat="1" ht="24" x14ac:dyDescent="0.55000000000000004">
      <c r="A154" s="106">
        <f>SUBTOTAL(103,$B$4:B154)</f>
        <v>151</v>
      </c>
      <c r="B154" s="107" t="s">
        <v>637</v>
      </c>
      <c r="C154" s="107" t="s">
        <v>368</v>
      </c>
      <c r="D154" s="107" t="s">
        <v>649</v>
      </c>
      <c r="E154" s="106" t="s">
        <v>677</v>
      </c>
      <c r="F154" s="107" t="s">
        <v>678</v>
      </c>
      <c r="G154" s="106" t="s">
        <v>5213</v>
      </c>
      <c r="H154" s="106" t="s">
        <v>6975</v>
      </c>
      <c r="I154" s="11">
        <v>1.9430000000000001</v>
      </c>
      <c r="J154" s="11">
        <v>1.9430000000000001</v>
      </c>
      <c r="K154" s="11"/>
      <c r="L154" s="106" t="s">
        <v>526</v>
      </c>
      <c r="M154" s="106"/>
      <c r="N154" s="106"/>
      <c r="O154" s="108"/>
      <c r="P154" s="106"/>
      <c r="Q154" s="106"/>
    </row>
    <row r="155" spans="1:17" s="105" customFormat="1" ht="24" x14ac:dyDescent="0.55000000000000004">
      <c r="A155" s="106">
        <f>SUBTOTAL(103,$B$4:B155)</f>
        <v>152</v>
      </c>
      <c r="B155" s="107" t="s">
        <v>637</v>
      </c>
      <c r="C155" s="107" t="s">
        <v>368</v>
      </c>
      <c r="D155" s="107" t="s">
        <v>638</v>
      </c>
      <c r="E155" s="106" t="s">
        <v>679</v>
      </c>
      <c r="F155" s="107" t="s">
        <v>680</v>
      </c>
      <c r="G155" s="106" t="s">
        <v>5213</v>
      </c>
      <c r="H155" s="106" t="s">
        <v>6976</v>
      </c>
      <c r="I155" s="11">
        <v>4.532</v>
      </c>
      <c r="J155" s="11">
        <v>4.532</v>
      </c>
      <c r="K155" s="11"/>
      <c r="L155" s="106" t="s">
        <v>526</v>
      </c>
      <c r="M155" s="106"/>
      <c r="N155" s="106"/>
      <c r="O155" s="108"/>
      <c r="P155" s="106"/>
      <c r="Q155" s="106"/>
    </row>
    <row r="156" spans="1:17" s="105" customFormat="1" ht="24" x14ac:dyDescent="0.55000000000000004">
      <c r="A156" s="106">
        <f>SUBTOTAL(103,$B$4:B156)</f>
        <v>153</v>
      </c>
      <c r="B156" s="107" t="s">
        <v>637</v>
      </c>
      <c r="C156" s="107" t="s">
        <v>368</v>
      </c>
      <c r="D156" s="107" t="s">
        <v>649</v>
      </c>
      <c r="E156" s="106" t="s">
        <v>681</v>
      </c>
      <c r="F156" s="107" t="s">
        <v>682</v>
      </c>
      <c r="G156" s="106" t="s">
        <v>5213</v>
      </c>
      <c r="H156" s="106" t="s">
        <v>6968</v>
      </c>
      <c r="I156" s="11">
        <v>0.29999999999999899</v>
      </c>
      <c r="J156" s="11">
        <v>0.29999999999999899</v>
      </c>
      <c r="K156" s="11"/>
      <c r="L156" s="106" t="s">
        <v>526</v>
      </c>
      <c r="M156" s="106"/>
      <c r="N156" s="106"/>
      <c r="O156" s="108"/>
      <c r="P156" s="106"/>
      <c r="Q156" s="106"/>
    </row>
    <row r="157" spans="1:17" s="105" customFormat="1" ht="24" x14ac:dyDescent="0.55000000000000004">
      <c r="A157" s="106">
        <f>SUBTOTAL(103,$B$4:B157)</f>
        <v>154</v>
      </c>
      <c r="B157" s="107" t="s">
        <v>683</v>
      </c>
      <c r="C157" s="107" t="s">
        <v>368</v>
      </c>
      <c r="D157" s="107" t="s">
        <v>684</v>
      </c>
      <c r="E157" s="106" t="s">
        <v>685</v>
      </c>
      <c r="F157" s="107" t="s">
        <v>686</v>
      </c>
      <c r="G157" s="106" t="s">
        <v>6977</v>
      </c>
      <c r="H157" s="106" t="s">
        <v>6978</v>
      </c>
      <c r="I157" s="11">
        <v>30.326000000000001</v>
      </c>
      <c r="J157" s="11">
        <v>49.159999999999897</v>
      </c>
      <c r="K157" s="11"/>
      <c r="L157" s="106" t="s">
        <v>491</v>
      </c>
      <c r="M157" s="108"/>
      <c r="N157" s="108"/>
      <c r="O157" s="108"/>
      <c r="P157" s="106"/>
      <c r="Q157" s="106"/>
    </row>
    <row r="158" spans="1:17" s="105" customFormat="1" ht="24" x14ac:dyDescent="0.55000000000000004">
      <c r="A158" s="106">
        <f>SUBTOTAL(103,$B$4:B158)</f>
        <v>155</v>
      </c>
      <c r="B158" s="107" t="s">
        <v>683</v>
      </c>
      <c r="C158" s="107" t="s">
        <v>368</v>
      </c>
      <c r="D158" s="107" t="s">
        <v>687</v>
      </c>
      <c r="E158" s="106" t="s">
        <v>688</v>
      </c>
      <c r="F158" s="107" t="s">
        <v>689</v>
      </c>
      <c r="G158" s="106" t="s">
        <v>6978</v>
      </c>
      <c r="H158" s="106" t="s">
        <v>6719</v>
      </c>
      <c r="I158" s="11">
        <v>38</v>
      </c>
      <c r="J158" s="11">
        <v>38.579999999999899</v>
      </c>
      <c r="K158" s="11"/>
      <c r="L158" s="106" t="s">
        <v>491</v>
      </c>
      <c r="M158" s="108"/>
      <c r="N158" s="108"/>
      <c r="O158" s="108"/>
      <c r="P158" s="106"/>
      <c r="Q158" s="106"/>
    </row>
    <row r="159" spans="1:17" s="105" customFormat="1" ht="24" x14ac:dyDescent="0.55000000000000004">
      <c r="A159" s="106">
        <f>SUBTOTAL(103,$B$4:B159)</f>
        <v>156</v>
      </c>
      <c r="B159" s="107" t="s">
        <v>683</v>
      </c>
      <c r="C159" s="107" t="s">
        <v>368</v>
      </c>
      <c r="D159" s="107" t="s">
        <v>690</v>
      </c>
      <c r="E159" s="106" t="s">
        <v>691</v>
      </c>
      <c r="F159" s="107" t="s">
        <v>692</v>
      </c>
      <c r="G159" s="106" t="s">
        <v>1259</v>
      </c>
      <c r="H159" s="106" t="s">
        <v>6979</v>
      </c>
      <c r="I159" s="11">
        <v>24.984000000000002</v>
      </c>
      <c r="J159" s="11">
        <v>24.984000000000002</v>
      </c>
      <c r="K159" s="11"/>
      <c r="L159" s="106" t="s">
        <v>491</v>
      </c>
      <c r="M159" s="108"/>
      <c r="N159" s="108"/>
      <c r="O159" s="108"/>
      <c r="P159" s="106"/>
      <c r="Q159" s="106"/>
    </row>
    <row r="160" spans="1:17" s="105" customFormat="1" ht="24" x14ac:dyDescent="0.55000000000000004">
      <c r="A160" s="106">
        <f>SUBTOTAL(103,$B$4:B160)</f>
        <v>157</v>
      </c>
      <c r="B160" s="107" t="s">
        <v>683</v>
      </c>
      <c r="C160" s="107" t="s">
        <v>368</v>
      </c>
      <c r="D160" s="107" t="s">
        <v>684</v>
      </c>
      <c r="E160" s="106" t="s">
        <v>693</v>
      </c>
      <c r="F160" s="107" t="s">
        <v>694</v>
      </c>
      <c r="G160" s="106" t="s">
        <v>6980</v>
      </c>
      <c r="H160" s="106" t="s">
        <v>6981</v>
      </c>
      <c r="I160" s="11">
        <v>20.9239999999999</v>
      </c>
      <c r="J160" s="11">
        <v>58.143999999999998</v>
      </c>
      <c r="K160" s="11"/>
      <c r="L160" s="106" t="s">
        <v>491</v>
      </c>
      <c r="M160" s="108"/>
      <c r="N160" s="108"/>
      <c r="O160" s="108"/>
      <c r="P160" s="106"/>
      <c r="Q160" s="106"/>
    </row>
    <row r="161" spans="1:17" s="105" customFormat="1" ht="24" x14ac:dyDescent="0.55000000000000004">
      <c r="A161" s="106">
        <f>SUBTOTAL(103,$B$4:B161)</f>
        <v>158</v>
      </c>
      <c r="B161" s="107" t="s">
        <v>683</v>
      </c>
      <c r="C161" s="107" t="s">
        <v>368</v>
      </c>
      <c r="D161" s="107" t="s">
        <v>695</v>
      </c>
      <c r="E161" s="106" t="s">
        <v>696</v>
      </c>
      <c r="F161" s="107" t="s">
        <v>697</v>
      </c>
      <c r="G161" s="106" t="s">
        <v>6982</v>
      </c>
      <c r="H161" s="106" t="s">
        <v>6983</v>
      </c>
      <c r="I161" s="11">
        <v>12.893000000000001</v>
      </c>
      <c r="J161" s="11">
        <v>25.786000000000001</v>
      </c>
      <c r="K161" s="11"/>
      <c r="L161" s="106" t="s">
        <v>491</v>
      </c>
      <c r="M161" s="108"/>
      <c r="N161" s="108"/>
      <c r="O161" s="108"/>
      <c r="P161" s="106"/>
      <c r="Q161" s="106"/>
    </row>
    <row r="162" spans="1:17" s="105" customFormat="1" ht="24" x14ac:dyDescent="0.55000000000000004">
      <c r="A162" s="122">
        <f>SUBTOTAL(103,$B$4:B162)</f>
        <v>159</v>
      </c>
      <c r="B162" s="123" t="s">
        <v>683</v>
      </c>
      <c r="C162" s="123" t="s">
        <v>368</v>
      </c>
      <c r="D162" s="123" t="s">
        <v>698</v>
      </c>
      <c r="E162" s="122" t="s">
        <v>699</v>
      </c>
      <c r="F162" s="123" t="s">
        <v>700</v>
      </c>
      <c r="G162" s="122" t="s">
        <v>6983</v>
      </c>
      <c r="H162" s="122" t="s">
        <v>6901</v>
      </c>
      <c r="I162" s="13">
        <v>44</v>
      </c>
      <c r="J162" s="13">
        <v>79.500999999999905</v>
      </c>
      <c r="K162" s="13"/>
      <c r="L162" s="122" t="s">
        <v>491</v>
      </c>
      <c r="M162" s="122"/>
      <c r="N162" s="122"/>
      <c r="O162" s="122"/>
      <c r="P162" s="122"/>
      <c r="Q162" s="122"/>
    </row>
    <row r="163" spans="1:17" s="105" customFormat="1" ht="24" x14ac:dyDescent="0.55000000000000004">
      <c r="A163" s="106">
        <f>SUBTOTAL(103,$B$4:B163)</f>
        <v>160</v>
      </c>
      <c r="B163" s="107" t="s">
        <v>683</v>
      </c>
      <c r="C163" s="107" t="s">
        <v>368</v>
      </c>
      <c r="D163" s="107" t="s">
        <v>698</v>
      </c>
      <c r="E163" s="106" t="s">
        <v>701</v>
      </c>
      <c r="F163" s="107" t="s">
        <v>702</v>
      </c>
      <c r="G163" s="106" t="s">
        <v>5213</v>
      </c>
      <c r="H163" s="106" t="s">
        <v>6984</v>
      </c>
      <c r="I163" s="11">
        <v>4</v>
      </c>
      <c r="J163" s="11">
        <v>8</v>
      </c>
      <c r="K163" s="11"/>
      <c r="L163" s="106" t="s">
        <v>491</v>
      </c>
      <c r="M163" s="108"/>
      <c r="N163" s="108"/>
      <c r="O163" s="108"/>
      <c r="P163" s="106"/>
      <c r="Q163" s="106"/>
    </row>
    <row r="164" spans="1:17" s="105" customFormat="1" ht="24" x14ac:dyDescent="0.55000000000000004">
      <c r="A164" s="106">
        <f>SUBTOTAL(103,$B$4:B164)</f>
        <v>161</v>
      </c>
      <c r="B164" s="107" t="s">
        <v>683</v>
      </c>
      <c r="C164" s="107" t="s">
        <v>368</v>
      </c>
      <c r="D164" s="107" t="s">
        <v>703</v>
      </c>
      <c r="E164" s="106" t="s">
        <v>704</v>
      </c>
      <c r="F164" s="107" t="s">
        <v>705</v>
      </c>
      <c r="G164" s="106" t="s">
        <v>6984</v>
      </c>
      <c r="H164" s="106" t="s">
        <v>6807</v>
      </c>
      <c r="I164" s="11">
        <v>36.554000000000002</v>
      </c>
      <c r="J164" s="11">
        <v>67.504000000000005</v>
      </c>
      <c r="K164" s="11"/>
      <c r="L164" s="106" t="s">
        <v>491</v>
      </c>
      <c r="M164" s="108"/>
      <c r="N164" s="108"/>
      <c r="O164" s="108"/>
      <c r="P164" s="106"/>
      <c r="Q164" s="106"/>
    </row>
    <row r="165" spans="1:17" s="105" customFormat="1" ht="24" x14ac:dyDescent="0.55000000000000004">
      <c r="A165" s="106">
        <f>SUBTOTAL(103,$B$4:B165)</f>
        <v>162</v>
      </c>
      <c r="B165" s="107" t="s">
        <v>683</v>
      </c>
      <c r="C165" s="107" t="s">
        <v>368</v>
      </c>
      <c r="D165" s="107" t="s">
        <v>684</v>
      </c>
      <c r="E165" s="106" t="s">
        <v>706</v>
      </c>
      <c r="F165" s="107" t="s">
        <v>707</v>
      </c>
      <c r="G165" s="106" t="s">
        <v>5213</v>
      </c>
      <c r="H165" s="106" t="s">
        <v>6984</v>
      </c>
      <c r="I165" s="11">
        <v>4</v>
      </c>
      <c r="J165" s="11">
        <v>8.4499999999999993</v>
      </c>
      <c r="K165" s="11"/>
      <c r="L165" s="106" t="s">
        <v>491</v>
      </c>
      <c r="M165" s="108"/>
      <c r="N165" s="108"/>
      <c r="O165" s="108"/>
      <c r="P165" s="106"/>
      <c r="Q165" s="106"/>
    </row>
    <row r="166" spans="1:17" s="105" customFormat="1" ht="24" x14ac:dyDescent="0.55000000000000004">
      <c r="A166" s="106">
        <f>SUBTOTAL(103,$B$4:B166)</f>
        <v>163</v>
      </c>
      <c r="B166" s="107" t="s">
        <v>683</v>
      </c>
      <c r="C166" s="107" t="s">
        <v>368</v>
      </c>
      <c r="D166" s="107" t="s">
        <v>695</v>
      </c>
      <c r="E166" s="106" t="s">
        <v>708</v>
      </c>
      <c r="F166" s="107" t="s">
        <v>707</v>
      </c>
      <c r="G166" s="106" t="s">
        <v>6984</v>
      </c>
      <c r="H166" s="106" t="s">
        <v>6985</v>
      </c>
      <c r="I166" s="11">
        <v>6.4180000000000001</v>
      </c>
      <c r="J166" s="11">
        <v>13.995999999999899</v>
      </c>
      <c r="K166" s="11"/>
      <c r="L166" s="106" t="s">
        <v>491</v>
      </c>
      <c r="M166" s="108"/>
      <c r="N166" s="108"/>
      <c r="O166" s="108"/>
      <c r="P166" s="106"/>
      <c r="Q166" s="106"/>
    </row>
    <row r="167" spans="1:17" s="105" customFormat="1" ht="24" x14ac:dyDescent="0.55000000000000004">
      <c r="A167" s="106">
        <f>SUBTOTAL(103,$B$4:B167)</f>
        <v>164</v>
      </c>
      <c r="B167" s="107" t="s">
        <v>683</v>
      </c>
      <c r="C167" s="107" t="s">
        <v>368</v>
      </c>
      <c r="D167" s="107" t="s">
        <v>684</v>
      </c>
      <c r="E167" s="106" t="s">
        <v>709</v>
      </c>
      <c r="F167" s="107" t="s">
        <v>710</v>
      </c>
      <c r="G167" s="106" t="s">
        <v>6986</v>
      </c>
      <c r="H167" s="106" t="s">
        <v>6984</v>
      </c>
      <c r="I167" s="11">
        <v>1.6359999999999999</v>
      </c>
      <c r="J167" s="11">
        <v>3.2719999999999998</v>
      </c>
      <c r="K167" s="11"/>
      <c r="L167" s="106" t="s">
        <v>491</v>
      </c>
      <c r="M167" s="108"/>
      <c r="N167" s="108"/>
      <c r="O167" s="108"/>
      <c r="P167" s="106"/>
      <c r="Q167" s="106"/>
    </row>
    <row r="168" spans="1:17" s="105" customFormat="1" ht="24" x14ac:dyDescent="0.55000000000000004">
      <c r="A168" s="106">
        <f>SUBTOTAL(103,$B$4:B168)</f>
        <v>165</v>
      </c>
      <c r="B168" s="107" t="s">
        <v>683</v>
      </c>
      <c r="C168" s="107" t="s">
        <v>368</v>
      </c>
      <c r="D168" s="107" t="s">
        <v>695</v>
      </c>
      <c r="E168" s="106" t="s">
        <v>711</v>
      </c>
      <c r="F168" s="107" t="s">
        <v>712</v>
      </c>
      <c r="G168" s="106" t="s">
        <v>6984</v>
      </c>
      <c r="H168" s="106" t="s">
        <v>6987</v>
      </c>
      <c r="I168" s="11">
        <v>19.753</v>
      </c>
      <c r="J168" s="11">
        <v>24.152999999999899</v>
      </c>
      <c r="K168" s="11"/>
      <c r="L168" s="106" t="s">
        <v>491</v>
      </c>
      <c r="M168" s="108"/>
      <c r="N168" s="108"/>
      <c r="O168" s="108"/>
      <c r="P168" s="106"/>
      <c r="Q168" s="106"/>
    </row>
    <row r="169" spans="1:17" s="105" customFormat="1" ht="24" x14ac:dyDescent="0.55000000000000004">
      <c r="A169" s="106">
        <f>SUBTOTAL(103,$B$4:B169)</f>
        <v>166</v>
      </c>
      <c r="B169" s="107" t="s">
        <v>683</v>
      </c>
      <c r="C169" s="107" t="s">
        <v>368</v>
      </c>
      <c r="D169" s="107" t="s">
        <v>687</v>
      </c>
      <c r="E169" s="106" t="s">
        <v>713</v>
      </c>
      <c r="F169" s="107" t="s">
        <v>714</v>
      </c>
      <c r="G169" s="106" t="s">
        <v>6988</v>
      </c>
      <c r="H169" s="106" t="s">
        <v>6989</v>
      </c>
      <c r="I169" s="11">
        <v>56.339999999999897</v>
      </c>
      <c r="J169" s="11">
        <v>66.56</v>
      </c>
      <c r="K169" s="11"/>
      <c r="L169" s="106" t="s">
        <v>491</v>
      </c>
      <c r="M169" s="108"/>
      <c r="N169" s="108"/>
      <c r="O169" s="108"/>
      <c r="P169" s="106"/>
      <c r="Q169" s="106"/>
    </row>
    <row r="170" spans="1:17" s="105" customFormat="1" ht="24" x14ac:dyDescent="0.55000000000000004">
      <c r="A170" s="106">
        <f>SUBTOTAL(103,$B$4:B170)</f>
        <v>167</v>
      </c>
      <c r="B170" s="107" t="s">
        <v>683</v>
      </c>
      <c r="C170" s="107" t="s">
        <v>368</v>
      </c>
      <c r="D170" s="107" t="s">
        <v>690</v>
      </c>
      <c r="E170" s="106" t="s">
        <v>715</v>
      </c>
      <c r="F170" s="107" t="s">
        <v>716</v>
      </c>
      <c r="G170" s="106" t="s">
        <v>6989</v>
      </c>
      <c r="H170" s="106" t="s">
        <v>6990</v>
      </c>
      <c r="I170" s="11">
        <v>19.349</v>
      </c>
      <c r="J170" s="11">
        <v>20.148</v>
      </c>
      <c r="K170" s="11"/>
      <c r="L170" s="106" t="s">
        <v>491</v>
      </c>
      <c r="M170" s="108"/>
      <c r="N170" s="108"/>
      <c r="O170" s="108"/>
      <c r="P170" s="106"/>
      <c r="Q170" s="106"/>
    </row>
    <row r="171" spans="1:17" s="105" customFormat="1" ht="24" x14ac:dyDescent="0.55000000000000004">
      <c r="A171" s="106">
        <f>SUBTOTAL(103,$B$4:B171)</f>
        <v>168</v>
      </c>
      <c r="B171" s="107" t="s">
        <v>683</v>
      </c>
      <c r="C171" s="107" t="s">
        <v>368</v>
      </c>
      <c r="D171" s="107" t="s">
        <v>695</v>
      </c>
      <c r="E171" s="106" t="s">
        <v>717</v>
      </c>
      <c r="F171" s="107" t="s">
        <v>718</v>
      </c>
      <c r="G171" s="106" t="s">
        <v>5213</v>
      </c>
      <c r="H171" s="106" t="s">
        <v>6991</v>
      </c>
      <c r="I171" s="11">
        <v>38.685000000000002</v>
      </c>
      <c r="J171" s="11">
        <v>38.685000000000002</v>
      </c>
      <c r="K171" s="11"/>
      <c r="L171" s="106" t="s">
        <v>491</v>
      </c>
      <c r="M171" s="108"/>
      <c r="N171" s="108"/>
      <c r="O171" s="108"/>
      <c r="P171" s="106"/>
      <c r="Q171" s="106"/>
    </row>
    <row r="172" spans="1:17" s="105" customFormat="1" ht="24" x14ac:dyDescent="0.55000000000000004">
      <c r="A172" s="106">
        <f>SUBTOTAL(103,$B$4:B172)</f>
        <v>169</v>
      </c>
      <c r="B172" s="107" t="s">
        <v>683</v>
      </c>
      <c r="C172" s="107" t="s">
        <v>368</v>
      </c>
      <c r="D172" s="107" t="s">
        <v>687</v>
      </c>
      <c r="E172" s="106" t="s">
        <v>719</v>
      </c>
      <c r="F172" s="107" t="s">
        <v>720</v>
      </c>
      <c r="G172" s="106" t="s">
        <v>5213</v>
      </c>
      <c r="H172" s="106" t="s">
        <v>6992</v>
      </c>
      <c r="I172" s="11">
        <v>6.0499999999999901</v>
      </c>
      <c r="J172" s="11">
        <v>6.0499999999999901</v>
      </c>
      <c r="K172" s="11"/>
      <c r="L172" s="106" t="s">
        <v>491</v>
      </c>
      <c r="M172" s="108"/>
      <c r="N172" s="108"/>
      <c r="O172" s="108"/>
      <c r="P172" s="106"/>
      <c r="Q172" s="106"/>
    </row>
    <row r="173" spans="1:17" s="105" customFormat="1" ht="24" x14ac:dyDescent="0.55000000000000004">
      <c r="A173" s="106">
        <f>SUBTOTAL(103,$B$4:B173)</f>
        <v>170</v>
      </c>
      <c r="B173" s="107" t="s">
        <v>683</v>
      </c>
      <c r="C173" s="107" t="s">
        <v>368</v>
      </c>
      <c r="D173" s="107" t="s">
        <v>695</v>
      </c>
      <c r="E173" s="106" t="s">
        <v>721</v>
      </c>
      <c r="F173" s="107" t="s">
        <v>722</v>
      </c>
      <c r="G173" s="106" t="s">
        <v>5213</v>
      </c>
      <c r="H173" s="106" t="s">
        <v>6993</v>
      </c>
      <c r="I173" s="11">
        <v>9.7889999999999908</v>
      </c>
      <c r="J173" s="11">
        <v>11.125</v>
      </c>
      <c r="K173" s="11"/>
      <c r="L173" s="106" t="s">
        <v>491</v>
      </c>
      <c r="M173" s="108"/>
      <c r="N173" s="108"/>
      <c r="O173" s="108"/>
      <c r="P173" s="106"/>
      <c r="Q173" s="106"/>
    </row>
    <row r="174" spans="1:17" s="105" customFormat="1" ht="24" x14ac:dyDescent="0.55000000000000004">
      <c r="A174" s="122">
        <f>SUBTOTAL(103,$B$4:B174)</f>
        <v>171</v>
      </c>
      <c r="B174" s="123" t="s">
        <v>683</v>
      </c>
      <c r="C174" s="123" t="s">
        <v>368</v>
      </c>
      <c r="D174" s="123" t="s">
        <v>703</v>
      </c>
      <c r="E174" s="122" t="s">
        <v>723</v>
      </c>
      <c r="F174" s="123" t="s">
        <v>724</v>
      </c>
      <c r="G174" s="122" t="s">
        <v>5213</v>
      </c>
      <c r="H174" s="122" t="s">
        <v>6882</v>
      </c>
      <c r="I174" s="13">
        <v>35.700000000000003</v>
      </c>
      <c r="J174" s="13">
        <v>35.700000000000003</v>
      </c>
      <c r="K174" s="13"/>
      <c r="L174" s="122" t="s">
        <v>491</v>
      </c>
      <c r="M174" s="122"/>
      <c r="N174" s="122"/>
      <c r="O174" s="122"/>
      <c r="P174" s="122"/>
      <c r="Q174" s="122"/>
    </row>
    <row r="175" spans="1:17" s="105" customFormat="1" ht="24" x14ac:dyDescent="0.55000000000000004">
      <c r="A175" s="106">
        <f>SUBTOTAL(103,$B$4:B175)</f>
        <v>172</v>
      </c>
      <c r="B175" s="107" t="s">
        <v>683</v>
      </c>
      <c r="C175" s="107" t="s">
        <v>368</v>
      </c>
      <c r="D175" s="107" t="s">
        <v>690</v>
      </c>
      <c r="E175" s="106" t="s">
        <v>725</v>
      </c>
      <c r="F175" s="107" t="s">
        <v>726</v>
      </c>
      <c r="G175" s="106" t="s">
        <v>6732</v>
      </c>
      <c r="H175" s="106" t="s">
        <v>6994</v>
      </c>
      <c r="I175" s="11">
        <v>35.619999999999997</v>
      </c>
      <c r="J175" s="11">
        <v>39.722000000000001</v>
      </c>
      <c r="K175" s="11"/>
      <c r="L175" s="106" t="s">
        <v>491</v>
      </c>
      <c r="M175" s="108"/>
      <c r="N175" s="108"/>
      <c r="O175" s="108"/>
      <c r="P175" s="106"/>
      <c r="Q175" s="106"/>
    </row>
    <row r="176" spans="1:17" s="105" customFormat="1" ht="24" x14ac:dyDescent="0.55000000000000004">
      <c r="A176" s="106">
        <f>SUBTOTAL(103,$B$4:B176)</f>
        <v>173</v>
      </c>
      <c r="B176" s="107" t="s">
        <v>683</v>
      </c>
      <c r="C176" s="107" t="s">
        <v>368</v>
      </c>
      <c r="D176" s="107" t="s">
        <v>690</v>
      </c>
      <c r="E176" s="106" t="s">
        <v>727</v>
      </c>
      <c r="F176" s="107" t="s">
        <v>728</v>
      </c>
      <c r="G176" s="106" t="s">
        <v>5213</v>
      </c>
      <c r="H176" s="106" t="s">
        <v>6995</v>
      </c>
      <c r="I176" s="11">
        <v>31.5</v>
      </c>
      <c r="J176" s="11">
        <v>31.5</v>
      </c>
      <c r="K176" s="11"/>
      <c r="L176" s="106" t="s">
        <v>491</v>
      </c>
      <c r="M176" s="108"/>
      <c r="N176" s="108"/>
      <c r="O176" s="108"/>
      <c r="P176" s="106"/>
      <c r="Q176" s="106"/>
    </row>
    <row r="177" spans="1:17" s="105" customFormat="1" ht="24" x14ac:dyDescent="0.55000000000000004">
      <c r="A177" s="106">
        <f>SUBTOTAL(103,$B$4:B177)</f>
        <v>174</v>
      </c>
      <c r="B177" s="107" t="s">
        <v>683</v>
      </c>
      <c r="C177" s="107" t="s">
        <v>368</v>
      </c>
      <c r="D177" s="107" t="s">
        <v>695</v>
      </c>
      <c r="E177" s="106" t="s">
        <v>729</v>
      </c>
      <c r="F177" s="107" t="s">
        <v>730</v>
      </c>
      <c r="G177" s="106" t="s">
        <v>5213</v>
      </c>
      <c r="H177" s="106" t="s">
        <v>6996</v>
      </c>
      <c r="I177" s="11">
        <v>9.7349999999999905</v>
      </c>
      <c r="J177" s="11">
        <v>12.935</v>
      </c>
      <c r="K177" s="11"/>
      <c r="L177" s="106" t="s">
        <v>491</v>
      </c>
      <c r="M177" s="108"/>
      <c r="N177" s="108"/>
      <c r="O177" s="108"/>
      <c r="P177" s="106"/>
      <c r="Q177" s="106"/>
    </row>
    <row r="178" spans="1:17" s="105" customFormat="1" ht="24" x14ac:dyDescent="0.55000000000000004">
      <c r="A178" s="106">
        <f>SUBTOTAL(103,$B$4:B178)</f>
        <v>175</v>
      </c>
      <c r="B178" s="107" t="s">
        <v>683</v>
      </c>
      <c r="C178" s="107" t="s">
        <v>368</v>
      </c>
      <c r="D178" s="107" t="s">
        <v>698</v>
      </c>
      <c r="E178" s="106" t="s">
        <v>731</v>
      </c>
      <c r="F178" s="107" t="s">
        <v>732</v>
      </c>
      <c r="G178" s="106" t="s">
        <v>6997</v>
      </c>
      <c r="H178" s="106" t="s">
        <v>6998</v>
      </c>
      <c r="I178" s="11">
        <v>11.289</v>
      </c>
      <c r="J178" s="11">
        <v>11.289</v>
      </c>
      <c r="K178" s="11"/>
      <c r="L178" s="106" t="s">
        <v>491</v>
      </c>
      <c r="M178" s="108"/>
      <c r="N178" s="108"/>
      <c r="O178" s="108"/>
      <c r="P178" s="106"/>
      <c r="Q178" s="106"/>
    </row>
    <row r="179" spans="1:17" s="105" customFormat="1" ht="24" x14ac:dyDescent="0.55000000000000004">
      <c r="A179" s="106">
        <f>SUBTOTAL(103,$B$4:B179)</f>
        <v>176</v>
      </c>
      <c r="B179" s="107" t="s">
        <v>683</v>
      </c>
      <c r="C179" s="107" t="s">
        <v>368</v>
      </c>
      <c r="D179" s="107" t="s">
        <v>703</v>
      </c>
      <c r="E179" s="106" t="s">
        <v>733</v>
      </c>
      <c r="F179" s="107" t="s">
        <v>734</v>
      </c>
      <c r="G179" s="106" t="s">
        <v>5213</v>
      </c>
      <c r="H179" s="106" t="s">
        <v>6815</v>
      </c>
      <c r="I179" s="11">
        <v>30.788</v>
      </c>
      <c r="J179" s="11">
        <v>40.164000000000001</v>
      </c>
      <c r="K179" s="11"/>
      <c r="L179" s="106" t="s">
        <v>491</v>
      </c>
      <c r="M179" s="108"/>
      <c r="N179" s="108"/>
      <c r="O179" s="108"/>
      <c r="P179" s="106"/>
      <c r="Q179" s="106"/>
    </row>
    <row r="180" spans="1:17" s="105" customFormat="1" ht="24" x14ac:dyDescent="0.55000000000000004">
      <c r="A180" s="109">
        <f>SUBTOTAL(103,$B$4:B180)</f>
        <v>177</v>
      </c>
      <c r="B180" s="110" t="s">
        <v>683</v>
      </c>
      <c r="C180" s="110" t="s">
        <v>368</v>
      </c>
      <c r="D180" s="110" t="s">
        <v>698</v>
      </c>
      <c r="E180" s="109" t="s">
        <v>735</v>
      </c>
      <c r="F180" s="110" t="s">
        <v>736</v>
      </c>
      <c r="G180" s="109" t="s">
        <v>5213</v>
      </c>
      <c r="H180" s="109" t="s">
        <v>737</v>
      </c>
      <c r="I180" s="111">
        <f>14.5-0</f>
        <v>14.5</v>
      </c>
      <c r="J180" s="111">
        <f>I180</f>
        <v>14.5</v>
      </c>
      <c r="K180" s="111"/>
      <c r="L180" s="109" t="s">
        <v>491</v>
      </c>
      <c r="M180" s="109" t="s">
        <v>737</v>
      </c>
      <c r="N180" s="109" t="s">
        <v>6411</v>
      </c>
      <c r="O180" s="109"/>
      <c r="P180" s="109"/>
      <c r="Q180" s="109"/>
    </row>
    <row r="181" spans="1:17" s="105" customFormat="1" ht="24" x14ac:dyDescent="0.55000000000000004">
      <c r="A181" s="109">
        <f>SUBTOTAL(103,$B$4:B181)</f>
        <v>178</v>
      </c>
      <c r="B181" s="110" t="s">
        <v>683</v>
      </c>
      <c r="C181" s="110" t="s">
        <v>368</v>
      </c>
      <c r="D181" s="110" t="s">
        <v>698</v>
      </c>
      <c r="E181" s="109" t="s">
        <v>735</v>
      </c>
      <c r="F181" s="110" t="s">
        <v>736</v>
      </c>
      <c r="G181" s="109" t="s">
        <v>737</v>
      </c>
      <c r="H181" s="109" t="s">
        <v>6914</v>
      </c>
      <c r="I181" s="111">
        <f>18-14.5</f>
        <v>3.5</v>
      </c>
      <c r="J181" s="111">
        <f>I181</f>
        <v>3.5</v>
      </c>
      <c r="K181" s="111"/>
      <c r="L181" s="109" t="s">
        <v>526</v>
      </c>
      <c r="M181" s="109" t="s">
        <v>737</v>
      </c>
      <c r="N181" s="109" t="s">
        <v>6428</v>
      </c>
      <c r="O181" s="109"/>
      <c r="P181" s="109"/>
      <c r="Q181" s="109"/>
    </row>
    <row r="182" spans="1:17" s="105" customFormat="1" ht="24" x14ac:dyDescent="0.55000000000000004">
      <c r="A182" s="106">
        <f>SUBTOTAL(103,$B$4:B182)</f>
        <v>179</v>
      </c>
      <c r="B182" s="107" t="s">
        <v>683</v>
      </c>
      <c r="C182" s="107" t="s">
        <v>368</v>
      </c>
      <c r="D182" s="107" t="s">
        <v>698</v>
      </c>
      <c r="E182" s="106" t="s">
        <v>738</v>
      </c>
      <c r="F182" s="107" t="s">
        <v>739</v>
      </c>
      <c r="G182" s="106" t="s">
        <v>5213</v>
      </c>
      <c r="H182" s="106" t="s">
        <v>6999</v>
      </c>
      <c r="I182" s="11">
        <v>17.081</v>
      </c>
      <c r="J182" s="11">
        <v>17.081</v>
      </c>
      <c r="K182" s="11"/>
      <c r="L182" s="106" t="s">
        <v>491</v>
      </c>
      <c r="M182" s="108"/>
      <c r="N182" s="108"/>
      <c r="O182" s="108"/>
      <c r="P182" s="106"/>
      <c r="Q182" s="106"/>
    </row>
    <row r="183" spans="1:17" s="105" customFormat="1" ht="24" x14ac:dyDescent="0.55000000000000004">
      <c r="A183" s="106">
        <f>SUBTOTAL(103,$B$4:B183)</f>
        <v>180</v>
      </c>
      <c r="B183" s="107" t="s">
        <v>683</v>
      </c>
      <c r="C183" s="107" t="s">
        <v>368</v>
      </c>
      <c r="D183" s="107" t="s">
        <v>698</v>
      </c>
      <c r="E183" s="106" t="s">
        <v>740</v>
      </c>
      <c r="F183" s="107" t="s">
        <v>741</v>
      </c>
      <c r="G183" s="106" t="s">
        <v>5213</v>
      </c>
      <c r="H183" s="106" t="s">
        <v>7000</v>
      </c>
      <c r="I183" s="11">
        <v>18.725000000000001</v>
      </c>
      <c r="J183" s="11">
        <v>18.725000000000001</v>
      </c>
      <c r="K183" s="11"/>
      <c r="L183" s="106" t="s">
        <v>491</v>
      </c>
      <c r="M183" s="108"/>
      <c r="N183" s="108"/>
      <c r="O183" s="108"/>
      <c r="P183" s="106"/>
      <c r="Q183" s="106"/>
    </row>
    <row r="184" spans="1:17" s="105" customFormat="1" ht="24" x14ac:dyDescent="0.55000000000000004">
      <c r="A184" s="106">
        <f>SUBTOTAL(103,$B$4:B184)</f>
        <v>181</v>
      </c>
      <c r="B184" s="107" t="s">
        <v>683</v>
      </c>
      <c r="C184" s="107" t="s">
        <v>368</v>
      </c>
      <c r="D184" s="107" t="s">
        <v>695</v>
      </c>
      <c r="E184" s="106" t="s">
        <v>742</v>
      </c>
      <c r="F184" s="107" t="s">
        <v>743</v>
      </c>
      <c r="G184" s="106" t="s">
        <v>5213</v>
      </c>
      <c r="H184" s="106" t="s">
        <v>7001</v>
      </c>
      <c r="I184" s="11">
        <v>10.725</v>
      </c>
      <c r="J184" s="11">
        <v>10.725</v>
      </c>
      <c r="K184" s="11"/>
      <c r="L184" s="106" t="s">
        <v>491</v>
      </c>
      <c r="M184" s="108"/>
      <c r="N184" s="108"/>
      <c r="O184" s="108"/>
      <c r="P184" s="106"/>
      <c r="Q184" s="106"/>
    </row>
    <row r="185" spans="1:17" s="105" customFormat="1" ht="24" x14ac:dyDescent="0.55000000000000004">
      <c r="A185" s="106">
        <f>SUBTOTAL(103,$B$4:B185)</f>
        <v>182</v>
      </c>
      <c r="B185" s="107" t="s">
        <v>683</v>
      </c>
      <c r="C185" s="107" t="s">
        <v>368</v>
      </c>
      <c r="D185" s="107" t="s">
        <v>684</v>
      </c>
      <c r="E185" s="106" t="s">
        <v>744</v>
      </c>
      <c r="F185" s="107" t="s">
        <v>745</v>
      </c>
      <c r="G185" s="106" t="s">
        <v>5213</v>
      </c>
      <c r="H185" s="106" t="s">
        <v>7002</v>
      </c>
      <c r="I185" s="11">
        <v>0.505</v>
      </c>
      <c r="J185" s="11">
        <v>0.505</v>
      </c>
      <c r="K185" s="11"/>
      <c r="L185" s="106" t="s">
        <v>491</v>
      </c>
      <c r="M185" s="108"/>
      <c r="N185" s="108"/>
      <c r="O185" s="108"/>
      <c r="P185" s="106"/>
      <c r="Q185" s="106"/>
    </row>
    <row r="186" spans="1:17" s="105" customFormat="1" ht="24" x14ac:dyDescent="0.55000000000000004">
      <c r="A186" s="106">
        <f>SUBTOTAL(103,$B$4:B186)</f>
        <v>183</v>
      </c>
      <c r="B186" s="107" t="s">
        <v>683</v>
      </c>
      <c r="C186" s="107" t="s">
        <v>368</v>
      </c>
      <c r="D186" s="107" t="s">
        <v>684</v>
      </c>
      <c r="E186" s="106" t="s">
        <v>746</v>
      </c>
      <c r="F186" s="107" t="s">
        <v>747</v>
      </c>
      <c r="G186" s="106" t="s">
        <v>5213</v>
      </c>
      <c r="H186" s="106" t="s">
        <v>7003</v>
      </c>
      <c r="I186" s="11">
        <v>2.0329999999999901</v>
      </c>
      <c r="J186" s="11">
        <v>4.0659999999999901</v>
      </c>
      <c r="K186" s="11"/>
      <c r="L186" s="106" t="s">
        <v>491</v>
      </c>
      <c r="M186" s="108"/>
      <c r="N186" s="108"/>
      <c r="O186" s="108"/>
      <c r="P186" s="106"/>
      <c r="Q186" s="106"/>
    </row>
    <row r="187" spans="1:17" s="105" customFormat="1" ht="24" x14ac:dyDescent="0.55000000000000004">
      <c r="A187" s="106">
        <f>SUBTOTAL(103,$B$4:B187)</f>
        <v>184</v>
      </c>
      <c r="B187" s="107" t="s">
        <v>683</v>
      </c>
      <c r="C187" s="107" t="s">
        <v>368</v>
      </c>
      <c r="D187" s="107" t="s">
        <v>684</v>
      </c>
      <c r="E187" s="106" t="s">
        <v>748</v>
      </c>
      <c r="F187" s="107" t="s">
        <v>749</v>
      </c>
      <c r="G187" s="106" t="s">
        <v>5213</v>
      </c>
      <c r="H187" s="106" t="s">
        <v>7004</v>
      </c>
      <c r="I187" s="11">
        <v>6.3150000000000004</v>
      </c>
      <c r="J187" s="11">
        <v>11.43</v>
      </c>
      <c r="K187" s="11"/>
      <c r="L187" s="106" t="s">
        <v>491</v>
      </c>
      <c r="M187" s="108"/>
      <c r="N187" s="108"/>
      <c r="O187" s="108"/>
      <c r="P187" s="106"/>
      <c r="Q187" s="106"/>
    </row>
    <row r="188" spans="1:17" s="105" customFormat="1" ht="24" x14ac:dyDescent="0.55000000000000004">
      <c r="A188" s="106">
        <f>SUBTOTAL(103,$B$4:B188)</f>
        <v>185</v>
      </c>
      <c r="B188" s="107" t="s">
        <v>683</v>
      </c>
      <c r="C188" s="107" t="s">
        <v>368</v>
      </c>
      <c r="D188" s="107" t="s">
        <v>684</v>
      </c>
      <c r="E188" s="106" t="s">
        <v>750</v>
      </c>
      <c r="F188" s="107" t="s">
        <v>751</v>
      </c>
      <c r="G188" s="106" t="s">
        <v>5213</v>
      </c>
      <c r="H188" s="106" t="s">
        <v>7005</v>
      </c>
      <c r="I188" s="11">
        <v>0.27800000000000002</v>
      </c>
      <c r="J188" s="11">
        <v>0.55600000000000005</v>
      </c>
      <c r="K188" s="11"/>
      <c r="L188" s="106" t="s">
        <v>491</v>
      </c>
      <c r="M188" s="108"/>
      <c r="N188" s="108"/>
      <c r="O188" s="108"/>
      <c r="P188" s="106"/>
      <c r="Q188" s="106"/>
    </row>
    <row r="189" spans="1:17" s="105" customFormat="1" ht="24" x14ac:dyDescent="0.55000000000000004">
      <c r="A189" s="106">
        <f>SUBTOTAL(103,$B$4:B189)</f>
        <v>186</v>
      </c>
      <c r="B189" s="107" t="s">
        <v>683</v>
      </c>
      <c r="C189" s="107" t="s">
        <v>368</v>
      </c>
      <c r="D189" s="107" t="s">
        <v>695</v>
      </c>
      <c r="E189" s="106" t="s">
        <v>752</v>
      </c>
      <c r="F189" s="107" t="s">
        <v>753</v>
      </c>
      <c r="G189" s="106" t="s">
        <v>5213</v>
      </c>
      <c r="H189" s="106" t="s">
        <v>6801</v>
      </c>
      <c r="I189" s="11">
        <v>0.19500000000000001</v>
      </c>
      <c r="J189" s="11">
        <v>0.19500000000000001</v>
      </c>
      <c r="K189" s="11"/>
      <c r="L189" s="106" t="s">
        <v>491</v>
      </c>
      <c r="M189" s="108"/>
      <c r="N189" s="108"/>
      <c r="O189" s="108"/>
      <c r="P189" s="106"/>
      <c r="Q189" s="106"/>
    </row>
    <row r="190" spans="1:17" s="105" customFormat="1" ht="24" x14ac:dyDescent="0.55000000000000004">
      <c r="A190" s="106">
        <f>SUBTOTAL(103,$B$4:B190)</f>
        <v>187</v>
      </c>
      <c r="B190" s="107" t="s">
        <v>683</v>
      </c>
      <c r="C190" s="107" t="s">
        <v>368</v>
      </c>
      <c r="D190" s="107" t="s">
        <v>695</v>
      </c>
      <c r="E190" s="106" t="s">
        <v>752</v>
      </c>
      <c r="F190" s="107" t="s">
        <v>753</v>
      </c>
      <c r="G190" s="106" t="s">
        <v>7006</v>
      </c>
      <c r="H190" s="106" t="s">
        <v>7007</v>
      </c>
      <c r="I190" s="11">
        <v>0.20100000000000001</v>
      </c>
      <c r="J190" s="11">
        <v>0.20100000000000001</v>
      </c>
      <c r="K190" s="11"/>
      <c r="L190" s="106" t="s">
        <v>491</v>
      </c>
      <c r="M190" s="108"/>
      <c r="N190" s="108"/>
      <c r="O190" s="108"/>
      <c r="P190" s="106"/>
      <c r="Q190" s="106"/>
    </row>
    <row r="191" spans="1:17" s="105" customFormat="1" ht="24" x14ac:dyDescent="0.55000000000000004">
      <c r="A191" s="106">
        <f>SUBTOTAL(103,$B$4:B191)</f>
        <v>188</v>
      </c>
      <c r="B191" s="107" t="s">
        <v>683</v>
      </c>
      <c r="C191" s="107" t="s">
        <v>368</v>
      </c>
      <c r="D191" s="107" t="s">
        <v>684</v>
      </c>
      <c r="E191" s="106" t="s">
        <v>754</v>
      </c>
      <c r="F191" s="107" t="s">
        <v>755</v>
      </c>
      <c r="G191" s="106" t="s">
        <v>5213</v>
      </c>
      <c r="H191" s="106" t="s">
        <v>7008</v>
      </c>
      <c r="I191" s="11">
        <v>0.186</v>
      </c>
      <c r="J191" s="11">
        <v>0.372</v>
      </c>
      <c r="K191" s="11"/>
      <c r="L191" s="106" t="s">
        <v>491</v>
      </c>
      <c r="M191" s="108"/>
      <c r="N191" s="108"/>
      <c r="O191" s="108"/>
      <c r="P191" s="106"/>
      <c r="Q191" s="106"/>
    </row>
    <row r="192" spans="1:17" s="105" customFormat="1" ht="24" x14ac:dyDescent="0.55000000000000004">
      <c r="A192" s="106">
        <f>SUBTOTAL(103,$B$4:B192)</f>
        <v>189</v>
      </c>
      <c r="B192" s="107" t="s">
        <v>683</v>
      </c>
      <c r="C192" s="107" t="s">
        <v>368</v>
      </c>
      <c r="D192" s="107" t="s">
        <v>684</v>
      </c>
      <c r="E192" s="106" t="s">
        <v>754</v>
      </c>
      <c r="F192" s="107" t="s">
        <v>755</v>
      </c>
      <c r="G192" s="106" t="s">
        <v>7009</v>
      </c>
      <c r="H192" s="106" t="s">
        <v>7010</v>
      </c>
      <c r="I192" s="11">
        <v>0.17999999999999899</v>
      </c>
      <c r="J192" s="11">
        <v>0.35999999999999899</v>
      </c>
      <c r="K192" s="11"/>
      <c r="L192" s="106" t="s">
        <v>491</v>
      </c>
      <c r="M192" s="108"/>
      <c r="N192" s="108"/>
      <c r="O192" s="108"/>
      <c r="P192" s="106"/>
      <c r="Q192" s="106"/>
    </row>
    <row r="193" spans="1:17" s="105" customFormat="1" ht="24" x14ac:dyDescent="0.55000000000000004">
      <c r="A193" s="114"/>
      <c r="B193" s="114" t="s">
        <v>6636</v>
      </c>
      <c r="C193" s="115"/>
      <c r="D193" s="115"/>
      <c r="E193" s="115"/>
      <c r="F193" s="115"/>
      <c r="G193" s="115"/>
      <c r="H193" s="115"/>
      <c r="I193" s="125">
        <f>SUBTOTAL(109,I4:I192)</f>
        <v>3802.2499999999991</v>
      </c>
      <c r="J193" s="125">
        <f>SUBTOTAL(109,J4:J192)</f>
        <v>4642.6939999999959</v>
      </c>
      <c r="K193" s="125"/>
      <c r="L193" s="106"/>
      <c r="M193" s="108"/>
      <c r="N193" s="108"/>
      <c r="O193" s="108"/>
      <c r="P193" s="106"/>
      <c r="Q193" s="106"/>
    </row>
    <row r="194" spans="1:17" s="105" customFormat="1" ht="24" x14ac:dyDescent="0.55000000000000004">
      <c r="A194" s="109"/>
      <c r="B194" s="110" t="s">
        <v>1417</v>
      </c>
      <c r="C194" s="110" t="s">
        <v>1351</v>
      </c>
      <c r="D194" s="110" t="s">
        <v>1418</v>
      </c>
      <c r="E194" s="109" t="s">
        <v>1452</v>
      </c>
      <c r="F194" s="110" t="s">
        <v>1453</v>
      </c>
      <c r="G194" s="109" t="s">
        <v>1454</v>
      </c>
      <c r="H194" s="109" t="s">
        <v>7011</v>
      </c>
      <c r="I194" s="111">
        <v>4.133</v>
      </c>
      <c r="J194" s="111">
        <v>4.133</v>
      </c>
      <c r="K194" s="111"/>
      <c r="L194" s="109" t="s">
        <v>526</v>
      </c>
      <c r="M194" s="109" t="s">
        <v>1454</v>
      </c>
      <c r="N194" s="109" t="s">
        <v>6449</v>
      </c>
      <c r="O194" s="109"/>
      <c r="P194" s="109"/>
      <c r="Q194" s="109"/>
    </row>
    <row r="195" spans="1:17" ht="24" x14ac:dyDescent="0.55000000000000004">
      <c r="A195" s="27"/>
      <c r="B195" s="27" t="s">
        <v>6637</v>
      </c>
      <c r="C195" s="26"/>
      <c r="D195" s="26"/>
      <c r="E195" s="26"/>
      <c r="F195" s="26"/>
      <c r="G195" s="26"/>
      <c r="H195" s="26"/>
      <c r="I195" s="28">
        <f>I193+I194-I21</f>
        <v>3805.4829999999988</v>
      </c>
      <c r="J195" s="28">
        <f>J193+J194-J21</f>
        <v>4645.926999999996</v>
      </c>
      <c r="K195" s="28"/>
      <c r="L195" s="2"/>
      <c r="M195" s="5"/>
      <c r="N195" s="5"/>
      <c r="O195" s="5"/>
      <c r="P195" s="2"/>
      <c r="Q195" s="2"/>
    </row>
    <row r="196" spans="1:17" ht="24" x14ac:dyDescent="0.55000000000000004">
      <c r="P196" s="40"/>
      <c r="Q196" s="40"/>
    </row>
    <row r="197" spans="1:17" ht="24" x14ac:dyDescent="0.55000000000000004">
      <c r="P197" s="40"/>
      <c r="Q197" s="40"/>
    </row>
    <row r="198" spans="1:17" x14ac:dyDescent="0.2">
      <c r="P198" s="41"/>
      <c r="Q198" s="41"/>
    </row>
  </sheetData>
  <autoFilter ref="A3:S3" xr:uid="{4B7F4F67-3E9B-45BA-8C65-8B1E20B93E6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9"/>
  <sheetViews>
    <sheetView topLeftCell="D1" zoomScale="80" zoomScaleNormal="80" workbookViewId="0">
      <pane ySplit="3" topLeftCell="A4" activePane="bottomLeft" state="frozen"/>
      <selection activeCell="Q1" sqref="Q1"/>
      <selection pane="bottomLeft" activeCell="Q1" sqref="Q1"/>
    </sheetView>
  </sheetViews>
  <sheetFormatPr defaultRowHeight="14.25" x14ac:dyDescent="0.2"/>
  <cols>
    <col min="1" max="1" width="7.375" style="105" bestFit="1" customWidth="1"/>
    <col min="2" max="2" width="22.875" style="105" bestFit="1" customWidth="1"/>
    <col min="3" max="3" width="24.875" style="105" bestFit="1" customWidth="1"/>
    <col min="4" max="4" width="23" style="105" bestFit="1" customWidth="1"/>
    <col min="5" max="5" width="13.125" style="105" bestFit="1" customWidth="1"/>
    <col min="6" max="6" width="40.375" style="105" bestFit="1" customWidth="1"/>
    <col min="7" max="8" width="12.75" style="105" bestFit="1" customWidth="1"/>
    <col min="9" max="9" width="10.125" style="105" bestFit="1" customWidth="1"/>
    <col min="10" max="10" width="20.25" style="105" customWidth="1"/>
    <col min="11" max="11" width="15.625" style="105" bestFit="1" customWidth="1"/>
    <col min="12" max="12" width="9.5" style="105" bestFit="1" customWidth="1"/>
    <col min="13" max="13" width="18.625" style="105" bestFit="1" customWidth="1"/>
    <col min="14" max="14" width="37.75" style="105" bestFit="1" customWidth="1"/>
    <col min="15" max="15" width="24.5" style="105" bestFit="1" customWidth="1"/>
    <col min="16" max="16" width="15.625" style="105" bestFit="1" customWidth="1"/>
    <col min="17" max="17" width="15.5" style="105" bestFit="1" customWidth="1"/>
    <col min="18" max="18" width="9" style="105" customWidth="1"/>
    <col min="19" max="16384" width="9" style="105"/>
  </cols>
  <sheetData>
    <row r="1" spans="1:17" ht="30.75" x14ac:dyDescent="0.7">
      <c r="Q1" s="199" t="s">
        <v>8130</v>
      </c>
    </row>
    <row r="2" spans="1:17" customFormat="1" ht="24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 t="s">
        <v>6645</v>
      </c>
      <c r="P2" s="36"/>
      <c r="Q2" s="1" t="s">
        <v>6829</v>
      </c>
    </row>
    <row r="3" spans="1:17" customFormat="1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7" t="s">
        <v>6647</v>
      </c>
      <c r="P3" s="37" t="s">
        <v>6646</v>
      </c>
      <c r="Q3" s="33"/>
    </row>
    <row r="4" spans="1:17" ht="24" x14ac:dyDescent="0.55000000000000004">
      <c r="A4" s="106">
        <f>SUBTOTAL(103,$B$4:B4)</f>
        <v>1</v>
      </c>
      <c r="B4" s="107" t="s">
        <v>756</v>
      </c>
      <c r="C4" s="107" t="s">
        <v>757</v>
      </c>
      <c r="D4" s="107" t="s">
        <v>758</v>
      </c>
      <c r="E4" s="106" t="s">
        <v>759</v>
      </c>
      <c r="F4" s="107" t="s">
        <v>760</v>
      </c>
      <c r="G4" s="106" t="s">
        <v>7012</v>
      </c>
      <c r="H4" s="106" t="s">
        <v>7013</v>
      </c>
      <c r="I4" s="11">
        <v>58.999999999999901</v>
      </c>
      <c r="J4" s="113">
        <v>69.132999999999896</v>
      </c>
      <c r="K4" s="113"/>
      <c r="L4" s="106" t="s">
        <v>761</v>
      </c>
      <c r="M4" s="108"/>
      <c r="N4" s="109" t="s">
        <v>6430</v>
      </c>
      <c r="O4" s="108"/>
      <c r="P4" s="108"/>
      <c r="Q4" s="108"/>
    </row>
    <row r="5" spans="1:17" ht="24" x14ac:dyDescent="0.55000000000000004">
      <c r="A5" s="106">
        <f>SUBTOTAL(103,$B$4:B5)</f>
        <v>2</v>
      </c>
      <c r="B5" s="107" t="s">
        <v>756</v>
      </c>
      <c r="C5" s="107" t="s">
        <v>757</v>
      </c>
      <c r="D5" s="107" t="s">
        <v>762</v>
      </c>
      <c r="E5" s="106" t="s">
        <v>763</v>
      </c>
      <c r="F5" s="107" t="s">
        <v>764</v>
      </c>
      <c r="G5" s="106" t="s">
        <v>7014</v>
      </c>
      <c r="H5" s="106" t="s">
        <v>7015</v>
      </c>
      <c r="I5" s="11">
        <v>32.0399999999999</v>
      </c>
      <c r="J5" s="113">
        <v>71.400000000000006</v>
      </c>
      <c r="K5" s="113"/>
      <c r="L5" s="106" t="s">
        <v>765</v>
      </c>
      <c r="M5" s="108"/>
      <c r="N5" s="108"/>
      <c r="O5" s="108"/>
      <c r="P5" s="108"/>
      <c r="Q5" s="108"/>
    </row>
    <row r="6" spans="1:17" ht="24" x14ac:dyDescent="0.55000000000000004">
      <c r="A6" s="106">
        <f>SUBTOTAL(103,$B$4:B6)</f>
        <v>3</v>
      </c>
      <c r="B6" s="107" t="s">
        <v>756</v>
      </c>
      <c r="C6" s="107" t="s">
        <v>757</v>
      </c>
      <c r="D6" s="107" t="s">
        <v>766</v>
      </c>
      <c r="E6" s="106" t="s">
        <v>767</v>
      </c>
      <c r="F6" s="107" t="s">
        <v>768</v>
      </c>
      <c r="G6" s="106" t="s">
        <v>7015</v>
      </c>
      <c r="H6" s="106" t="s">
        <v>927</v>
      </c>
      <c r="I6" s="11">
        <v>28.52</v>
      </c>
      <c r="J6" s="113">
        <v>43.363</v>
      </c>
      <c r="K6" s="113"/>
      <c r="L6" s="106" t="s">
        <v>765</v>
      </c>
      <c r="M6" s="108"/>
      <c r="N6" s="108"/>
      <c r="O6" s="108"/>
      <c r="P6" s="108"/>
      <c r="Q6" s="108"/>
    </row>
    <row r="7" spans="1:17" ht="24" x14ac:dyDescent="0.55000000000000004">
      <c r="A7" s="122">
        <f>SUBTOTAL(103,$B$4:B7)</f>
        <v>4</v>
      </c>
      <c r="B7" s="123" t="s">
        <v>756</v>
      </c>
      <c r="C7" s="123" t="s">
        <v>757</v>
      </c>
      <c r="D7" s="123" t="s">
        <v>769</v>
      </c>
      <c r="E7" s="122" t="s">
        <v>770</v>
      </c>
      <c r="F7" s="123" t="s">
        <v>771</v>
      </c>
      <c r="G7" s="122" t="s">
        <v>7016</v>
      </c>
      <c r="H7" s="122" t="s">
        <v>7017</v>
      </c>
      <c r="I7" s="13">
        <v>22.5</v>
      </c>
      <c r="J7" s="13">
        <v>34.704000000000001</v>
      </c>
      <c r="K7" s="13"/>
      <c r="L7" s="122" t="s">
        <v>761</v>
      </c>
      <c r="M7" s="122"/>
      <c r="N7" s="109" t="s">
        <v>6430</v>
      </c>
      <c r="O7" s="122"/>
      <c r="P7" s="122"/>
      <c r="Q7" s="122"/>
    </row>
    <row r="8" spans="1:17" ht="24" x14ac:dyDescent="0.55000000000000004">
      <c r="A8" s="109">
        <f>SUBTOTAL(103,$B$4:B8)</f>
        <v>5</v>
      </c>
      <c r="B8" s="110" t="s">
        <v>756</v>
      </c>
      <c r="C8" s="110" t="s">
        <v>757</v>
      </c>
      <c r="D8" s="110" t="s">
        <v>769</v>
      </c>
      <c r="E8" s="109" t="s">
        <v>770</v>
      </c>
      <c r="F8" s="110" t="s">
        <v>771</v>
      </c>
      <c r="G8" s="109" t="s">
        <v>7017</v>
      </c>
      <c r="H8" s="109" t="s">
        <v>772</v>
      </c>
      <c r="I8" s="111">
        <f>108.65-108.5</f>
        <v>0.15000000000000568</v>
      </c>
      <c r="J8" s="111">
        <f>I8*2</f>
        <v>0.30000000000001137</v>
      </c>
      <c r="K8" s="111"/>
      <c r="L8" s="109" t="s">
        <v>761</v>
      </c>
      <c r="M8" s="109" t="s">
        <v>772</v>
      </c>
      <c r="N8" s="109" t="s">
        <v>6430</v>
      </c>
      <c r="O8" s="109"/>
      <c r="P8" s="109"/>
      <c r="Q8" s="109"/>
    </row>
    <row r="9" spans="1:17" ht="24" x14ac:dyDescent="0.55000000000000004">
      <c r="A9" s="109">
        <f>SUBTOTAL(103,$B$4:B9)</f>
        <v>6</v>
      </c>
      <c r="B9" s="110" t="s">
        <v>756</v>
      </c>
      <c r="C9" s="110" t="s">
        <v>757</v>
      </c>
      <c r="D9" s="110" t="s">
        <v>769</v>
      </c>
      <c r="E9" s="109" t="s">
        <v>770</v>
      </c>
      <c r="F9" s="110" t="s">
        <v>771</v>
      </c>
      <c r="G9" s="109" t="s">
        <v>772</v>
      </c>
      <c r="H9" s="109" t="s">
        <v>7018</v>
      </c>
      <c r="I9" s="111">
        <f>118.585-108.65</f>
        <v>9.9349999999999881</v>
      </c>
      <c r="J9" s="111">
        <v>12.32</v>
      </c>
      <c r="K9" s="111"/>
      <c r="L9" s="109" t="s">
        <v>765</v>
      </c>
      <c r="M9" s="109" t="s">
        <v>772</v>
      </c>
      <c r="N9" s="109" t="s">
        <v>6412</v>
      </c>
      <c r="O9" s="109"/>
      <c r="P9" s="109"/>
      <c r="Q9" s="109"/>
    </row>
    <row r="10" spans="1:17" ht="24" x14ac:dyDescent="0.55000000000000004">
      <c r="A10" s="106">
        <f>SUBTOTAL(103,$B$4:B10)</f>
        <v>7</v>
      </c>
      <c r="B10" s="107" t="s">
        <v>756</v>
      </c>
      <c r="C10" s="107" t="s">
        <v>757</v>
      </c>
      <c r="D10" s="107" t="s">
        <v>773</v>
      </c>
      <c r="E10" s="106" t="s">
        <v>774</v>
      </c>
      <c r="F10" s="107" t="s">
        <v>775</v>
      </c>
      <c r="G10" s="106" t="s">
        <v>7018</v>
      </c>
      <c r="H10" s="106" t="s">
        <v>7019</v>
      </c>
      <c r="I10" s="11">
        <v>49.917999999999999</v>
      </c>
      <c r="J10" s="113">
        <v>73.522999999999897</v>
      </c>
      <c r="K10" s="113"/>
      <c r="L10" s="106" t="s">
        <v>765</v>
      </c>
      <c r="M10" s="108"/>
      <c r="N10" s="108"/>
      <c r="O10" s="108"/>
      <c r="P10" s="108"/>
      <c r="Q10" s="108"/>
    </row>
    <row r="11" spans="1:17" ht="24" x14ac:dyDescent="0.55000000000000004">
      <c r="A11" s="106">
        <f>SUBTOTAL(103,$B$4:B11)</f>
        <v>8</v>
      </c>
      <c r="B11" s="107" t="s">
        <v>756</v>
      </c>
      <c r="C11" s="107" t="s">
        <v>757</v>
      </c>
      <c r="D11" s="107" t="s">
        <v>773</v>
      </c>
      <c r="E11" s="106" t="s">
        <v>776</v>
      </c>
      <c r="F11" s="107" t="s">
        <v>777</v>
      </c>
      <c r="G11" s="106" t="s">
        <v>5213</v>
      </c>
      <c r="H11" s="106" t="s">
        <v>7020</v>
      </c>
      <c r="I11" s="11">
        <v>1.6299999999999899</v>
      </c>
      <c r="J11" s="113">
        <v>1.6299999999999899</v>
      </c>
      <c r="K11" s="113"/>
      <c r="L11" s="106" t="s">
        <v>765</v>
      </c>
      <c r="M11" s="108"/>
      <c r="N11" s="108"/>
      <c r="O11" s="108"/>
      <c r="P11" s="108"/>
      <c r="Q11" s="108"/>
    </row>
    <row r="12" spans="1:17" ht="24" x14ac:dyDescent="0.55000000000000004">
      <c r="A12" s="106">
        <f>SUBTOTAL(103,$B$4:B12)</f>
        <v>9</v>
      </c>
      <c r="B12" s="107" t="s">
        <v>756</v>
      </c>
      <c r="C12" s="107" t="s">
        <v>757</v>
      </c>
      <c r="D12" s="107" t="s">
        <v>773</v>
      </c>
      <c r="E12" s="106" t="s">
        <v>778</v>
      </c>
      <c r="F12" s="107" t="s">
        <v>779</v>
      </c>
      <c r="G12" s="106" t="s">
        <v>5213</v>
      </c>
      <c r="H12" s="106" t="s">
        <v>7021</v>
      </c>
      <c r="I12" s="11">
        <v>0.2</v>
      </c>
      <c r="J12" s="113">
        <v>0.2</v>
      </c>
      <c r="K12" s="113"/>
      <c r="L12" s="106" t="s">
        <v>765</v>
      </c>
      <c r="M12" s="108"/>
      <c r="N12" s="108"/>
      <c r="O12" s="108"/>
      <c r="P12" s="108"/>
      <c r="Q12" s="108"/>
    </row>
    <row r="13" spans="1:17" ht="24" x14ac:dyDescent="0.55000000000000004">
      <c r="A13" s="106">
        <f>SUBTOTAL(103,$B$4:B13)</f>
        <v>10</v>
      </c>
      <c r="B13" s="107" t="s">
        <v>756</v>
      </c>
      <c r="C13" s="107" t="s">
        <v>757</v>
      </c>
      <c r="D13" s="107" t="s">
        <v>773</v>
      </c>
      <c r="E13" s="106" t="s">
        <v>780</v>
      </c>
      <c r="F13" s="107" t="s">
        <v>781</v>
      </c>
      <c r="G13" s="106" t="s">
        <v>5213</v>
      </c>
      <c r="H13" s="106" t="s">
        <v>7022</v>
      </c>
      <c r="I13" s="11">
        <v>0.57299999999999895</v>
      </c>
      <c r="J13" s="113">
        <v>0.57299999999999895</v>
      </c>
      <c r="K13" s="113"/>
      <c r="L13" s="106" t="s">
        <v>765</v>
      </c>
      <c r="M13" s="108"/>
      <c r="N13" s="108"/>
      <c r="O13" s="108"/>
      <c r="P13" s="108"/>
      <c r="Q13" s="108"/>
    </row>
    <row r="14" spans="1:17" ht="24" x14ac:dyDescent="0.55000000000000004">
      <c r="A14" s="106">
        <f>SUBTOTAL(103,$B$4:B14)</f>
        <v>11</v>
      </c>
      <c r="B14" s="107" t="s">
        <v>756</v>
      </c>
      <c r="C14" s="107" t="s">
        <v>757</v>
      </c>
      <c r="D14" s="107" t="s">
        <v>773</v>
      </c>
      <c r="E14" s="106" t="s">
        <v>782</v>
      </c>
      <c r="F14" s="107" t="s">
        <v>783</v>
      </c>
      <c r="G14" s="106" t="s">
        <v>5213</v>
      </c>
      <c r="H14" s="106" t="s">
        <v>7023</v>
      </c>
      <c r="I14" s="11">
        <v>0.184</v>
      </c>
      <c r="J14" s="113">
        <v>0.184</v>
      </c>
      <c r="K14" s="113"/>
      <c r="L14" s="106" t="s">
        <v>765</v>
      </c>
      <c r="M14" s="108"/>
      <c r="N14" s="108"/>
      <c r="O14" s="108"/>
      <c r="P14" s="108"/>
      <c r="Q14" s="108"/>
    </row>
    <row r="15" spans="1:17" ht="24" x14ac:dyDescent="0.55000000000000004">
      <c r="A15" s="106">
        <f>SUBTOTAL(103,$B$4:B15)</f>
        <v>12</v>
      </c>
      <c r="B15" s="107" t="s">
        <v>756</v>
      </c>
      <c r="C15" s="107" t="s">
        <v>757</v>
      </c>
      <c r="D15" s="107" t="s">
        <v>773</v>
      </c>
      <c r="E15" s="106" t="s">
        <v>784</v>
      </c>
      <c r="F15" s="107" t="s">
        <v>785</v>
      </c>
      <c r="G15" s="106" t="s">
        <v>5213</v>
      </c>
      <c r="H15" s="106" t="s">
        <v>7024</v>
      </c>
      <c r="I15" s="11">
        <v>0.873</v>
      </c>
      <c r="J15" s="113">
        <v>0.873</v>
      </c>
      <c r="K15" s="113"/>
      <c r="L15" s="106" t="s">
        <v>765</v>
      </c>
      <c r="M15" s="108"/>
      <c r="N15" s="108"/>
      <c r="O15" s="108"/>
      <c r="P15" s="108"/>
      <c r="Q15" s="108"/>
    </row>
    <row r="16" spans="1:17" ht="24" x14ac:dyDescent="0.55000000000000004">
      <c r="A16" s="106">
        <f>SUBTOTAL(103,$B$4:B16)</f>
        <v>13</v>
      </c>
      <c r="B16" s="107" t="s">
        <v>756</v>
      </c>
      <c r="C16" s="107" t="s">
        <v>757</v>
      </c>
      <c r="D16" s="107" t="s">
        <v>773</v>
      </c>
      <c r="E16" s="106" t="s">
        <v>786</v>
      </c>
      <c r="F16" s="107" t="s">
        <v>787</v>
      </c>
      <c r="G16" s="106" t="s">
        <v>5213</v>
      </c>
      <c r="H16" s="106" t="s">
        <v>7025</v>
      </c>
      <c r="I16" s="11">
        <v>0.57599999999999896</v>
      </c>
      <c r="J16" s="113">
        <v>0.57599999999999896</v>
      </c>
      <c r="K16" s="113"/>
      <c r="L16" s="106" t="s">
        <v>765</v>
      </c>
      <c r="M16" s="108"/>
      <c r="N16" s="108"/>
      <c r="O16" s="108"/>
      <c r="P16" s="108"/>
      <c r="Q16" s="108"/>
    </row>
    <row r="17" spans="1:17" ht="24" x14ac:dyDescent="0.55000000000000004">
      <c r="A17" s="106">
        <f>SUBTOTAL(103,$B$4:B17)</f>
        <v>14</v>
      </c>
      <c r="B17" s="107" t="s">
        <v>756</v>
      </c>
      <c r="C17" s="107" t="s">
        <v>757</v>
      </c>
      <c r="D17" s="107" t="s">
        <v>773</v>
      </c>
      <c r="E17" s="106" t="s">
        <v>788</v>
      </c>
      <c r="F17" s="107" t="s">
        <v>789</v>
      </c>
      <c r="G17" s="106" t="s">
        <v>5213</v>
      </c>
      <c r="H17" s="106" t="s">
        <v>7026</v>
      </c>
      <c r="I17" s="11">
        <v>0.189</v>
      </c>
      <c r="J17" s="113">
        <v>0.189</v>
      </c>
      <c r="K17" s="113"/>
      <c r="L17" s="106" t="s">
        <v>765</v>
      </c>
      <c r="M17" s="108"/>
      <c r="N17" s="108"/>
      <c r="O17" s="108"/>
      <c r="P17" s="108"/>
      <c r="Q17" s="108"/>
    </row>
    <row r="18" spans="1:17" ht="24" x14ac:dyDescent="0.55000000000000004">
      <c r="A18" s="109">
        <f>SUBTOTAL(103,$B$4:B18)</f>
        <v>15</v>
      </c>
      <c r="B18" s="110" t="s">
        <v>756</v>
      </c>
      <c r="C18" s="110" t="s">
        <v>757</v>
      </c>
      <c r="D18" s="110" t="s">
        <v>790</v>
      </c>
      <c r="E18" s="109" t="s">
        <v>791</v>
      </c>
      <c r="F18" s="110" t="s">
        <v>792</v>
      </c>
      <c r="G18" s="109" t="s">
        <v>5213</v>
      </c>
      <c r="H18" s="109" t="s">
        <v>793</v>
      </c>
      <c r="I18" s="111">
        <v>28.516999999999999</v>
      </c>
      <c r="J18" s="111">
        <v>52.109000000000002</v>
      </c>
      <c r="K18" s="111"/>
      <c r="L18" s="109" t="s">
        <v>765</v>
      </c>
      <c r="M18" s="109" t="s">
        <v>793</v>
      </c>
      <c r="N18" s="109" t="s">
        <v>6414</v>
      </c>
      <c r="O18" s="109"/>
      <c r="P18" s="109"/>
      <c r="Q18" s="109"/>
    </row>
    <row r="19" spans="1:17" ht="24" x14ac:dyDescent="0.55000000000000004">
      <c r="A19" s="109">
        <f>SUBTOTAL(103,$B$4:B19)</f>
        <v>16</v>
      </c>
      <c r="B19" s="110" t="s">
        <v>756</v>
      </c>
      <c r="C19" s="110" t="s">
        <v>757</v>
      </c>
      <c r="D19" s="110" t="s">
        <v>790</v>
      </c>
      <c r="E19" s="109" t="s">
        <v>791</v>
      </c>
      <c r="F19" s="110" t="s">
        <v>792</v>
      </c>
      <c r="G19" s="109" t="s">
        <v>7027</v>
      </c>
      <c r="H19" s="109" t="s">
        <v>7028</v>
      </c>
      <c r="I19" s="111">
        <v>14.29</v>
      </c>
      <c r="J19" s="111">
        <v>17.28</v>
      </c>
      <c r="K19" s="111"/>
      <c r="L19" s="109" t="s">
        <v>794</v>
      </c>
      <c r="M19" s="109" t="s">
        <v>793</v>
      </c>
      <c r="N19" s="109" t="s">
        <v>6431</v>
      </c>
      <c r="O19" s="126"/>
      <c r="P19" s="109"/>
      <c r="Q19" s="109"/>
    </row>
    <row r="20" spans="1:17" ht="24" x14ac:dyDescent="0.55000000000000004">
      <c r="A20" s="106">
        <f>SUBTOTAL(103,$B$4:B20)</f>
        <v>17</v>
      </c>
      <c r="B20" s="107" t="s">
        <v>756</v>
      </c>
      <c r="C20" s="107" t="s">
        <v>757</v>
      </c>
      <c r="D20" s="107" t="s">
        <v>762</v>
      </c>
      <c r="E20" s="106" t="s">
        <v>795</v>
      </c>
      <c r="F20" s="107" t="s">
        <v>796</v>
      </c>
      <c r="G20" s="106" t="s">
        <v>5213</v>
      </c>
      <c r="H20" s="106" t="s">
        <v>7029</v>
      </c>
      <c r="I20" s="11">
        <v>10.145</v>
      </c>
      <c r="J20" s="113">
        <v>21.049999999999901</v>
      </c>
      <c r="K20" s="113"/>
      <c r="L20" s="106" t="s">
        <v>765</v>
      </c>
      <c r="M20" s="108"/>
      <c r="N20" s="108"/>
      <c r="O20" s="108"/>
      <c r="P20" s="108"/>
      <c r="Q20" s="108"/>
    </row>
    <row r="21" spans="1:17" ht="24" x14ac:dyDescent="0.55000000000000004">
      <c r="A21" s="106">
        <f>SUBTOTAL(103,$B$4:B21)</f>
        <v>18</v>
      </c>
      <c r="B21" s="107" t="s">
        <v>756</v>
      </c>
      <c r="C21" s="107" t="s">
        <v>757</v>
      </c>
      <c r="D21" s="107" t="s">
        <v>766</v>
      </c>
      <c r="E21" s="106" t="s">
        <v>797</v>
      </c>
      <c r="F21" s="107" t="s">
        <v>798</v>
      </c>
      <c r="G21" s="106" t="s">
        <v>5213</v>
      </c>
      <c r="H21" s="106" t="s">
        <v>953</v>
      </c>
      <c r="I21" s="11">
        <v>14</v>
      </c>
      <c r="J21" s="113">
        <v>14.875</v>
      </c>
      <c r="K21" s="113"/>
      <c r="L21" s="106" t="s">
        <v>765</v>
      </c>
      <c r="M21" s="108"/>
      <c r="N21" s="108"/>
      <c r="O21" s="108"/>
      <c r="P21" s="108"/>
      <c r="Q21" s="108"/>
    </row>
    <row r="22" spans="1:17" ht="24" x14ac:dyDescent="0.55000000000000004">
      <c r="A22" s="106">
        <f>SUBTOTAL(103,$B$4:B22)</f>
        <v>19</v>
      </c>
      <c r="B22" s="107" t="s">
        <v>756</v>
      </c>
      <c r="C22" s="107" t="s">
        <v>757</v>
      </c>
      <c r="D22" s="107" t="s">
        <v>758</v>
      </c>
      <c r="E22" s="106" t="s">
        <v>799</v>
      </c>
      <c r="F22" s="107" t="s">
        <v>800</v>
      </c>
      <c r="G22" s="106" t="s">
        <v>7030</v>
      </c>
      <c r="H22" s="106" t="s">
        <v>7031</v>
      </c>
      <c r="I22" s="11">
        <v>11.1579999999999</v>
      </c>
      <c r="J22" s="113">
        <v>15.130999999999901</v>
      </c>
      <c r="K22" s="113"/>
      <c r="L22" s="106" t="s">
        <v>761</v>
      </c>
      <c r="M22" s="108"/>
      <c r="N22" s="109" t="s">
        <v>6430</v>
      </c>
      <c r="O22" s="108"/>
      <c r="P22" s="108"/>
      <c r="Q22" s="108"/>
    </row>
    <row r="23" spans="1:17" ht="24" x14ac:dyDescent="0.55000000000000004">
      <c r="A23" s="106">
        <f>SUBTOTAL(103,$B$4:B23)</f>
        <v>20</v>
      </c>
      <c r="B23" s="107" t="s">
        <v>756</v>
      </c>
      <c r="C23" s="107" t="s">
        <v>757</v>
      </c>
      <c r="D23" s="107" t="s">
        <v>758</v>
      </c>
      <c r="E23" s="106" t="s">
        <v>801</v>
      </c>
      <c r="F23" s="107" t="s">
        <v>802</v>
      </c>
      <c r="G23" s="106" t="s">
        <v>5213</v>
      </c>
      <c r="H23" s="106" t="s">
        <v>6847</v>
      </c>
      <c r="I23" s="11">
        <v>10</v>
      </c>
      <c r="J23" s="113">
        <v>11.51</v>
      </c>
      <c r="K23" s="113"/>
      <c r="L23" s="106" t="s">
        <v>761</v>
      </c>
      <c r="M23" s="108"/>
      <c r="N23" s="109" t="s">
        <v>6430</v>
      </c>
      <c r="O23" s="108"/>
      <c r="P23" s="108"/>
      <c r="Q23" s="108"/>
    </row>
    <row r="24" spans="1:17" ht="24" x14ac:dyDescent="0.55000000000000004">
      <c r="A24" s="106">
        <f>SUBTOTAL(103,$B$4:B24)</f>
        <v>21</v>
      </c>
      <c r="B24" s="107" t="s">
        <v>756</v>
      </c>
      <c r="C24" s="107" t="s">
        <v>757</v>
      </c>
      <c r="D24" s="107" t="s">
        <v>769</v>
      </c>
      <c r="E24" s="106" t="s">
        <v>803</v>
      </c>
      <c r="F24" s="107" t="s">
        <v>804</v>
      </c>
      <c r="G24" s="106" t="s">
        <v>6847</v>
      </c>
      <c r="H24" s="106" t="s">
        <v>7032</v>
      </c>
      <c r="I24" s="11">
        <v>10.5</v>
      </c>
      <c r="J24" s="113">
        <v>10.674999999999899</v>
      </c>
      <c r="K24" s="113"/>
      <c r="L24" s="106" t="s">
        <v>761</v>
      </c>
      <c r="M24" s="108"/>
      <c r="N24" s="109" t="s">
        <v>6430</v>
      </c>
      <c r="O24" s="108"/>
      <c r="P24" s="108"/>
      <c r="Q24" s="108"/>
    </row>
    <row r="25" spans="1:17" ht="24" x14ac:dyDescent="0.55000000000000004">
      <c r="A25" s="106">
        <f>SUBTOTAL(103,$B$4:B25)</f>
        <v>22</v>
      </c>
      <c r="B25" s="107" t="s">
        <v>756</v>
      </c>
      <c r="C25" s="107" t="s">
        <v>757</v>
      </c>
      <c r="D25" s="107" t="s">
        <v>766</v>
      </c>
      <c r="E25" s="106" t="s">
        <v>805</v>
      </c>
      <c r="F25" s="107" t="s">
        <v>806</v>
      </c>
      <c r="G25" s="106" t="s">
        <v>5213</v>
      </c>
      <c r="H25" s="106" t="s">
        <v>977</v>
      </c>
      <c r="I25" s="11">
        <v>20.212</v>
      </c>
      <c r="J25" s="113">
        <v>20.212</v>
      </c>
      <c r="K25" s="113"/>
      <c r="L25" s="106" t="s">
        <v>765</v>
      </c>
      <c r="M25" s="108"/>
      <c r="N25" s="108"/>
      <c r="O25" s="108"/>
      <c r="P25" s="108"/>
      <c r="Q25" s="108"/>
    </row>
    <row r="26" spans="1:17" ht="24" x14ac:dyDescent="0.55000000000000004">
      <c r="A26" s="106">
        <f>SUBTOTAL(103,$B$4:B26)</f>
        <v>23</v>
      </c>
      <c r="B26" s="107" t="s">
        <v>756</v>
      </c>
      <c r="C26" s="107" t="s">
        <v>757</v>
      </c>
      <c r="D26" s="107" t="s">
        <v>758</v>
      </c>
      <c r="E26" s="106" t="s">
        <v>807</v>
      </c>
      <c r="F26" s="107" t="s">
        <v>808</v>
      </c>
      <c r="G26" s="106" t="s">
        <v>7033</v>
      </c>
      <c r="H26" s="106" t="s">
        <v>7034</v>
      </c>
      <c r="I26" s="11">
        <v>7.3440000000000003</v>
      </c>
      <c r="J26" s="113">
        <v>7.3440000000000003</v>
      </c>
      <c r="K26" s="113"/>
      <c r="L26" s="106" t="s">
        <v>761</v>
      </c>
      <c r="M26" s="108"/>
      <c r="N26" s="109" t="s">
        <v>6430</v>
      </c>
      <c r="O26" s="108"/>
      <c r="P26" s="108"/>
      <c r="Q26" s="108"/>
    </row>
    <row r="27" spans="1:17" ht="24" x14ac:dyDescent="0.55000000000000004">
      <c r="A27" s="106">
        <f>SUBTOTAL(103,$B$4:B27)</f>
        <v>24</v>
      </c>
      <c r="B27" s="107" t="s">
        <v>756</v>
      </c>
      <c r="C27" s="107" t="s">
        <v>757</v>
      </c>
      <c r="D27" s="107" t="s">
        <v>758</v>
      </c>
      <c r="E27" s="106" t="s">
        <v>809</v>
      </c>
      <c r="F27" s="107" t="s">
        <v>810</v>
      </c>
      <c r="G27" s="106" t="s">
        <v>5213</v>
      </c>
      <c r="H27" s="106" t="s">
        <v>7035</v>
      </c>
      <c r="I27" s="11">
        <v>30.463999999999999</v>
      </c>
      <c r="J27" s="113">
        <v>38.113</v>
      </c>
      <c r="K27" s="113"/>
      <c r="L27" s="106" t="s">
        <v>761</v>
      </c>
      <c r="M27" s="108"/>
      <c r="N27" s="109" t="s">
        <v>6430</v>
      </c>
      <c r="O27" s="108"/>
      <c r="P27" s="108"/>
      <c r="Q27" s="108"/>
    </row>
    <row r="28" spans="1:17" ht="24" x14ac:dyDescent="0.55000000000000004">
      <c r="A28" s="109">
        <f>SUBTOTAL(103,$B$4:B28)</f>
        <v>25</v>
      </c>
      <c r="B28" s="110" t="s">
        <v>756</v>
      </c>
      <c r="C28" s="110" t="s">
        <v>757</v>
      </c>
      <c r="D28" s="110" t="s">
        <v>769</v>
      </c>
      <c r="E28" s="109" t="s">
        <v>811</v>
      </c>
      <c r="F28" s="110" t="s">
        <v>812</v>
      </c>
      <c r="G28" s="109" t="s">
        <v>7035</v>
      </c>
      <c r="H28" s="109" t="s">
        <v>813</v>
      </c>
      <c r="I28" s="111">
        <v>12.661</v>
      </c>
      <c r="J28" s="111">
        <v>13.297000000000001</v>
      </c>
      <c r="K28" s="111"/>
      <c r="L28" s="109" t="s">
        <v>761</v>
      </c>
      <c r="M28" s="109" t="s">
        <v>813</v>
      </c>
      <c r="N28" s="109" t="s">
        <v>6430</v>
      </c>
      <c r="O28" s="109"/>
      <c r="P28" s="109"/>
      <c r="Q28" s="109"/>
    </row>
    <row r="29" spans="1:17" ht="24" x14ac:dyDescent="0.55000000000000004">
      <c r="A29" s="109">
        <f>SUBTOTAL(103,$B$4:B29)</f>
        <v>26</v>
      </c>
      <c r="B29" s="110" t="s">
        <v>756</v>
      </c>
      <c r="C29" s="110" t="s">
        <v>757</v>
      </c>
      <c r="D29" s="110" t="s">
        <v>769</v>
      </c>
      <c r="E29" s="109" t="s">
        <v>811</v>
      </c>
      <c r="F29" s="110" t="s">
        <v>812</v>
      </c>
      <c r="G29" s="109" t="s">
        <v>813</v>
      </c>
      <c r="H29" s="109" t="s">
        <v>7036</v>
      </c>
      <c r="I29" s="111">
        <v>6.149</v>
      </c>
      <c r="J29" s="111">
        <v>6.5579999999999998</v>
      </c>
      <c r="K29" s="111"/>
      <c r="L29" s="109" t="s">
        <v>765</v>
      </c>
      <c r="M29" s="109" t="s">
        <v>813</v>
      </c>
      <c r="N29" s="109" t="s">
        <v>6413</v>
      </c>
      <c r="O29" s="109"/>
      <c r="P29" s="109"/>
      <c r="Q29" s="109"/>
    </row>
    <row r="30" spans="1:17" ht="24" x14ac:dyDescent="0.55000000000000004">
      <c r="A30" s="106">
        <f>SUBTOTAL(103,$B$4:B30)</f>
        <v>27</v>
      </c>
      <c r="B30" s="107" t="s">
        <v>756</v>
      </c>
      <c r="C30" s="107" t="s">
        <v>757</v>
      </c>
      <c r="D30" s="107" t="s">
        <v>769</v>
      </c>
      <c r="E30" s="106" t="s">
        <v>814</v>
      </c>
      <c r="F30" s="107" t="s">
        <v>815</v>
      </c>
      <c r="G30" s="106" t="s">
        <v>5213</v>
      </c>
      <c r="H30" s="106" t="s">
        <v>7037</v>
      </c>
      <c r="I30" s="11">
        <v>33.220999999999997</v>
      </c>
      <c r="J30" s="113">
        <v>33.220999999999997</v>
      </c>
      <c r="K30" s="113"/>
      <c r="L30" s="106" t="s">
        <v>765</v>
      </c>
      <c r="M30" s="108"/>
      <c r="N30" s="108"/>
      <c r="O30" s="108"/>
      <c r="P30" s="108"/>
      <c r="Q30" s="108"/>
    </row>
    <row r="31" spans="1:17" ht="24" x14ac:dyDescent="0.55000000000000004">
      <c r="A31" s="106">
        <f>SUBTOTAL(103,$B$4:B31)</f>
        <v>28</v>
      </c>
      <c r="B31" s="107" t="s">
        <v>756</v>
      </c>
      <c r="C31" s="107" t="s">
        <v>757</v>
      </c>
      <c r="D31" s="107" t="s">
        <v>790</v>
      </c>
      <c r="E31" s="106" t="s">
        <v>816</v>
      </c>
      <c r="F31" s="107" t="s">
        <v>817</v>
      </c>
      <c r="G31" s="106" t="s">
        <v>5213</v>
      </c>
      <c r="H31" s="106" t="s">
        <v>1084</v>
      </c>
      <c r="I31" s="11">
        <v>36.974999999999902</v>
      </c>
      <c r="J31" s="113">
        <v>36.974999999999902</v>
      </c>
      <c r="K31" s="113"/>
      <c r="L31" s="106" t="s">
        <v>765</v>
      </c>
      <c r="M31" s="108"/>
      <c r="N31" s="108"/>
      <c r="O31" s="108"/>
      <c r="P31" s="108"/>
      <c r="Q31" s="108"/>
    </row>
    <row r="32" spans="1:17" ht="24" x14ac:dyDescent="0.55000000000000004">
      <c r="A32" s="109">
        <f>SUBTOTAL(103,$B$4:B32)</f>
        <v>29</v>
      </c>
      <c r="B32" s="110" t="s">
        <v>756</v>
      </c>
      <c r="C32" s="110" t="s">
        <v>757</v>
      </c>
      <c r="D32" s="110" t="s">
        <v>766</v>
      </c>
      <c r="E32" s="109" t="s">
        <v>818</v>
      </c>
      <c r="F32" s="110" t="s">
        <v>819</v>
      </c>
      <c r="G32" s="109" t="s">
        <v>5213</v>
      </c>
      <c r="H32" s="109" t="s">
        <v>820</v>
      </c>
      <c r="I32" s="111">
        <v>17.212</v>
      </c>
      <c r="J32" s="111">
        <v>18.012</v>
      </c>
      <c r="K32" s="111"/>
      <c r="L32" s="109" t="s">
        <v>765</v>
      </c>
      <c r="M32" s="109" t="s">
        <v>820</v>
      </c>
      <c r="N32" s="109" t="s">
        <v>6415</v>
      </c>
      <c r="O32" s="109"/>
      <c r="P32" s="109"/>
      <c r="Q32" s="109"/>
    </row>
    <row r="33" spans="1:17" ht="24" x14ac:dyDescent="0.55000000000000004">
      <c r="A33" s="109">
        <f>SUBTOTAL(103,$B$4:B33)</f>
        <v>30</v>
      </c>
      <c r="B33" s="110" t="s">
        <v>756</v>
      </c>
      <c r="C33" s="110" t="s">
        <v>757</v>
      </c>
      <c r="D33" s="110" t="s">
        <v>766</v>
      </c>
      <c r="E33" s="109" t="s">
        <v>818</v>
      </c>
      <c r="F33" s="110" t="s">
        <v>819</v>
      </c>
      <c r="G33" s="109" t="s">
        <v>820</v>
      </c>
      <c r="H33" s="109" t="s">
        <v>7038</v>
      </c>
      <c r="I33" s="111">
        <v>8.8879999999999999</v>
      </c>
      <c r="J33" s="111">
        <v>8.8879999999999999</v>
      </c>
      <c r="K33" s="111"/>
      <c r="L33" s="109" t="s">
        <v>794</v>
      </c>
      <c r="M33" s="109" t="s">
        <v>820</v>
      </c>
      <c r="N33" s="109" t="s">
        <v>6432</v>
      </c>
      <c r="O33" s="109"/>
      <c r="P33" s="109"/>
      <c r="Q33" s="109"/>
    </row>
    <row r="34" spans="1:17" ht="24" x14ac:dyDescent="0.55000000000000004">
      <c r="A34" s="106">
        <f>SUBTOTAL(103,$B$4:B34)</f>
        <v>31</v>
      </c>
      <c r="B34" s="107" t="s">
        <v>756</v>
      </c>
      <c r="C34" s="107" t="s">
        <v>757</v>
      </c>
      <c r="D34" s="107" t="s">
        <v>762</v>
      </c>
      <c r="E34" s="106" t="s">
        <v>821</v>
      </c>
      <c r="F34" s="107" t="s">
        <v>822</v>
      </c>
      <c r="G34" s="106" t="s">
        <v>5213</v>
      </c>
      <c r="H34" s="106" t="s">
        <v>7039</v>
      </c>
      <c r="I34" s="11">
        <v>5.6040000000000001</v>
      </c>
      <c r="J34" s="113">
        <v>22.466000000000001</v>
      </c>
      <c r="K34" s="113"/>
      <c r="L34" s="106" t="s">
        <v>765</v>
      </c>
      <c r="M34" s="108"/>
      <c r="N34" s="108"/>
      <c r="O34" s="108"/>
      <c r="P34" s="108"/>
      <c r="Q34" s="108"/>
    </row>
    <row r="35" spans="1:17" ht="24" x14ac:dyDescent="0.55000000000000004">
      <c r="A35" s="106">
        <f>SUBTOTAL(103,$B$4:B35)</f>
        <v>32</v>
      </c>
      <c r="B35" s="107" t="s">
        <v>756</v>
      </c>
      <c r="C35" s="107" t="s">
        <v>757</v>
      </c>
      <c r="D35" s="107" t="s">
        <v>790</v>
      </c>
      <c r="E35" s="106" t="s">
        <v>823</v>
      </c>
      <c r="F35" s="107" t="s">
        <v>824</v>
      </c>
      <c r="G35" s="106" t="s">
        <v>5213</v>
      </c>
      <c r="H35" s="106" t="s">
        <v>7040</v>
      </c>
      <c r="I35" s="11">
        <v>11.531999999999901</v>
      </c>
      <c r="J35" s="113">
        <v>12.0839999999999</v>
      </c>
      <c r="K35" s="113"/>
      <c r="L35" s="106" t="s">
        <v>765</v>
      </c>
      <c r="M35" s="108"/>
      <c r="N35" s="108"/>
      <c r="O35" s="108"/>
      <c r="P35" s="108"/>
      <c r="Q35" s="108"/>
    </row>
    <row r="36" spans="1:17" ht="24" x14ac:dyDescent="0.55000000000000004">
      <c r="A36" s="106">
        <f>SUBTOTAL(103,$B$4:B36)</f>
        <v>33</v>
      </c>
      <c r="B36" s="107" t="s">
        <v>756</v>
      </c>
      <c r="C36" s="107" t="s">
        <v>757</v>
      </c>
      <c r="D36" s="107" t="s">
        <v>762</v>
      </c>
      <c r="E36" s="106" t="s">
        <v>825</v>
      </c>
      <c r="F36" s="107" t="s">
        <v>826</v>
      </c>
      <c r="G36" s="106" t="s">
        <v>7041</v>
      </c>
      <c r="H36" s="106" t="s">
        <v>7042</v>
      </c>
      <c r="I36" s="11">
        <v>1.607</v>
      </c>
      <c r="J36" s="113">
        <v>1.71</v>
      </c>
      <c r="K36" s="113"/>
      <c r="L36" s="106" t="s">
        <v>765</v>
      </c>
      <c r="M36" s="108"/>
      <c r="N36" s="108"/>
      <c r="O36" s="108"/>
      <c r="P36" s="108"/>
      <c r="Q36" s="108"/>
    </row>
    <row r="37" spans="1:17" ht="24" x14ac:dyDescent="0.55000000000000004">
      <c r="A37" s="109">
        <f>SUBTOTAL(103,$B$4:B37)</f>
        <v>34</v>
      </c>
      <c r="B37" s="110" t="s">
        <v>827</v>
      </c>
      <c r="C37" s="110" t="s">
        <v>757</v>
      </c>
      <c r="D37" s="110" t="s">
        <v>828</v>
      </c>
      <c r="E37" s="109" t="s">
        <v>829</v>
      </c>
      <c r="F37" s="110" t="s">
        <v>830</v>
      </c>
      <c r="G37" s="109" t="s">
        <v>831</v>
      </c>
      <c r="H37" s="109" t="s">
        <v>7043</v>
      </c>
      <c r="I37" s="111">
        <v>24.021000000000001</v>
      </c>
      <c r="J37" s="111">
        <v>40.944999999999901</v>
      </c>
      <c r="K37" s="111"/>
      <c r="L37" s="109" t="s">
        <v>765</v>
      </c>
      <c r="M37" s="117" t="s">
        <v>831</v>
      </c>
      <c r="N37" s="109" t="s">
        <v>832</v>
      </c>
      <c r="O37" s="117"/>
      <c r="P37" s="117"/>
      <c r="Q37" s="117"/>
    </row>
    <row r="38" spans="1:17" ht="24" x14ac:dyDescent="0.55000000000000004">
      <c r="A38" s="106">
        <f>SUBTOTAL(103,$B$4:B38)</f>
        <v>35</v>
      </c>
      <c r="B38" s="107" t="s">
        <v>827</v>
      </c>
      <c r="C38" s="107" t="s">
        <v>757</v>
      </c>
      <c r="D38" s="107" t="s">
        <v>834</v>
      </c>
      <c r="E38" s="106" t="s">
        <v>835</v>
      </c>
      <c r="F38" s="107" t="s">
        <v>836</v>
      </c>
      <c r="G38" s="106" t="s">
        <v>7043</v>
      </c>
      <c r="H38" s="106" t="s">
        <v>7014</v>
      </c>
      <c r="I38" s="11">
        <v>57.859000000000002</v>
      </c>
      <c r="J38" s="11">
        <v>102.893</v>
      </c>
      <c r="K38" s="11"/>
      <c r="L38" s="106" t="s">
        <v>765</v>
      </c>
      <c r="M38" s="117"/>
      <c r="N38" s="106"/>
      <c r="O38" s="117"/>
      <c r="P38" s="117"/>
      <c r="Q38" s="117"/>
    </row>
    <row r="39" spans="1:17" ht="24" x14ac:dyDescent="0.55000000000000004">
      <c r="A39" s="106">
        <f>SUBTOTAL(103,$B$4:B39)</f>
        <v>36</v>
      </c>
      <c r="B39" s="107" t="s">
        <v>827</v>
      </c>
      <c r="C39" s="107" t="s">
        <v>757</v>
      </c>
      <c r="D39" s="107" t="s">
        <v>834</v>
      </c>
      <c r="E39" s="106" t="s">
        <v>837</v>
      </c>
      <c r="F39" s="107" t="s">
        <v>838</v>
      </c>
      <c r="G39" s="106" t="s">
        <v>5213</v>
      </c>
      <c r="H39" s="106" t="s">
        <v>7044</v>
      </c>
      <c r="I39" s="11">
        <v>6.085</v>
      </c>
      <c r="J39" s="11">
        <v>11.135</v>
      </c>
      <c r="K39" s="11"/>
      <c r="L39" s="106" t="s">
        <v>765</v>
      </c>
      <c r="M39" s="117"/>
      <c r="N39" s="106"/>
      <c r="O39" s="117"/>
      <c r="P39" s="117"/>
      <c r="Q39" s="117"/>
    </row>
    <row r="40" spans="1:17" ht="24" x14ac:dyDescent="0.55000000000000004">
      <c r="A40" s="106">
        <f>SUBTOTAL(103,$B$4:B40)</f>
        <v>37</v>
      </c>
      <c r="B40" s="107" t="s">
        <v>827</v>
      </c>
      <c r="C40" s="107" t="s">
        <v>757</v>
      </c>
      <c r="D40" s="107" t="s">
        <v>839</v>
      </c>
      <c r="E40" s="106" t="s">
        <v>840</v>
      </c>
      <c r="F40" s="107" t="s">
        <v>841</v>
      </c>
      <c r="G40" s="106" t="s">
        <v>7044</v>
      </c>
      <c r="H40" s="106" t="s">
        <v>7045</v>
      </c>
      <c r="I40" s="11">
        <v>35.9149999999999</v>
      </c>
      <c r="J40" s="11">
        <v>44.994999999999898</v>
      </c>
      <c r="K40" s="11"/>
      <c r="L40" s="106" t="s">
        <v>765</v>
      </c>
      <c r="M40" s="117"/>
      <c r="N40" s="106"/>
      <c r="O40" s="117"/>
      <c r="P40" s="117"/>
      <c r="Q40" s="117"/>
    </row>
    <row r="41" spans="1:17" ht="24" x14ac:dyDescent="0.55000000000000004">
      <c r="A41" s="109">
        <f>SUBTOTAL(103,$B$4:B41)</f>
        <v>38</v>
      </c>
      <c r="B41" s="110" t="s">
        <v>827</v>
      </c>
      <c r="C41" s="110" t="s">
        <v>757</v>
      </c>
      <c r="D41" s="110" t="s">
        <v>842</v>
      </c>
      <c r="E41" s="109" t="s">
        <v>843</v>
      </c>
      <c r="F41" s="110" t="s">
        <v>844</v>
      </c>
      <c r="G41" s="109" t="s">
        <v>845</v>
      </c>
      <c r="H41" s="109" t="s">
        <v>7046</v>
      </c>
      <c r="I41" s="111">
        <v>36.844999999999899</v>
      </c>
      <c r="J41" s="111">
        <v>36.844999999999899</v>
      </c>
      <c r="K41" s="111"/>
      <c r="L41" s="109" t="s">
        <v>765</v>
      </c>
      <c r="M41" s="117" t="s">
        <v>845</v>
      </c>
      <c r="N41" s="109" t="s">
        <v>846</v>
      </c>
      <c r="O41" s="117"/>
      <c r="P41" s="117"/>
      <c r="Q41" s="117"/>
    </row>
    <row r="42" spans="1:17" ht="24" x14ac:dyDescent="0.55000000000000004">
      <c r="A42" s="106">
        <f>SUBTOTAL(103,$B$4:B42)</f>
        <v>39</v>
      </c>
      <c r="B42" s="107" t="s">
        <v>827</v>
      </c>
      <c r="C42" s="107" t="s">
        <v>757</v>
      </c>
      <c r="D42" s="107" t="s">
        <v>834</v>
      </c>
      <c r="E42" s="106" t="s">
        <v>847</v>
      </c>
      <c r="F42" s="107" t="s">
        <v>848</v>
      </c>
      <c r="G42" s="106" t="s">
        <v>7046</v>
      </c>
      <c r="H42" s="106" t="s">
        <v>7047</v>
      </c>
      <c r="I42" s="11">
        <v>4.9719999999999898</v>
      </c>
      <c r="J42" s="11">
        <v>8.2789999999999893</v>
      </c>
      <c r="K42" s="11"/>
      <c r="L42" s="106" t="s">
        <v>765</v>
      </c>
      <c r="M42" s="117"/>
      <c r="N42" s="106"/>
      <c r="O42" s="117"/>
      <c r="P42" s="117"/>
      <c r="Q42" s="117"/>
    </row>
    <row r="43" spans="1:17" ht="24" x14ac:dyDescent="0.55000000000000004">
      <c r="A43" s="106">
        <f>SUBTOTAL(103,$B$4:B43)</f>
        <v>40</v>
      </c>
      <c r="B43" s="107" t="s">
        <v>827</v>
      </c>
      <c r="C43" s="107" t="s">
        <v>757</v>
      </c>
      <c r="D43" s="107" t="s">
        <v>828</v>
      </c>
      <c r="E43" s="106" t="s">
        <v>849</v>
      </c>
      <c r="F43" s="107" t="s">
        <v>850</v>
      </c>
      <c r="G43" s="106" t="s">
        <v>5213</v>
      </c>
      <c r="H43" s="106" t="s">
        <v>6879</v>
      </c>
      <c r="I43" s="11">
        <v>22</v>
      </c>
      <c r="J43" s="11">
        <v>23.799999999999901</v>
      </c>
      <c r="K43" s="11"/>
      <c r="L43" s="106" t="s">
        <v>765</v>
      </c>
      <c r="M43" s="117"/>
      <c r="N43" s="106"/>
      <c r="O43" s="117"/>
      <c r="P43" s="117"/>
      <c r="Q43" s="117"/>
    </row>
    <row r="44" spans="1:17" ht="24" x14ac:dyDescent="0.55000000000000004">
      <c r="A44" s="106">
        <f>SUBTOTAL(103,$B$4:B44)</f>
        <v>41</v>
      </c>
      <c r="B44" s="107" t="s">
        <v>827</v>
      </c>
      <c r="C44" s="107" t="s">
        <v>757</v>
      </c>
      <c r="D44" s="107" t="s">
        <v>839</v>
      </c>
      <c r="E44" s="106" t="s">
        <v>851</v>
      </c>
      <c r="F44" s="107" t="s">
        <v>852</v>
      </c>
      <c r="G44" s="106" t="s">
        <v>6879</v>
      </c>
      <c r="H44" s="106" t="s">
        <v>7048</v>
      </c>
      <c r="I44" s="11">
        <v>36.759</v>
      </c>
      <c r="J44" s="11">
        <v>36.759</v>
      </c>
      <c r="K44" s="11"/>
      <c r="L44" s="106" t="s">
        <v>765</v>
      </c>
      <c r="M44" s="117"/>
      <c r="N44" s="106"/>
      <c r="O44" s="117"/>
      <c r="P44" s="117"/>
      <c r="Q44" s="117"/>
    </row>
    <row r="45" spans="1:17" ht="24" x14ac:dyDescent="0.55000000000000004">
      <c r="A45" s="106">
        <f>SUBTOTAL(103,$B$4:B45)</f>
        <v>42</v>
      </c>
      <c r="B45" s="107" t="s">
        <v>827</v>
      </c>
      <c r="C45" s="107" t="s">
        <v>757</v>
      </c>
      <c r="D45" s="107" t="s">
        <v>834</v>
      </c>
      <c r="E45" s="106" t="s">
        <v>853</v>
      </c>
      <c r="F45" s="107" t="s">
        <v>854</v>
      </c>
      <c r="G45" s="106" t="s">
        <v>5213</v>
      </c>
      <c r="H45" s="106" t="s">
        <v>6116</v>
      </c>
      <c r="I45" s="11">
        <v>17</v>
      </c>
      <c r="J45" s="11">
        <v>18.442</v>
      </c>
      <c r="K45" s="11"/>
      <c r="L45" s="106" t="s">
        <v>765</v>
      </c>
      <c r="M45" s="117"/>
      <c r="N45" s="106"/>
      <c r="O45" s="117"/>
      <c r="P45" s="117"/>
      <c r="Q45" s="117"/>
    </row>
    <row r="46" spans="1:17" ht="24" x14ac:dyDescent="0.55000000000000004">
      <c r="A46" s="109">
        <f>SUBTOTAL(103,$B$4:B46)</f>
        <v>43</v>
      </c>
      <c r="B46" s="110" t="s">
        <v>827</v>
      </c>
      <c r="C46" s="110" t="s">
        <v>757</v>
      </c>
      <c r="D46" s="110" t="s">
        <v>855</v>
      </c>
      <c r="E46" s="109" t="s">
        <v>856</v>
      </c>
      <c r="F46" s="110" t="s">
        <v>857</v>
      </c>
      <c r="G46" s="109" t="s">
        <v>6116</v>
      </c>
      <c r="H46" s="109" t="s">
        <v>858</v>
      </c>
      <c r="I46" s="111">
        <v>46.643999999999899</v>
      </c>
      <c r="J46" s="111">
        <v>51.4329999999999</v>
      </c>
      <c r="K46" s="111"/>
      <c r="L46" s="109" t="s">
        <v>765</v>
      </c>
      <c r="M46" s="117" t="s">
        <v>858</v>
      </c>
      <c r="N46" s="109" t="s">
        <v>233</v>
      </c>
      <c r="O46" s="117"/>
      <c r="P46" s="117"/>
      <c r="Q46" s="117"/>
    </row>
    <row r="47" spans="1:17" ht="24" x14ac:dyDescent="0.55000000000000004">
      <c r="A47" s="109">
        <f>SUBTOTAL(103,$B$4:B47)</f>
        <v>44</v>
      </c>
      <c r="B47" s="110" t="s">
        <v>827</v>
      </c>
      <c r="C47" s="110" t="s">
        <v>757</v>
      </c>
      <c r="D47" s="110" t="s">
        <v>855</v>
      </c>
      <c r="E47" s="109" t="s">
        <v>860</v>
      </c>
      <c r="F47" s="110" t="s">
        <v>861</v>
      </c>
      <c r="G47" s="109" t="s">
        <v>862</v>
      </c>
      <c r="H47" s="109" t="s">
        <v>7049</v>
      </c>
      <c r="I47" s="111">
        <v>6.96199999999999</v>
      </c>
      <c r="J47" s="111">
        <v>7.99399999999999</v>
      </c>
      <c r="K47" s="111"/>
      <c r="L47" s="109" t="s">
        <v>765</v>
      </c>
      <c r="M47" s="117" t="s">
        <v>862</v>
      </c>
      <c r="N47" s="109" t="s">
        <v>233</v>
      </c>
      <c r="O47" s="117"/>
      <c r="P47" s="117"/>
      <c r="Q47" s="117"/>
    </row>
    <row r="48" spans="1:17" ht="24" x14ac:dyDescent="0.55000000000000004">
      <c r="A48" s="109">
        <f>SUBTOTAL(103,$B$4:B48)</f>
        <v>45</v>
      </c>
      <c r="B48" s="110" t="s">
        <v>827</v>
      </c>
      <c r="C48" s="110" t="s">
        <v>757</v>
      </c>
      <c r="D48" s="110" t="s">
        <v>855</v>
      </c>
      <c r="E48" s="109" t="s">
        <v>863</v>
      </c>
      <c r="F48" s="110" t="s">
        <v>864</v>
      </c>
      <c r="G48" s="109" t="s">
        <v>5213</v>
      </c>
      <c r="H48" s="109" t="s">
        <v>865</v>
      </c>
      <c r="I48" s="111">
        <v>7.56299999999999</v>
      </c>
      <c r="J48" s="111">
        <v>7.7430000000000003</v>
      </c>
      <c r="K48" s="111"/>
      <c r="L48" s="109" t="s">
        <v>765</v>
      </c>
      <c r="M48" s="117" t="s">
        <v>865</v>
      </c>
      <c r="N48" s="109" t="s">
        <v>832</v>
      </c>
      <c r="O48" s="117"/>
      <c r="P48" s="117"/>
      <c r="Q48" s="117"/>
    </row>
    <row r="49" spans="1:17" ht="24" x14ac:dyDescent="0.55000000000000004">
      <c r="A49" s="106">
        <f>SUBTOTAL(103,$B$4:B49)</f>
        <v>46</v>
      </c>
      <c r="B49" s="107" t="s">
        <v>827</v>
      </c>
      <c r="C49" s="107" t="s">
        <v>757</v>
      </c>
      <c r="D49" s="107" t="s">
        <v>842</v>
      </c>
      <c r="E49" s="106" t="s">
        <v>866</v>
      </c>
      <c r="F49" s="107" t="s">
        <v>867</v>
      </c>
      <c r="G49" s="106" t="s">
        <v>5213</v>
      </c>
      <c r="H49" s="106" t="s">
        <v>7050</v>
      </c>
      <c r="I49" s="11">
        <v>52.469000000000001</v>
      </c>
      <c r="J49" s="11">
        <v>53.153999999999897</v>
      </c>
      <c r="K49" s="11"/>
      <c r="L49" s="106" t="s">
        <v>765</v>
      </c>
      <c r="M49" s="117"/>
      <c r="N49" s="106"/>
      <c r="O49" s="117"/>
      <c r="P49" s="117"/>
      <c r="Q49" s="117"/>
    </row>
    <row r="50" spans="1:17" ht="24" x14ac:dyDescent="0.55000000000000004">
      <c r="A50" s="106">
        <f>SUBTOTAL(103,$B$4:B50)</f>
        <v>47</v>
      </c>
      <c r="B50" s="107" t="s">
        <v>827</v>
      </c>
      <c r="C50" s="107" t="s">
        <v>757</v>
      </c>
      <c r="D50" s="107" t="s">
        <v>828</v>
      </c>
      <c r="E50" s="106" t="s">
        <v>868</v>
      </c>
      <c r="F50" s="107" t="s">
        <v>869</v>
      </c>
      <c r="G50" s="106" t="s">
        <v>2065</v>
      </c>
      <c r="H50" s="106" t="s">
        <v>7051</v>
      </c>
      <c r="I50" s="11">
        <v>1.7869999999999899</v>
      </c>
      <c r="J50" s="11">
        <v>1.7869999999999899</v>
      </c>
      <c r="K50" s="11"/>
      <c r="L50" s="106" t="s">
        <v>765</v>
      </c>
      <c r="M50" s="117"/>
      <c r="N50" s="106"/>
      <c r="O50" s="117"/>
      <c r="P50" s="117"/>
      <c r="Q50" s="117"/>
    </row>
    <row r="51" spans="1:17" ht="24" x14ac:dyDescent="0.55000000000000004">
      <c r="A51" s="106">
        <f>SUBTOTAL(103,$B$4:B51)</f>
        <v>48</v>
      </c>
      <c r="B51" s="107" t="s">
        <v>827</v>
      </c>
      <c r="C51" s="107" t="s">
        <v>757</v>
      </c>
      <c r="D51" s="107" t="s">
        <v>828</v>
      </c>
      <c r="E51" s="106" t="s">
        <v>870</v>
      </c>
      <c r="F51" s="107" t="s">
        <v>871</v>
      </c>
      <c r="G51" s="106" t="s">
        <v>5213</v>
      </c>
      <c r="H51" s="106" t="s">
        <v>7052</v>
      </c>
      <c r="I51" s="11">
        <v>17.5</v>
      </c>
      <c r="J51" s="11">
        <v>26.417000000000002</v>
      </c>
      <c r="K51" s="11"/>
      <c r="L51" s="106" t="s">
        <v>765</v>
      </c>
      <c r="M51" s="117"/>
      <c r="N51" s="106"/>
      <c r="O51" s="117"/>
      <c r="P51" s="117"/>
      <c r="Q51" s="117"/>
    </row>
    <row r="52" spans="1:17" ht="24" x14ac:dyDescent="0.55000000000000004">
      <c r="A52" s="106">
        <f>SUBTOTAL(103,$B$4:B52)</f>
        <v>49</v>
      </c>
      <c r="B52" s="107" t="s">
        <v>827</v>
      </c>
      <c r="C52" s="107" t="s">
        <v>757</v>
      </c>
      <c r="D52" s="107" t="s">
        <v>839</v>
      </c>
      <c r="E52" s="106" t="s">
        <v>872</v>
      </c>
      <c r="F52" s="107" t="s">
        <v>873</v>
      </c>
      <c r="G52" s="106" t="s">
        <v>7052</v>
      </c>
      <c r="H52" s="106" t="s">
        <v>7053</v>
      </c>
      <c r="I52" s="11">
        <v>20.273</v>
      </c>
      <c r="J52" s="11">
        <v>20.273</v>
      </c>
      <c r="K52" s="11"/>
      <c r="L52" s="106" t="s">
        <v>765</v>
      </c>
      <c r="M52" s="117"/>
      <c r="N52" s="106"/>
      <c r="O52" s="117"/>
      <c r="P52" s="117"/>
      <c r="Q52" s="117"/>
    </row>
    <row r="53" spans="1:17" ht="24" x14ac:dyDescent="0.55000000000000004">
      <c r="A53" s="106">
        <f>SUBTOTAL(103,$B$4:B53)</f>
        <v>50</v>
      </c>
      <c r="B53" s="107" t="s">
        <v>827</v>
      </c>
      <c r="C53" s="107" t="s">
        <v>757</v>
      </c>
      <c r="D53" s="107" t="s">
        <v>828</v>
      </c>
      <c r="E53" s="106" t="s">
        <v>874</v>
      </c>
      <c r="F53" s="107" t="s">
        <v>875</v>
      </c>
      <c r="G53" s="106" t="s">
        <v>5213</v>
      </c>
      <c r="H53" s="106" t="s">
        <v>7054</v>
      </c>
      <c r="I53" s="11">
        <v>12.1999999999999</v>
      </c>
      <c r="J53" s="11">
        <v>12.1999999999999</v>
      </c>
      <c r="K53" s="11"/>
      <c r="L53" s="106" t="s">
        <v>765</v>
      </c>
      <c r="M53" s="117"/>
      <c r="N53" s="106"/>
      <c r="O53" s="117"/>
      <c r="P53" s="117"/>
      <c r="Q53" s="117"/>
    </row>
    <row r="54" spans="1:17" ht="24" x14ac:dyDescent="0.55000000000000004">
      <c r="A54" s="106">
        <f>SUBTOTAL(103,$B$4:B54)</f>
        <v>51</v>
      </c>
      <c r="B54" s="107" t="s">
        <v>827</v>
      </c>
      <c r="C54" s="107" t="s">
        <v>757</v>
      </c>
      <c r="D54" s="107" t="s">
        <v>839</v>
      </c>
      <c r="E54" s="106" t="s">
        <v>876</v>
      </c>
      <c r="F54" s="107" t="s">
        <v>877</v>
      </c>
      <c r="G54" s="106" t="s">
        <v>5213</v>
      </c>
      <c r="H54" s="106" t="s">
        <v>7055</v>
      </c>
      <c r="I54" s="11">
        <v>26.094000000000001</v>
      </c>
      <c r="J54" s="11">
        <v>27.393999999999899</v>
      </c>
      <c r="K54" s="11"/>
      <c r="L54" s="106" t="s">
        <v>765</v>
      </c>
      <c r="M54" s="117"/>
      <c r="N54" s="106"/>
      <c r="O54" s="117"/>
      <c r="P54" s="117"/>
      <c r="Q54" s="117"/>
    </row>
    <row r="55" spans="1:17" ht="24" x14ac:dyDescent="0.55000000000000004">
      <c r="A55" s="106">
        <f>SUBTOTAL(103,$B$4:B55)</f>
        <v>52</v>
      </c>
      <c r="B55" s="107" t="s">
        <v>827</v>
      </c>
      <c r="C55" s="107" t="s">
        <v>757</v>
      </c>
      <c r="D55" s="107" t="s">
        <v>855</v>
      </c>
      <c r="E55" s="106" t="s">
        <v>878</v>
      </c>
      <c r="F55" s="107" t="s">
        <v>879</v>
      </c>
      <c r="G55" s="106" t="s">
        <v>5213</v>
      </c>
      <c r="H55" s="106" t="s">
        <v>7056</v>
      </c>
      <c r="I55" s="11">
        <v>18.962</v>
      </c>
      <c r="J55" s="11">
        <v>18.962</v>
      </c>
      <c r="K55" s="11"/>
      <c r="L55" s="106" t="s">
        <v>765</v>
      </c>
      <c r="M55" s="117"/>
      <c r="N55" s="106"/>
      <c r="O55" s="117"/>
      <c r="P55" s="117"/>
      <c r="Q55" s="117"/>
    </row>
    <row r="56" spans="1:17" ht="24" x14ac:dyDescent="0.55000000000000004">
      <c r="A56" s="106">
        <f>SUBTOTAL(103,$B$4:B56)</f>
        <v>53</v>
      </c>
      <c r="B56" s="107" t="s">
        <v>827</v>
      </c>
      <c r="C56" s="107" t="s">
        <v>757</v>
      </c>
      <c r="D56" s="107" t="s">
        <v>828</v>
      </c>
      <c r="E56" s="106" t="s">
        <v>880</v>
      </c>
      <c r="F56" s="107" t="s">
        <v>881</v>
      </c>
      <c r="G56" s="106" t="s">
        <v>5213</v>
      </c>
      <c r="H56" s="106" t="s">
        <v>7057</v>
      </c>
      <c r="I56" s="11">
        <v>19.213000000000001</v>
      </c>
      <c r="J56" s="11">
        <v>19.213000000000001</v>
      </c>
      <c r="K56" s="11"/>
      <c r="L56" s="106" t="s">
        <v>765</v>
      </c>
      <c r="M56" s="117"/>
      <c r="N56" s="106"/>
      <c r="O56" s="117"/>
      <c r="P56" s="117"/>
      <c r="Q56" s="117"/>
    </row>
    <row r="57" spans="1:17" ht="24" x14ac:dyDescent="0.55000000000000004">
      <c r="A57" s="106">
        <f>SUBTOTAL(103,$B$4:B57)</f>
        <v>54</v>
      </c>
      <c r="B57" s="107" t="s">
        <v>827</v>
      </c>
      <c r="C57" s="107" t="s">
        <v>757</v>
      </c>
      <c r="D57" s="107" t="s">
        <v>855</v>
      </c>
      <c r="E57" s="106" t="s">
        <v>882</v>
      </c>
      <c r="F57" s="107" t="s">
        <v>883</v>
      </c>
      <c r="G57" s="106" t="s">
        <v>5213</v>
      </c>
      <c r="H57" s="106" t="s">
        <v>7058</v>
      </c>
      <c r="I57" s="11">
        <v>23.933999999999902</v>
      </c>
      <c r="J57" s="11">
        <v>25.228999999999999</v>
      </c>
      <c r="K57" s="11"/>
      <c r="L57" s="106" t="s">
        <v>765</v>
      </c>
      <c r="M57" s="117"/>
      <c r="N57" s="106"/>
      <c r="O57" s="117"/>
      <c r="P57" s="117"/>
      <c r="Q57" s="117"/>
    </row>
    <row r="58" spans="1:17" ht="24" x14ac:dyDescent="0.55000000000000004">
      <c r="A58" s="106">
        <f>SUBTOTAL(103,$B$4:B58)</f>
        <v>55</v>
      </c>
      <c r="B58" s="107" t="s">
        <v>827</v>
      </c>
      <c r="C58" s="107" t="s">
        <v>757</v>
      </c>
      <c r="D58" s="107" t="s">
        <v>828</v>
      </c>
      <c r="E58" s="106" t="s">
        <v>884</v>
      </c>
      <c r="F58" s="107" t="s">
        <v>885</v>
      </c>
      <c r="G58" s="106" t="s">
        <v>5213</v>
      </c>
      <c r="H58" s="106" t="s">
        <v>7059</v>
      </c>
      <c r="I58" s="11">
        <v>4.3360000000000003</v>
      </c>
      <c r="J58" s="11">
        <v>4.3360000000000003</v>
      </c>
      <c r="K58" s="11"/>
      <c r="L58" s="106" t="s">
        <v>765</v>
      </c>
      <c r="M58" s="117"/>
      <c r="N58" s="106"/>
      <c r="O58" s="117"/>
      <c r="P58" s="117"/>
      <c r="Q58" s="117"/>
    </row>
    <row r="59" spans="1:17" ht="24" x14ac:dyDescent="0.55000000000000004">
      <c r="A59" s="106">
        <f>SUBTOTAL(103,$B$4:B59)</f>
        <v>56</v>
      </c>
      <c r="B59" s="107" t="s">
        <v>886</v>
      </c>
      <c r="C59" s="107" t="s">
        <v>757</v>
      </c>
      <c r="D59" s="107" t="s">
        <v>887</v>
      </c>
      <c r="E59" s="106" t="s">
        <v>888</v>
      </c>
      <c r="F59" s="107" t="s">
        <v>889</v>
      </c>
      <c r="G59" s="106" t="s">
        <v>7060</v>
      </c>
      <c r="H59" s="106" t="s">
        <v>7061</v>
      </c>
      <c r="I59" s="11">
        <v>112.14700000000001</v>
      </c>
      <c r="J59" s="11">
        <v>150.82499999999999</v>
      </c>
      <c r="K59" s="11"/>
      <c r="L59" s="106" t="s">
        <v>859</v>
      </c>
      <c r="M59" s="127"/>
      <c r="N59" s="109"/>
      <c r="O59" s="108"/>
      <c r="P59" s="127"/>
      <c r="Q59" s="127"/>
    </row>
    <row r="60" spans="1:17" ht="24" x14ac:dyDescent="0.55000000000000004">
      <c r="A60" s="106">
        <f>SUBTOTAL(103,$B$4:B60)</f>
        <v>57</v>
      </c>
      <c r="B60" s="107" t="s">
        <v>886</v>
      </c>
      <c r="C60" s="107" t="s">
        <v>757</v>
      </c>
      <c r="D60" s="107" t="s">
        <v>890</v>
      </c>
      <c r="E60" s="106" t="s">
        <v>891</v>
      </c>
      <c r="F60" s="107" t="s">
        <v>892</v>
      </c>
      <c r="G60" s="106" t="s">
        <v>7061</v>
      </c>
      <c r="H60" s="106" t="s">
        <v>7062</v>
      </c>
      <c r="I60" s="11">
        <v>0.86299999999999899</v>
      </c>
      <c r="J60" s="11">
        <v>1.726</v>
      </c>
      <c r="K60" s="11"/>
      <c r="L60" s="106" t="s">
        <v>859</v>
      </c>
      <c r="M60" s="109"/>
      <c r="N60" s="109"/>
      <c r="O60" s="108"/>
      <c r="P60" s="109"/>
      <c r="Q60" s="109"/>
    </row>
    <row r="61" spans="1:17" ht="24" x14ac:dyDescent="0.55000000000000004">
      <c r="A61" s="109">
        <f>SUBTOTAL(103,$B$4:B61)</f>
        <v>58</v>
      </c>
      <c r="B61" s="110" t="s">
        <v>886</v>
      </c>
      <c r="C61" s="110" t="s">
        <v>757</v>
      </c>
      <c r="D61" s="110" t="s">
        <v>890</v>
      </c>
      <c r="E61" s="109" t="s">
        <v>891</v>
      </c>
      <c r="F61" s="110" t="s">
        <v>892</v>
      </c>
      <c r="G61" s="109" t="s">
        <v>7062</v>
      </c>
      <c r="H61" s="109" t="s">
        <v>7063</v>
      </c>
      <c r="I61" s="111">
        <f>213.076-209.895</f>
        <v>3.1809999999999832</v>
      </c>
      <c r="J61" s="111">
        <f>I61*2</f>
        <v>6.3619999999999663</v>
      </c>
      <c r="K61" s="111"/>
      <c r="L61" s="109" t="s">
        <v>859</v>
      </c>
      <c r="M61" s="109" t="s">
        <v>893</v>
      </c>
      <c r="N61" s="109" t="s">
        <v>6416</v>
      </c>
      <c r="O61" s="121"/>
      <c r="P61" s="109"/>
      <c r="Q61" s="109"/>
    </row>
    <row r="62" spans="1:17" ht="24" x14ac:dyDescent="0.55000000000000004">
      <c r="A62" s="109">
        <f>SUBTOTAL(103,$B$4:B62)</f>
        <v>59</v>
      </c>
      <c r="B62" s="110" t="s">
        <v>886</v>
      </c>
      <c r="C62" s="110" t="s">
        <v>757</v>
      </c>
      <c r="D62" s="110" t="s">
        <v>890</v>
      </c>
      <c r="E62" s="109" t="s">
        <v>891</v>
      </c>
      <c r="F62" s="110" t="s">
        <v>892</v>
      </c>
      <c r="G62" s="109" t="s">
        <v>7063</v>
      </c>
      <c r="H62" s="109" t="s">
        <v>7064</v>
      </c>
      <c r="I62" s="111">
        <f>242.55-213.076</f>
        <v>29.474000000000018</v>
      </c>
      <c r="J62" s="111">
        <v>30.388000000000002</v>
      </c>
      <c r="K62" s="111"/>
      <c r="L62" s="109" t="s">
        <v>794</v>
      </c>
      <c r="M62" s="109" t="s">
        <v>893</v>
      </c>
      <c r="N62" s="109" t="s">
        <v>6431</v>
      </c>
      <c r="O62" s="121"/>
      <c r="P62" s="109"/>
      <c r="Q62" s="109"/>
    </row>
    <row r="63" spans="1:17" ht="24" x14ac:dyDescent="0.55000000000000004">
      <c r="A63" s="106">
        <f>SUBTOTAL(103,$B$4:B63)</f>
        <v>60</v>
      </c>
      <c r="B63" s="107" t="s">
        <v>886</v>
      </c>
      <c r="C63" s="107" t="s">
        <v>757</v>
      </c>
      <c r="D63" s="107" t="s">
        <v>894</v>
      </c>
      <c r="E63" s="106" t="s">
        <v>895</v>
      </c>
      <c r="F63" s="107" t="s">
        <v>896</v>
      </c>
      <c r="G63" s="106" t="s">
        <v>7045</v>
      </c>
      <c r="H63" s="106" t="s">
        <v>7065</v>
      </c>
      <c r="I63" s="11">
        <v>15.816000000000001</v>
      </c>
      <c r="J63" s="11">
        <v>19.515000000000001</v>
      </c>
      <c r="K63" s="11"/>
      <c r="L63" s="106" t="s">
        <v>765</v>
      </c>
      <c r="M63" s="108"/>
      <c r="N63" s="109" t="s">
        <v>6434</v>
      </c>
      <c r="O63" s="108"/>
      <c r="P63" s="108"/>
      <c r="Q63" s="108"/>
    </row>
    <row r="64" spans="1:17" ht="24" x14ac:dyDescent="0.55000000000000004">
      <c r="A64" s="109">
        <f>SUBTOTAL(103,$B$4:B64)</f>
        <v>61</v>
      </c>
      <c r="B64" s="110" t="s">
        <v>886</v>
      </c>
      <c r="C64" s="110" t="s">
        <v>757</v>
      </c>
      <c r="D64" s="110" t="s">
        <v>897</v>
      </c>
      <c r="E64" s="109" t="s">
        <v>898</v>
      </c>
      <c r="F64" s="110" t="s">
        <v>899</v>
      </c>
      <c r="G64" s="109" t="s">
        <v>7065</v>
      </c>
      <c r="H64" s="109" t="s">
        <v>7066</v>
      </c>
      <c r="I64" s="111">
        <f>58.816-57.816</f>
        <v>1</v>
      </c>
      <c r="J64" s="111">
        <f>I64*2</f>
        <v>2</v>
      </c>
      <c r="K64" s="111"/>
      <c r="L64" s="109" t="s">
        <v>765</v>
      </c>
      <c r="M64" s="109" t="s">
        <v>900</v>
      </c>
      <c r="N64" s="109" t="s">
        <v>6434</v>
      </c>
      <c r="O64" s="121"/>
      <c r="P64" s="109"/>
      <c r="Q64" s="109"/>
    </row>
    <row r="65" spans="1:17" ht="24" x14ac:dyDescent="0.55000000000000004">
      <c r="A65" s="109">
        <f>SUBTOTAL(103,$B$4:B65)</f>
        <v>62</v>
      </c>
      <c r="B65" s="110" t="s">
        <v>886</v>
      </c>
      <c r="C65" s="110" t="s">
        <v>757</v>
      </c>
      <c r="D65" s="110" t="s">
        <v>897</v>
      </c>
      <c r="E65" s="109" t="s">
        <v>898</v>
      </c>
      <c r="F65" s="110" t="s">
        <v>899</v>
      </c>
      <c r="G65" s="109" t="s">
        <v>7066</v>
      </c>
      <c r="H65" s="109" t="s">
        <v>7067</v>
      </c>
      <c r="I65" s="111">
        <f>128.756-58.816</f>
        <v>69.94</v>
      </c>
      <c r="J65" s="111">
        <f>93.51-J64</f>
        <v>91.51</v>
      </c>
      <c r="K65" s="111"/>
      <c r="L65" s="109" t="s">
        <v>859</v>
      </c>
      <c r="M65" s="109" t="s">
        <v>900</v>
      </c>
      <c r="N65" s="109" t="s">
        <v>6417</v>
      </c>
      <c r="O65" s="121"/>
      <c r="P65" s="109"/>
      <c r="Q65" s="109"/>
    </row>
    <row r="66" spans="1:17" ht="24" x14ac:dyDescent="0.55000000000000004">
      <c r="A66" s="106">
        <f>SUBTOTAL(103,$B$4:B66)</f>
        <v>63</v>
      </c>
      <c r="B66" s="107" t="s">
        <v>886</v>
      </c>
      <c r="C66" s="107" t="s">
        <v>757</v>
      </c>
      <c r="D66" s="107" t="s">
        <v>890</v>
      </c>
      <c r="E66" s="106" t="s">
        <v>901</v>
      </c>
      <c r="F66" s="107" t="s">
        <v>902</v>
      </c>
      <c r="G66" s="106" t="s">
        <v>5213</v>
      </c>
      <c r="H66" s="106" t="s">
        <v>7068</v>
      </c>
      <c r="I66" s="11">
        <v>47</v>
      </c>
      <c r="J66" s="11">
        <v>57.12</v>
      </c>
      <c r="K66" s="11"/>
      <c r="L66" s="106" t="s">
        <v>859</v>
      </c>
      <c r="M66" s="109"/>
      <c r="N66" s="109"/>
      <c r="O66" s="108"/>
      <c r="P66" s="109"/>
      <c r="Q66" s="109"/>
    </row>
    <row r="67" spans="1:17" ht="24" x14ac:dyDescent="0.55000000000000004">
      <c r="A67" s="106">
        <f>SUBTOTAL(103,$B$4:B67)</f>
        <v>64</v>
      </c>
      <c r="B67" s="107" t="s">
        <v>886</v>
      </c>
      <c r="C67" s="107" t="s">
        <v>757</v>
      </c>
      <c r="D67" s="107" t="s">
        <v>894</v>
      </c>
      <c r="E67" s="106" t="s">
        <v>903</v>
      </c>
      <c r="F67" s="107" t="s">
        <v>904</v>
      </c>
      <c r="G67" s="106" t="s">
        <v>5213</v>
      </c>
      <c r="H67" s="106" t="s">
        <v>7069</v>
      </c>
      <c r="I67" s="11">
        <v>4.415</v>
      </c>
      <c r="J67" s="11">
        <v>4.415</v>
      </c>
      <c r="K67" s="11"/>
      <c r="L67" s="106" t="s">
        <v>765</v>
      </c>
      <c r="M67" s="109"/>
      <c r="N67" s="109" t="s">
        <v>6434</v>
      </c>
      <c r="O67" s="108"/>
      <c r="P67" s="109"/>
      <c r="Q67" s="109"/>
    </row>
    <row r="68" spans="1:17" ht="24" x14ac:dyDescent="0.55000000000000004">
      <c r="A68" s="106">
        <f>SUBTOTAL(103,$B$4:B68)</f>
        <v>65</v>
      </c>
      <c r="B68" s="107" t="s">
        <v>886</v>
      </c>
      <c r="C68" s="107" t="s">
        <v>757</v>
      </c>
      <c r="D68" s="107" t="s">
        <v>894</v>
      </c>
      <c r="E68" s="106" t="s">
        <v>905</v>
      </c>
      <c r="F68" s="107" t="s">
        <v>906</v>
      </c>
      <c r="G68" s="106" t="s">
        <v>5213</v>
      </c>
      <c r="H68" s="106" t="s">
        <v>7070</v>
      </c>
      <c r="I68" s="11">
        <v>0.58699999999999897</v>
      </c>
      <c r="J68" s="11">
        <v>0.58699999999999897</v>
      </c>
      <c r="K68" s="11"/>
      <c r="L68" s="106" t="s">
        <v>765</v>
      </c>
      <c r="M68" s="109"/>
      <c r="N68" s="109" t="s">
        <v>6434</v>
      </c>
      <c r="O68" s="108"/>
      <c r="P68" s="109"/>
      <c r="Q68" s="109"/>
    </row>
    <row r="69" spans="1:17" ht="24" x14ac:dyDescent="0.55000000000000004">
      <c r="A69" s="106">
        <f>SUBTOTAL(103,$B$4:B69)</f>
        <v>66</v>
      </c>
      <c r="B69" s="107" t="s">
        <v>886</v>
      </c>
      <c r="C69" s="107" t="s">
        <v>757</v>
      </c>
      <c r="D69" s="107" t="s">
        <v>894</v>
      </c>
      <c r="E69" s="106" t="s">
        <v>907</v>
      </c>
      <c r="F69" s="107" t="s">
        <v>908</v>
      </c>
      <c r="G69" s="106" t="s">
        <v>2045</v>
      </c>
      <c r="H69" s="106" t="s">
        <v>7071</v>
      </c>
      <c r="I69" s="11">
        <v>27.253999999999898</v>
      </c>
      <c r="J69" s="11">
        <v>27.954000000000001</v>
      </c>
      <c r="K69" s="11"/>
      <c r="L69" s="106" t="s">
        <v>765</v>
      </c>
      <c r="M69" s="109"/>
      <c r="N69" s="109" t="s">
        <v>6434</v>
      </c>
      <c r="O69" s="108"/>
      <c r="P69" s="109"/>
      <c r="Q69" s="109"/>
    </row>
    <row r="70" spans="1:17" ht="24" x14ac:dyDescent="0.55000000000000004">
      <c r="A70" s="106">
        <f>SUBTOTAL(103,$B$4:B70)</f>
        <v>67</v>
      </c>
      <c r="B70" s="107" t="s">
        <v>886</v>
      </c>
      <c r="C70" s="107" t="s">
        <v>757</v>
      </c>
      <c r="D70" s="107" t="s">
        <v>890</v>
      </c>
      <c r="E70" s="106" t="s">
        <v>909</v>
      </c>
      <c r="F70" s="107" t="s">
        <v>910</v>
      </c>
      <c r="G70" s="106" t="s">
        <v>858</v>
      </c>
      <c r="H70" s="106" t="s">
        <v>7072</v>
      </c>
      <c r="I70" s="11">
        <v>17.599</v>
      </c>
      <c r="J70" s="11">
        <v>19.469000000000001</v>
      </c>
      <c r="K70" s="11"/>
      <c r="L70" s="106" t="s">
        <v>859</v>
      </c>
      <c r="M70" s="109"/>
      <c r="N70" s="109"/>
      <c r="O70" s="108"/>
      <c r="P70" s="109"/>
      <c r="Q70" s="109"/>
    </row>
    <row r="71" spans="1:17" ht="24" x14ac:dyDescent="0.55000000000000004">
      <c r="A71" s="106">
        <f>SUBTOTAL(103,$B$4:B71)</f>
        <v>68</v>
      </c>
      <c r="B71" s="107" t="s">
        <v>886</v>
      </c>
      <c r="C71" s="107" t="s">
        <v>757</v>
      </c>
      <c r="D71" s="107" t="s">
        <v>897</v>
      </c>
      <c r="E71" s="106" t="s">
        <v>911</v>
      </c>
      <c r="F71" s="107" t="s">
        <v>912</v>
      </c>
      <c r="G71" s="106" t="s">
        <v>5213</v>
      </c>
      <c r="H71" s="106" t="s">
        <v>1025</v>
      </c>
      <c r="I71" s="11">
        <v>33.5</v>
      </c>
      <c r="J71" s="11">
        <v>41.4</v>
      </c>
      <c r="K71" s="11"/>
      <c r="L71" s="106" t="s">
        <v>859</v>
      </c>
      <c r="M71" s="109"/>
      <c r="N71" s="109"/>
      <c r="O71" s="108"/>
      <c r="P71" s="109"/>
      <c r="Q71" s="109"/>
    </row>
    <row r="72" spans="1:17" ht="24" x14ac:dyDescent="0.55000000000000004">
      <c r="A72" s="106">
        <f>SUBTOTAL(103,$B$4:B72)</f>
        <v>69</v>
      </c>
      <c r="B72" s="107" t="s">
        <v>886</v>
      </c>
      <c r="C72" s="107" t="s">
        <v>757</v>
      </c>
      <c r="D72" s="107" t="s">
        <v>894</v>
      </c>
      <c r="E72" s="106" t="s">
        <v>913</v>
      </c>
      <c r="F72" s="107" t="s">
        <v>914</v>
      </c>
      <c r="G72" s="106" t="s">
        <v>2051</v>
      </c>
      <c r="H72" s="106" t="s">
        <v>7073</v>
      </c>
      <c r="I72" s="11">
        <v>55.896999999999899</v>
      </c>
      <c r="J72" s="11">
        <v>61.902999999999999</v>
      </c>
      <c r="K72" s="11"/>
      <c r="L72" s="106" t="s">
        <v>765</v>
      </c>
      <c r="M72" s="117"/>
      <c r="N72" s="109" t="s">
        <v>6434</v>
      </c>
      <c r="O72" s="108"/>
      <c r="P72" s="117"/>
      <c r="Q72" s="117"/>
    </row>
    <row r="73" spans="1:17" ht="24" x14ac:dyDescent="0.55000000000000004">
      <c r="A73" s="106">
        <f>SUBTOTAL(103,$B$4:B73)</f>
        <v>70</v>
      </c>
      <c r="B73" s="107" t="s">
        <v>886</v>
      </c>
      <c r="C73" s="107" t="s">
        <v>757</v>
      </c>
      <c r="D73" s="107" t="s">
        <v>890</v>
      </c>
      <c r="E73" s="106" t="s">
        <v>915</v>
      </c>
      <c r="F73" s="107" t="s">
        <v>916</v>
      </c>
      <c r="G73" s="106" t="s">
        <v>5213</v>
      </c>
      <c r="H73" s="106" t="s">
        <v>2759</v>
      </c>
      <c r="I73" s="11">
        <v>6.5</v>
      </c>
      <c r="J73" s="11">
        <v>6.5</v>
      </c>
      <c r="K73" s="11"/>
      <c r="L73" s="106" t="s">
        <v>859</v>
      </c>
      <c r="M73" s="117"/>
      <c r="N73" s="117"/>
      <c r="O73" s="108"/>
      <c r="P73" s="117"/>
      <c r="Q73" s="117"/>
    </row>
    <row r="74" spans="1:17" ht="24" x14ac:dyDescent="0.55000000000000004">
      <c r="A74" s="106">
        <f>SUBTOTAL(103,$B$4:B74)</f>
        <v>71</v>
      </c>
      <c r="B74" s="107" t="s">
        <v>886</v>
      </c>
      <c r="C74" s="107" t="s">
        <v>757</v>
      </c>
      <c r="D74" s="107" t="s">
        <v>890</v>
      </c>
      <c r="E74" s="106" t="s">
        <v>917</v>
      </c>
      <c r="F74" s="107" t="s">
        <v>918</v>
      </c>
      <c r="G74" s="106" t="s">
        <v>5213</v>
      </c>
      <c r="H74" s="106" t="s">
        <v>2759</v>
      </c>
      <c r="I74" s="11">
        <v>6.5</v>
      </c>
      <c r="J74" s="11">
        <v>6.5</v>
      </c>
      <c r="K74" s="11"/>
      <c r="L74" s="106" t="s">
        <v>859</v>
      </c>
      <c r="M74" s="117"/>
      <c r="N74" s="117"/>
      <c r="O74" s="108"/>
      <c r="P74" s="117"/>
      <c r="Q74" s="117"/>
    </row>
    <row r="75" spans="1:17" ht="24" x14ac:dyDescent="0.55000000000000004">
      <c r="A75" s="106">
        <f>SUBTOTAL(103,$B$4:B75)</f>
        <v>72</v>
      </c>
      <c r="B75" s="107" t="s">
        <v>886</v>
      </c>
      <c r="C75" s="107" t="s">
        <v>757</v>
      </c>
      <c r="D75" s="107" t="s">
        <v>894</v>
      </c>
      <c r="E75" s="106" t="s">
        <v>919</v>
      </c>
      <c r="F75" s="107" t="s">
        <v>920</v>
      </c>
      <c r="G75" s="106" t="s">
        <v>5213</v>
      </c>
      <c r="H75" s="106" t="s">
        <v>7074</v>
      </c>
      <c r="I75" s="11">
        <v>13.83</v>
      </c>
      <c r="J75" s="11">
        <v>13.83</v>
      </c>
      <c r="K75" s="11"/>
      <c r="L75" s="106" t="s">
        <v>765</v>
      </c>
      <c r="M75" s="117"/>
      <c r="N75" s="109" t="s">
        <v>6434</v>
      </c>
      <c r="O75" s="108"/>
      <c r="P75" s="117"/>
      <c r="Q75" s="117"/>
    </row>
    <row r="76" spans="1:17" ht="24" x14ac:dyDescent="0.55000000000000004">
      <c r="A76" s="106">
        <f>SUBTOTAL(103,$B$4:B76)</f>
        <v>73</v>
      </c>
      <c r="B76" s="107" t="s">
        <v>886</v>
      </c>
      <c r="C76" s="107" t="s">
        <v>757</v>
      </c>
      <c r="D76" s="107" t="s">
        <v>894</v>
      </c>
      <c r="E76" s="106" t="s">
        <v>921</v>
      </c>
      <c r="F76" s="107" t="s">
        <v>922</v>
      </c>
      <c r="G76" s="106" t="s">
        <v>7054</v>
      </c>
      <c r="H76" s="106" t="s">
        <v>7075</v>
      </c>
      <c r="I76" s="11">
        <v>8.9559999999999995</v>
      </c>
      <c r="J76" s="11">
        <v>8.9559999999999995</v>
      </c>
      <c r="K76" s="11"/>
      <c r="L76" s="106" t="s">
        <v>765</v>
      </c>
      <c r="M76" s="117"/>
      <c r="N76" s="109" t="s">
        <v>6434</v>
      </c>
      <c r="O76" s="108"/>
      <c r="P76" s="117"/>
      <c r="Q76" s="117"/>
    </row>
    <row r="77" spans="1:17" ht="24" x14ac:dyDescent="0.55000000000000004">
      <c r="A77" s="106">
        <f>SUBTOTAL(103,$B$4:B77)</f>
        <v>74</v>
      </c>
      <c r="B77" s="107" t="s">
        <v>923</v>
      </c>
      <c r="C77" s="107" t="s">
        <v>757</v>
      </c>
      <c r="D77" s="107" t="s">
        <v>924</v>
      </c>
      <c r="E77" s="106" t="s">
        <v>925</v>
      </c>
      <c r="F77" s="107" t="s">
        <v>926</v>
      </c>
      <c r="G77" s="106" t="s">
        <v>927</v>
      </c>
      <c r="H77" s="106" t="s">
        <v>7076</v>
      </c>
      <c r="I77" s="11">
        <v>15.503</v>
      </c>
      <c r="J77" s="11">
        <v>15.503</v>
      </c>
      <c r="K77" s="11"/>
      <c r="L77" s="106" t="s">
        <v>794</v>
      </c>
      <c r="M77" s="109" t="s">
        <v>927</v>
      </c>
      <c r="N77" s="109" t="s">
        <v>233</v>
      </c>
      <c r="O77" s="108"/>
      <c r="P77" s="109"/>
      <c r="Q77" s="109"/>
    </row>
    <row r="78" spans="1:17" ht="24" x14ac:dyDescent="0.55000000000000004">
      <c r="A78" s="106">
        <f>SUBTOTAL(103,$B$4:B78)</f>
        <v>75</v>
      </c>
      <c r="B78" s="107" t="s">
        <v>923</v>
      </c>
      <c r="C78" s="107" t="s">
        <v>757</v>
      </c>
      <c r="D78" s="107" t="s">
        <v>928</v>
      </c>
      <c r="E78" s="106" t="s">
        <v>929</v>
      </c>
      <c r="F78" s="107" t="s">
        <v>930</v>
      </c>
      <c r="G78" s="106" t="s">
        <v>7076</v>
      </c>
      <c r="H78" s="106" t="s">
        <v>7077</v>
      </c>
      <c r="I78" s="11">
        <v>26.753</v>
      </c>
      <c r="J78" s="11">
        <v>53.552999999999997</v>
      </c>
      <c r="K78" s="11"/>
      <c r="L78" s="106" t="s">
        <v>794</v>
      </c>
      <c r="M78" s="109" t="s">
        <v>931</v>
      </c>
      <c r="N78" s="109" t="s">
        <v>931</v>
      </c>
      <c r="O78" s="108"/>
      <c r="P78" s="109"/>
      <c r="Q78" s="109"/>
    </row>
    <row r="79" spans="1:17" ht="24" x14ac:dyDescent="0.55000000000000004">
      <c r="A79" s="106">
        <f>SUBTOTAL(103,$B$4:B79)</f>
        <v>76</v>
      </c>
      <c r="B79" s="107" t="s">
        <v>923</v>
      </c>
      <c r="C79" s="107" t="s">
        <v>757</v>
      </c>
      <c r="D79" s="107" t="s">
        <v>932</v>
      </c>
      <c r="E79" s="106" t="s">
        <v>933</v>
      </c>
      <c r="F79" s="107" t="s">
        <v>934</v>
      </c>
      <c r="G79" s="106" t="s">
        <v>7064</v>
      </c>
      <c r="H79" s="106" t="s">
        <v>7078</v>
      </c>
      <c r="I79" s="11">
        <v>44.582000000000001</v>
      </c>
      <c r="J79" s="11">
        <v>50.615000000000002</v>
      </c>
      <c r="K79" s="11"/>
      <c r="L79" s="106" t="s">
        <v>794</v>
      </c>
      <c r="M79" s="109" t="s">
        <v>931</v>
      </c>
      <c r="N79" s="109" t="s">
        <v>931</v>
      </c>
      <c r="O79" s="108"/>
      <c r="P79" s="109"/>
      <c r="Q79" s="109"/>
    </row>
    <row r="80" spans="1:17" ht="24" x14ac:dyDescent="0.55000000000000004">
      <c r="A80" s="106">
        <f>SUBTOTAL(103,$B$4:B80)</f>
        <v>77</v>
      </c>
      <c r="B80" s="107" t="s">
        <v>923</v>
      </c>
      <c r="C80" s="107" t="s">
        <v>757</v>
      </c>
      <c r="D80" s="107" t="s">
        <v>932</v>
      </c>
      <c r="E80" s="106" t="s">
        <v>935</v>
      </c>
      <c r="F80" s="107" t="s">
        <v>936</v>
      </c>
      <c r="G80" s="106" t="s">
        <v>7078</v>
      </c>
      <c r="H80" s="106" t="s">
        <v>7079</v>
      </c>
      <c r="I80" s="11">
        <v>22.492000000000001</v>
      </c>
      <c r="J80" s="11">
        <v>30.827999999999999</v>
      </c>
      <c r="K80" s="11"/>
      <c r="L80" s="106" t="s">
        <v>794</v>
      </c>
      <c r="M80" s="109" t="s">
        <v>931</v>
      </c>
      <c r="N80" s="109" t="s">
        <v>931</v>
      </c>
      <c r="O80" s="108"/>
      <c r="P80" s="109"/>
      <c r="Q80" s="109"/>
    </row>
    <row r="81" spans="1:17" ht="24" x14ac:dyDescent="0.55000000000000004">
      <c r="A81" s="106">
        <f>SUBTOTAL(103,$B$4:B81)</f>
        <v>78</v>
      </c>
      <c r="B81" s="107" t="s">
        <v>923</v>
      </c>
      <c r="C81" s="107" t="s">
        <v>757</v>
      </c>
      <c r="D81" s="107" t="s">
        <v>928</v>
      </c>
      <c r="E81" s="106" t="s">
        <v>937</v>
      </c>
      <c r="F81" s="107" t="s">
        <v>938</v>
      </c>
      <c r="G81" s="106" t="s">
        <v>7079</v>
      </c>
      <c r="H81" s="106" t="s">
        <v>7080</v>
      </c>
      <c r="I81" s="11">
        <v>2.7</v>
      </c>
      <c r="J81" s="11">
        <v>5.4</v>
      </c>
      <c r="K81" s="11"/>
      <c r="L81" s="106" t="s">
        <v>794</v>
      </c>
      <c r="M81" s="109" t="s">
        <v>931</v>
      </c>
      <c r="N81" s="109" t="s">
        <v>931</v>
      </c>
      <c r="O81" s="108"/>
      <c r="P81" s="109"/>
      <c r="Q81" s="109"/>
    </row>
    <row r="82" spans="1:17" ht="24" x14ac:dyDescent="0.55000000000000004">
      <c r="A82" s="106">
        <f>SUBTOTAL(103,$B$4:B82)</f>
        <v>79</v>
      </c>
      <c r="B82" s="107" t="s">
        <v>923</v>
      </c>
      <c r="C82" s="107" t="s">
        <v>757</v>
      </c>
      <c r="D82" s="107" t="s">
        <v>928</v>
      </c>
      <c r="E82" s="106" t="s">
        <v>937</v>
      </c>
      <c r="F82" s="107" t="s">
        <v>938</v>
      </c>
      <c r="G82" s="106" t="s">
        <v>7081</v>
      </c>
      <c r="H82" s="106" t="s">
        <v>7082</v>
      </c>
      <c r="I82" s="11">
        <v>29.33</v>
      </c>
      <c r="J82" s="11">
        <v>58.66</v>
      </c>
      <c r="K82" s="11"/>
      <c r="L82" s="106" t="s">
        <v>794</v>
      </c>
      <c r="M82" s="109" t="s">
        <v>931</v>
      </c>
      <c r="N82" s="109" t="s">
        <v>931</v>
      </c>
      <c r="O82" s="108"/>
      <c r="P82" s="109"/>
      <c r="Q82" s="109"/>
    </row>
    <row r="83" spans="1:17" ht="24" x14ac:dyDescent="0.55000000000000004">
      <c r="A83" s="106">
        <f>SUBTOTAL(103,$B$4:B83)</f>
        <v>80</v>
      </c>
      <c r="B83" s="107" t="s">
        <v>923</v>
      </c>
      <c r="C83" s="107" t="s">
        <v>757</v>
      </c>
      <c r="D83" s="107" t="s">
        <v>939</v>
      </c>
      <c r="E83" s="106" t="s">
        <v>940</v>
      </c>
      <c r="F83" s="107" t="s">
        <v>941</v>
      </c>
      <c r="G83" s="106" t="s">
        <v>7082</v>
      </c>
      <c r="H83" s="106" t="s">
        <v>7083</v>
      </c>
      <c r="I83" s="11">
        <v>20.808</v>
      </c>
      <c r="J83" s="11">
        <v>41.616</v>
      </c>
      <c r="K83" s="11"/>
      <c r="L83" s="106" t="s">
        <v>794</v>
      </c>
      <c r="M83" s="109" t="s">
        <v>931</v>
      </c>
      <c r="N83" s="109" t="s">
        <v>931</v>
      </c>
      <c r="O83" s="108"/>
      <c r="P83" s="109"/>
      <c r="Q83" s="109"/>
    </row>
    <row r="84" spans="1:17" ht="24" x14ac:dyDescent="0.55000000000000004">
      <c r="A84" s="106">
        <f>SUBTOTAL(103,$B$4:B84)</f>
        <v>81</v>
      </c>
      <c r="B84" s="107" t="s">
        <v>923</v>
      </c>
      <c r="C84" s="107" t="s">
        <v>757</v>
      </c>
      <c r="D84" s="107" t="s">
        <v>939</v>
      </c>
      <c r="E84" s="106" t="s">
        <v>940</v>
      </c>
      <c r="F84" s="107" t="s">
        <v>941</v>
      </c>
      <c r="G84" s="106" t="s">
        <v>7084</v>
      </c>
      <c r="H84" s="106" t="s">
        <v>942</v>
      </c>
      <c r="I84" s="11">
        <v>19.6769999999999</v>
      </c>
      <c r="J84" s="11">
        <v>40.6709999999999</v>
      </c>
      <c r="K84" s="11"/>
      <c r="L84" s="106" t="s">
        <v>794</v>
      </c>
      <c r="M84" s="109" t="s">
        <v>942</v>
      </c>
      <c r="N84" s="109" t="s">
        <v>931</v>
      </c>
      <c r="O84" s="108"/>
      <c r="P84" s="109"/>
      <c r="Q84" s="109"/>
    </row>
    <row r="85" spans="1:17" ht="24" x14ac:dyDescent="0.55000000000000004">
      <c r="A85" s="106">
        <f>SUBTOTAL(103,$B$4:B85)</f>
        <v>82</v>
      </c>
      <c r="B85" s="107" t="s">
        <v>923</v>
      </c>
      <c r="C85" s="107" t="s">
        <v>757</v>
      </c>
      <c r="D85" s="107" t="s">
        <v>939</v>
      </c>
      <c r="E85" s="106" t="s">
        <v>943</v>
      </c>
      <c r="F85" s="107" t="s">
        <v>944</v>
      </c>
      <c r="G85" s="106" t="s">
        <v>7028</v>
      </c>
      <c r="H85" s="106" t="s">
        <v>6737</v>
      </c>
      <c r="I85" s="11">
        <v>22.9729999999999</v>
      </c>
      <c r="J85" s="11">
        <v>29.315000000000001</v>
      </c>
      <c r="K85" s="11"/>
      <c r="L85" s="106" t="s">
        <v>794</v>
      </c>
      <c r="M85" s="109" t="s">
        <v>931</v>
      </c>
      <c r="N85" s="109" t="s">
        <v>931</v>
      </c>
      <c r="O85" s="108"/>
      <c r="P85" s="109"/>
      <c r="Q85" s="109"/>
    </row>
    <row r="86" spans="1:17" ht="24" x14ac:dyDescent="0.55000000000000004">
      <c r="A86" s="106">
        <f>SUBTOTAL(103,$B$4:B86)</f>
        <v>83</v>
      </c>
      <c r="B86" s="107" t="s">
        <v>923</v>
      </c>
      <c r="C86" s="107" t="s">
        <v>757</v>
      </c>
      <c r="D86" s="107" t="s">
        <v>928</v>
      </c>
      <c r="E86" s="106" t="s">
        <v>945</v>
      </c>
      <c r="F86" s="107" t="s">
        <v>946</v>
      </c>
      <c r="G86" s="106" t="s">
        <v>5213</v>
      </c>
      <c r="H86" s="106" t="s">
        <v>7085</v>
      </c>
      <c r="I86" s="11">
        <v>9.0889999999999898</v>
      </c>
      <c r="J86" s="11">
        <v>18.177999999999901</v>
      </c>
      <c r="K86" s="11"/>
      <c r="L86" s="106" t="s">
        <v>794</v>
      </c>
      <c r="M86" s="109" t="s">
        <v>931</v>
      </c>
      <c r="N86" s="109" t="s">
        <v>931</v>
      </c>
      <c r="O86" s="108"/>
      <c r="P86" s="109"/>
      <c r="Q86" s="109"/>
    </row>
    <row r="87" spans="1:17" ht="24" x14ac:dyDescent="0.55000000000000004">
      <c r="A87" s="106">
        <f>SUBTOTAL(103,$B$4:B87)</f>
        <v>84</v>
      </c>
      <c r="B87" s="107" t="s">
        <v>923</v>
      </c>
      <c r="C87" s="107" t="s">
        <v>757</v>
      </c>
      <c r="D87" s="107" t="s">
        <v>932</v>
      </c>
      <c r="E87" s="106" t="s">
        <v>947</v>
      </c>
      <c r="F87" s="107" t="s">
        <v>948</v>
      </c>
      <c r="G87" s="106" t="s">
        <v>5213</v>
      </c>
      <c r="H87" s="106" t="s">
        <v>7086</v>
      </c>
      <c r="I87" s="11">
        <v>1.3999999999999899</v>
      </c>
      <c r="J87" s="11">
        <v>2.7999999999999901</v>
      </c>
      <c r="K87" s="11"/>
      <c r="L87" s="106" t="s">
        <v>794</v>
      </c>
      <c r="M87" s="109" t="s">
        <v>931</v>
      </c>
      <c r="N87" s="109" t="s">
        <v>931</v>
      </c>
      <c r="O87" s="108"/>
      <c r="P87" s="109"/>
      <c r="Q87" s="109"/>
    </row>
    <row r="88" spans="1:17" ht="24" x14ac:dyDescent="0.55000000000000004">
      <c r="A88" s="106">
        <f>SUBTOTAL(103,$B$4:B88)</f>
        <v>85</v>
      </c>
      <c r="B88" s="107" t="s">
        <v>923</v>
      </c>
      <c r="C88" s="107" t="s">
        <v>757</v>
      </c>
      <c r="D88" s="107" t="s">
        <v>932</v>
      </c>
      <c r="E88" s="106" t="s">
        <v>949</v>
      </c>
      <c r="F88" s="107" t="s">
        <v>950</v>
      </c>
      <c r="G88" s="106" t="s">
        <v>5213</v>
      </c>
      <c r="H88" s="106" t="s">
        <v>7087</v>
      </c>
      <c r="I88" s="11">
        <v>2.54199999999999</v>
      </c>
      <c r="J88" s="11">
        <v>5.056</v>
      </c>
      <c r="K88" s="11"/>
      <c r="L88" s="106" t="s">
        <v>794</v>
      </c>
      <c r="M88" s="109" t="s">
        <v>931</v>
      </c>
      <c r="N88" s="109" t="s">
        <v>931</v>
      </c>
      <c r="O88" s="108"/>
      <c r="P88" s="109"/>
      <c r="Q88" s="109"/>
    </row>
    <row r="89" spans="1:17" ht="24" x14ac:dyDescent="0.55000000000000004">
      <c r="A89" s="106">
        <f>SUBTOTAL(103,$B$4:B89)</f>
        <v>86</v>
      </c>
      <c r="B89" s="107" t="s">
        <v>923</v>
      </c>
      <c r="C89" s="107" t="s">
        <v>757</v>
      </c>
      <c r="D89" s="107" t="s">
        <v>932</v>
      </c>
      <c r="E89" s="106" t="s">
        <v>951</v>
      </c>
      <c r="F89" s="107" t="s">
        <v>952</v>
      </c>
      <c r="G89" s="106" t="s">
        <v>953</v>
      </c>
      <c r="H89" s="106" t="s">
        <v>7088</v>
      </c>
      <c r="I89" s="11">
        <v>26.631</v>
      </c>
      <c r="J89" s="11">
        <v>26.631</v>
      </c>
      <c r="K89" s="11"/>
      <c r="L89" s="106" t="s">
        <v>794</v>
      </c>
      <c r="M89" s="109" t="s">
        <v>953</v>
      </c>
      <c r="N89" s="109" t="s">
        <v>931</v>
      </c>
      <c r="O89" s="108"/>
      <c r="P89" s="109"/>
      <c r="Q89" s="109"/>
    </row>
    <row r="90" spans="1:17" ht="24" x14ac:dyDescent="0.55000000000000004">
      <c r="A90" s="106">
        <f>SUBTOTAL(103,$B$4:B90)</f>
        <v>87</v>
      </c>
      <c r="B90" s="107" t="s">
        <v>923</v>
      </c>
      <c r="C90" s="107" t="s">
        <v>757</v>
      </c>
      <c r="D90" s="107" t="s">
        <v>939</v>
      </c>
      <c r="E90" s="106" t="s">
        <v>954</v>
      </c>
      <c r="F90" s="107" t="s">
        <v>955</v>
      </c>
      <c r="G90" s="106" t="s">
        <v>5213</v>
      </c>
      <c r="H90" s="106" t="s">
        <v>7089</v>
      </c>
      <c r="I90" s="11">
        <v>2.1549999999999998</v>
      </c>
      <c r="J90" s="11">
        <v>4.3099999999999996</v>
      </c>
      <c r="K90" s="11"/>
      <c r="L90" s="106" t="s">
        <v>794</v>
      </c>
      <c r="M90" s="109" t="s">
        <v>931</v>
      </c>
      <c r="N90" s="109" t="s">
        <v>931</v>
      </c>
      <c r="O90" s="108"/>
      <c r="P90" s="109"/>
      <c r="Q90" s="109"/>
    </row>
    <row r="91" spans="1:17" ht="24" x14ac:dyDescent="0.55000000000000004">
      <c r="A91" s="106">
        <f>SUBTOTAL(103,$B$4:B91)</f>
        <v>88</v>
      </c>
      <c r="B91" s="107" t="s">
        <v>923</v>
      </c>
      <c r="C91" s="107" t="s">
        <v>757</v>
      </c>
      <c r="D91" s="107" t="s">
        <v>924</v>
      </c>
      <c r="E91" s="106" t="s">
        <v>956</v>
      </c>
      <c r="F91" s="107" t="s">
        <v>957</v>
      </c>
      <c r="G91" s="106" t="s">
        <v>5213</v>
      </c>
      <c r="H91" s="106" t="s">
        <v>7090</v>
      </c>
      <c r="I91" s="11">
        <v>22.959</v>
      </c>
      <c r="J91" s="11">
        <v>33.088000000000001</v>
      </c>
      <c r="K91" s="11"/>
      <c r="L91" s="106" t="s">
        <v>794</v>
      </c>
      <c r="M91" s="109" t="s">
        <v>931</v>
      </c>
      <c r="N91" s="109" t="s">
        <v>931</v>
      </c>
      <c r="O91" s="108"/>
      <c r="P91" s="109"/>
      <c r="Q91" s="109"/>
    </row>
    <row r="92" spans="1:17" ht="24" x14ac:dyDescent="0.55000000000000004">
      <c r="A92" s="106">
        <f>SUBTOTAL(103,$B$4:B92)</f>
        <v>89</v>
      </c>
      <c r="B92" s="107" t="s">
        <v>923</v>
      </c>
      <c r="C92" s="107" t="s">
        <v>757</v>
      </c>
      <c r="D92" s="107" t="s">
        <v>932</v>
      </c>
      <c r="E92" s="106" t="s">
        <v>958</v>
      </c>
      <c r="F92" s="107" t="s">
        <v>959</v>
      </c>
      <c r="G92" s="106" t="s">
        <v>5213</v>
      </c>
      <c r="H92" s="106" t="s">
        <v>7091</v>
      </c>
      <c r="I92" s="11">
        <v>27.999999999999901</v>
      </c>
      <c r="J92" s="11">
        <v>28.099999999999898</v>
      </c>
      <c r="K92" s="11"/>
      <c r="L92" s="106" t="s">
        <v>794</v>
      </c>
      <c r="M92" s="109" t="s">
        <v>931</v>
      </c>
      <c r="N92" s="109" t="s">
        <v>931</v>
      </c>
      <c r="O92" s="108"/>
      <c r="P92" s="109"/>
      <c r="Q92" s="109"/>
    </row>
    <row r="93" spans="1:17" ht="24" x14ac:dyDescent="0.55000000000000004">
      <c r="A93" s="106">
        <f>SUBTOTAL(103,$B$4:B93)</f>
        <v>90</v>
      </c>
      <c r="B93" s="107" t="s">
        <v>923</v>
      </c>
      <c r="C93" s="107" t="s">
        <v>757</v>
      </c>
      <c r="D93" s="107" t="s">
        <v>960</v>
      </c>
      <c r="E93" s="106" t="s">
        <v>961</v>
      </c>
      <c r="F93" s="107" t="s">
        <v>962</v>
      </c>
      <c r="G93" s="106" t="s">
        <v>7091</v>
      </c>
      <c r="H93" s="106" t="s">
        <v>7092</v>
      </c>
      <c r="I93" s="11">
        <v>3.214</v>
      </c>
      <c r="J93" s="11">
        <v>6.4279999999999999</v>
      </c>
      <c r="K93" s="11"/>
      <c r="L93" s="106" t="s">
        <v>794</v>
      </c>
      <c r="M93" s="109" t="s">
        <v>931</v>
      </c>
      <c r="N93" s="109" t="s">
        <v>931</v>
      </c>
      <c r="O93" s="108"/>
      <c r="P93" s="109"/>
      <c r="Q93" s="109"/>
    </row>
    <row r="94" spans="1:17" ht="24" x14ac:dyDescent="0.55000000000000004">
      <c r="A94" s="106">
        <f>SUBTOTAL(103,$B$4:B94)</f>
        <v>91</v>
      </c>
      <c r="B94" s="107" t="s">
        <v>923</v>
      </c>
      <c r="C94" s="107" t="s">
        <v>757</v>
      </c>
      <c r="D94" s="107" t="s">
        <v>939</v>
      </c>
      <c r="E94" s="106" t="s">
        <v>963</v>
      </c>
      <c r="F94" s="107" t="s">
        <v>964</v>
      </c>
      <c r="G94" s="106" t="s">
        <v>5213</v>
      </c>
      <c r="H94" s="106" t="s">
        <v>2045</v>
      </c>
      <c r="I94" s="11">
        <v>9.4499999999999993</v>
      </c>
      <c r="J94" s="11">
        <v>11.75</v>
      </c>
      <c r="K94" s="11"/>
      <c r="L94" s="106" t="s">
        <v>794</v>
      </c>
      <c r="M94" s="109" t="s">
        <v>931</v>
      </c>
      <c r="N94" s="109" t="s">
        <v>931</v>
      </c>
      <c r="O94" s="108"/>
      <c r="P94" s="109"/>
      <c r="Q94" s="109"/>
    </row>
    <row r="95" spans="1:17" ht="24" x14ac:dyDescent="0.55000000000000004">
      <c r="A95" s="106">
        <f>SUBTOTAL(103,$B$4:B95)</f>
        <v>92</v>
      </c>
      <c r="B95" s="107" t="s">
        <v>923</v>
      </c>
      <c r="C95" s="107" t="s">
        <v>757</v>
      </c>
      <c r="D95" s="107" t="s">
        <v>924</v>
      </c>
      <c r="E95" s="106" t="s">
        <v>965</v>
      </c>
      <c r="F95" s="107" t="s">
        <v>966</v>
      </c>
      <c r="G95" s="106" t="s">
        <v>2045</v>
      </c>
      <c r="H95" s="106" t="s">
        <v>7093</v>
      </c>
      <c r="I95" s="11">
        <v>36.149999999999899</v>
      </c>
      <c r="J95" s="11">
        <v>38.375</v>
      </c>
      <c r="K95" s="11"/>
      <c r="L95" s="106" t="s">
        <v>794</v>
      </c>
      <c r="M95" s="109" t="s">
        <v>931</v>
      </c>
      <c r="N95" s="109" t="s">
        <v>931</v>
      </c>
      <c r="O95" s="108"/>
      <c r="P95" s="109"/>
      <c r="Q95" s="109"/>
    </row>
    <row r="96" spans="1:17" ht="24" x14ac:dyDescent="0.55000000000000004">
      <c r="A96" s="106">
        <f>SUBTOTAL(103,$B$4:B96)</f>
        <v>93</v>
      </c>
      <c r="B96" s="107" t="s">
        <v>923</v>
      </c>
      <c r="C96" s="107" t="s">
        <v>757</v>
      </c>
      <c r="D96" s="107" t="s">
        <v>928</v>
      </c>
      <c r="E96" s="106" t="s">
        <v>967</v>
      </c>
      <c r="F96" s="107" t="s">
        <v>968</v>
      </c>
      <c r="G96" s="106" t="s">
        <v>7093</v>
      </c>
      <c r="H96" s="106" t="s">
        <v>7094</v>
      </c>
      <c r="I96" s="11">
        <v>11.263</v>
      </c>
      <c r="J96" s="11">
        <v>13.321999999999999</v>
      </c>
      <c r="K96" s="11"/>
      <c r="L96" s="106" t="s">
        <v>794</v>
      </c>
      <c r="M96" s="109" t="s">
        <v>931</v>
      </c>
      <c r="N96" s="109" t="s">
        <v>931</v>
      </c>
      <c r="O96" s="108"/>
      <c r="P96" s="109"/>
      <c r="Q96" s="109"/>
    </row>
    <row r="97" spans="1:17" ht="24" x14ac:dyDescent="0.55000000000000004">
      <c r="A97" s="106">
        <f>SUBTOTAL(103,$B$4:B97)</f>
        <v>94</v>
      </c>
      <c r="B97" s="107" t="s">
        <v>923</v>
      </c>
      <c r="C97" s="107" t="s">
        <v>757</v>
      </c>
      <c r="D97" s="107" t="s">
        <v>939</v>
      </c>
      <c r="E97" s="106" t="s">
        <v>969</v>
      </c>
      <c r="F97" s="107" t="s">
        <v>970</v>
      </c>
      <c r="G97" s="106" t="s">
        <v>5213</v>
      </c>
      <c r="H97" s="106" t="s">
        <v>971</v>
      </c>
      <c r="I97" s="11">
        <v>8.9499999999999904</v>
      </c>
      <c r="J97" s="11">
        <v>8.9499999999999904</v>
      </c>
      <c r="K97" s="11"/>
      <c r="L97" s="106" t="s">
        <v>794</v>
      </c>
      <c r="M97" s="109" t="s">
        <v>971</v>
      </c>
      <c r="N97" s="109" t="s">
        <v>931</v>
      </c>
      <c r="O97" s="108"/>
      <c r="P97" s="109"/>
      <c r="Q97" s="109"/>
    </row>
    <row r="98" spans="1:17" ht="24" x14ac:dyDescent="0.55000000000000004">
      <c r="A98" s="106">
        <f>SUBTOTAL(103,$B$4:B98)</f>
        <v>95</v>
      </c>
      <c r="B98" s="107" t="s">
        <v>923</v>
      </c>
      <c r="C98" s="107" t="s">
        <v>757</v>
      </c>
      <c r="D98" s="107" t="s">
        <v>939</v>
      </c>
      <c r="E98" s="106" t="s">
        <v>972</v>
      </c>
      <c r="F98" s="107" t="s">
        <v>973</v>
      </c>
      <c r="G98" s="106" t="s">
        <v>974</v>
      </c>
      <c r="H98" s="106" t="s">
        <v>7095</v>
      </c>
      <c r="I98" s="11">
        <v>4.1829999999999901</v>
      </c>
      <c r="J98" s="11">
        <v>4.2729999999999899</v>
      </c>
      <c r="K98" s="11"/>
      <c r="L98" s="106" t="s">
        <v>794</v>
      </c>
      <c r="M98" s="109" t="s">
        <v>974</v>
      </c>
      <c r="N98" s="109" t="s">
        <v>931</v>
      </c>
      <c r="O98" s="108"/>
      <c r="P98" s="109"/>
      <c r="Q98" s="109"/>
    </row>
    <row r="99" spans="1:17" ht="24" x14ac:dyDescent="0.55000000000000004">
      <c r="A99" s="106">
        <f>SUBTOTAL(103,$B$4:B99)</f>
        <v>96</v>
      </c>
      <c r="B99" s="107" t="s">
        <v>923</v>
      </c>
      <c r="C99" s="107" t="s">
        <v>757</v>
      </c>
      <c r="D99" s="107" t="s">
        <v>960</v>
      </c>
      <c r="E99" s="106" t="s">
        <v>975</v>
      </c>
      <c r="F99" s="107" t="s">
        <v>976</v>
      </c>
      <c r="G99" s="106" t="s">
        <v>977</v>
      </c>
      <c r="H99" s="106" t="s">
        <v>7096</v>
      </c>
      <c r="I99" s="11">
        <v>23.238</v>
      </c>
      <c r="J99" s="11">
        <v>24.538</v>
      </c>
      <c r="K99" s="11"/>
      <c r="L99" s="106" t="s">
        <v>794</v>
      </c>
      <c r="M99" s="109" t="s">
        <v>977</v>
      </c>
      <c r="N99" s="109" t="s">
        <v>931</v>
      </c>
      <c r="O99" s="108"/>
      <c r="P99" s="109"/>
      <c r="Q99" s="109"/>
    </row>
    <row r="100" spans="1:17" ht="24" x14ac:dyDescent="0.55000000000000004">
      <c r="A100" s="106">
        <f>SUBTOTAL(103,$B$4:B100)</f>
        <v>97</v>
      </c>
      <c r="B100" s="107" t="s">
        <v>923</v>
      </c>
      <c r="C100" s="107" t="s">
        <v>757</v>
      </c>
      <c r="D100" s="107" t="s">
        <v>960</v>
      </c>
      <c r="E100" s="106" t="s">
        <v>978</v>
      </c>
      <c r="F100" s="107" t="s">
        <v>979</v>
      </c>
      <c r="G100" s="106" t="s">
        <v>7097</v>
      </c>
      <c r="H100" s="106" t="s">
        <v>862</v>
      </c>
      <c r="I100" s="11">
        <v>26.231000000000002</v>
      </c>
      <c r="J100" s="11">
        <v>26.92</v>
      </c>
      <c r="K100" s="11"/>
      <c r="L100" s="106" t="s">
        <v>794</v>
      </c>
      <c r="M100" s="109" t="s">
        <v>862</v>
      </c>
      <c r="N100" s="109" t="s">
        <v>931</v>
      </c>
      <c r="O100" s="108"/>
      <c r="P100" s="109"/>
      <c r="Q100" s="109"/>
    </row>
    <row r="101" spans="1:17" ht="24" x14ac:dyDescent="0.55000000000000004">
      <c r="A101" s="106">
        <f>SUBTOTAL(103,$B$4:B101)</f>
        <v>98</v>
      </c>
      <c r="B101" s="107" t="s">
        <v>923</v>
      </c>
      <c r="C101" s="107" t="s">
        <v>757</v>
      </c>
      <c r="D101" s="107" t="s">
        <v>960</v>
      </c>
      <c r="E101" s="106" t="s">
        <v>980</v>
      </c>
      <c r="F101" s="107" t="s">
        <v>981</v>
      </c>
      <c r="G101" s="106" t="s">
        <v>865</v>
      </c>
      <c r="H101" s="106" t="s">
        <v>7098</v>
      </c>
      <c r="I101" s="11">
        <v>12.407</v>
      </c>
      <c r="J101" s="11">
        <v>12.819000000000001</v>
      </c>
      <c r="K101" s="11"/>
      <c r="L101" s="106" t="s">
        <v>794</v>
      </c>
      <c r="M101" s="109" t="s">
        <v>865</v>
      </c>
      <c r="N101" s="109" t="s">
        <v>931</v>
      </c>
      <c r="O101" s="108"/>
      <c r="P101" s="109"/>
      <c r="Q101" s="109"/>
    </row>
    <row r="102" spans="1:17" ht="24" x14ac:dyDescent="0.55000000000000004">
      <c r="A102" s="106">
        <f>SUBTOTAL(103,$B$4:B102)</f>
        <v>99</v>
      </c>
      <c r="B102" s="107" t="s">
        <v>923</v>
      </c>
      <c r="C102" s="107" t="s">
        <v>757</v>
      </c>
      <c r="D102" s="107" t="s">
        <v>924</v>
      </c>
      <c r="E102" s="106" t="s">
        <v>982</v>
      </c>
      <c r="F102" s="107" t="s">
        <v>983</v>
      </c>
      <c r="G102" s="106" t="s">
        <v>5213</v>
      </c>
      <c r="H102" s="106" t="s">
        <v>7099</v>
      </c>
      <c r="I102" s="11">
        <v>27.7119999999999</v>
      </c>
      <c r="J102" s="11">
        <v>31.273999999999901</v>
      </c>
      <c r="K102" s="11"/>
      <c r="L102" s="106" t="s">
        <v>794</v>
      </c>
      <c r="M102" s="109" t="s">
        <v>931</v>
      </c>
      <c r="N102" s="109" t="s">
        <v>931</v>
      </c>
      <c r="O102" s="108"/>
      <c r="P102" s="109"/>
      <c r="Q102" s="109"/>
    </row>
    <row r="103" spans="1:17" ht="24" x14ac:dyDescent="0.55000000000000004">
      <c r="A103" s="106">
        <f>SUBTOTAL(103,$B$4:B103)</f>
        <v>100</v>
      </c>
      <c r="B103" s="107" t="s">
        <v>923</v>
      </c>
      <c r="C103" s="107" t="s">
        <v>757</v>
      </c>
      <c r="D103" s="107" t="s">
        <v>924</v>
      </c>
      <c r="E103" s="106" t="s">
        <v>982</v>
      </c>
      <c r="F103" s="107" t="s">
        <v>983</v>
      </c>
      <c r="G103" s="106" t="s">
        <v>7100</v>
      </c>
      <c r="H103" s="106" t="s">
        <v>7101</v>
      </c>
      <c r="I103" s="11">
        <v>12.1069999999999</v>
      </c>
      <c r="J103" s="11">
        <v>12.1069999999999</v>
      </c>
      <c r="K103" s="11"/>
      <c r="L103" s="106" t="s">
        <v>794</v>
      </c>
      <c r="M103" s="109" t="s">
        <v>931</v>
      </c>
      <c r="N103" s="109" t="s">
        <v>931</v>
      </c>
      <c r="O103" s="108"/>
      <c r="P103" s="109"/>
      <c r="Q103" s="109"/>
    </row>
    <row r="104" spans="1:17" ht="24" x14ac:dyDescent="0.55000000000000004">
      <c r="A104" s="106">
        <f>SUBTOTAL(103,$B$4:B104)</f>
        <v>101</v>
      </c>
      <c r="B104" s="107" t="s">
        <v>923</v>
      </c>
      <c r="C104" s="107" t="s">
        <v>757</v>
      </c>
      <c r="D104" s="107" t="s">
        <v>960</v>
      </c>
      <c r="E104" s="106" t="s">
        <v>984</v>
      </c>
      <c r="F104" s="107" t="s">
        <v>985</v>
      </c>
      <c r="G104" s="106" t="s">
        <v>7038</v>
      </c>
      <c r="H104" s="106" t="s">
        <v>7102</v>
      </c>
      <c r="I104" s="11">
        <v>20.596</v>
      </c>
      <c r="J104" s="11">
        <v>23.39</v>
      </c>
      <c r="K104" s="11"/>
      <c r="L104" s="106" t="s">
        <v>794</v>
      </c>
      <c r="M104" s="109" t="s">
        <v>931</v>
      </c>
      <c r="N104" s="109" t="s">
        <v>931</v>
      </c>
      <c r="O104" s="108"/>
      <c r="P104" s="109"/>
      <c r="Q104" s="109"/>
    </row>
    <row r="105" spans="1:17" ht="24" x14ac:dyDescent="0.55000000000000004">
      <c r="A105" s="106">
        <f>SUBTOTAL(103,$B$4:B105)</f>
        <v>102</v>
      </c>
      <c r="B105" s="107" t="s">
        <v>923</v>
      </c>
      <c r="C105" s="107" t="s">
        <v>757</v>
      </c>
      <c r="D105" s="107" t="s">
        <v>960</v>
      </c>
      <c r="E105" s="106" t="s">
        <v>986</v>
      </c>
      <c r="F105" s="107" t="s">
        <v>987</v>
      </c>
      <c r="G105" s="106" t="s">
        <v>5213</v>
      </c>
      <c r="H105" s="106" t="s">
        <v>7103</v>
      </c>
      <c r="I105" s="11">
        <v>18.4209999999999</v>
      </c>
      <c r="J105" s="11">
        <v>20.041999999999899</v>
      </c>
      <c r="K105" s="11"/>
      <c r="L105" s="106" t="s">
        <v>794</v>
      </c>
      <c r="M105" s="109" t="s">
        <v>931</v>
      </c>
      <c r="N105" s="109" t="s">
        <v>931</v>
      </c>
      <c r="O105" s="108"/>
      <c r="P105" s="109"/>
      <c r="Q105" s="109"/>
    </row>
    <row r="106" spans="1:17" ht="24" x14ac:dyDescent="0.55000000000000004">
      <c r="A106" s="106">
        <f>SUBTOTAL(103,$B$4:B106)</f>
        <v>103</v>
      </c>
      <c r="B106" s="107" t="s">
        <v>923</v>
      </c>
      <c r="C106" s="107" t="s">
        <v>757</v>
      </c>
      <c r="D106" s="107" t="s">
        <v>960</v>
      </c>
      <c r="E106" s="106" t="s">
        <v>988</v>
      </c>
      <c r="F106" s="107" t="s">
        <v>989</v>
      </c>
      <c r="G106" s="106" t="s">
        <v>5213</v>
      </c>
      <c r="H106" s="106" t="s">
        <v>990</v>
      </c>
      <c r="I106" s="11">
        <v>39.827999999999903</v>
      </c>
      <c r="J106" s="11">
        <v>40.327999999999903</v>
      </c>
      <c r="K106" s="11"/>
      <c r="L106" s="106" t="s">
        <v>794</v>
      </c>
      <c r="M106" s="109" t="s">
        <v>990</v>
      </c>
      <c r="N106" s="109" t="s">
        <v>6436</v>
      </c>
      <c r="O106" s="108"/>
      <c r="P106" s="109"/>
      <c r="Q106" s="109"/>
    </row>
    <row r="107" spans="1:17" ht="24" x14ac:dyDescent="0.55000000000000004">
      <c r="A107" s="106">
        <f>SUBTOTAL(103,$B$4:B107)</f>
        <v>104</v>
      </c>
      <c r="B107" s="107" t="s">
        <v>923</v>
      </c>
      <c r="C107" s="107" t="s">
        <v>757</v>
      </c>
      <c r="D107" s="107" t="s">
        <v>960</v>
      </c>
      <c r="E107" s="106" t="s">
        <v>988</v>
      </c>
      <c r="F107" s="107" t="s">
        <v>989</v>
      </c>
      <c r="G107" s="106" t="s">
        <v>990</v>
      </c>
      <c r="H107" s="106" t="s">
        <v>7104</v>
      </c>
      <c r="I107" s="11">
        <v>5.6119999999999903</v>
      </c>
      <c r="J107" s="11">
        <v>5.6119999999999903</v>
      </c>
      <c r="K107" s="11"/>
      <c r="L107" s="106" t="s">
        <v>859</v>
      </c>
      <c r="M107" s="109" t="s">
        <v>990</v>
      </c>
      <c r="N107" s="109" t="s">
        <v>6433</v>
      </c>
      <c r="O107" s="108"/>
      <c r="P107" s="109"/>
      <c r="Q107" s="109"/>
    </row>
    <row r="108" spans="1:17" ht="24" x14ac:dyDescent="0.55000000000000004">
      <c r="A108" s="106">
        <f>SUBTOTAL(103,$B$4:B108)</f>
        <v>105</v>
      </c>
      <c r="B108" s="107" t="s">
        <v>923</v>
      </c>
      <c r="C108" s="107" t="s">
        <v>757</v>
      </c>
      <c r="D108" s="107" t="s">
        <v>939</v>
      </c>
      <c r="E108" s="106" t="s">
        <v>991</v>
      </c>
      <c r="F108" s="107" t="s">
        <v>992</v>
      </c>
      <c r="G108" s="106" t="s">
        <v>5213</v>
      </c>
      <c r="H108" s="106" t="s">
        <v>7105</v>
      </c>
      <c r="I108" s="11">
        <v>5.1529999999999996</v>
      </c>
      <c r="J108" s="11">
        <v>9.4009999999999891</v>
      </c>
      <c r="K108" s="11"/>
      <c r="L108" s="106" t="s">
        <v>794</v>
      </c>
      <c r="M108" s="109" t="s">
        <v>931</v>
      </c>
      <c r="N108" s="109" t="s">
        <v>931</v>
      </c>
      <c r="O108" s="108"/>
      <c r="P108" s="109"/>
      <c r="Q108" s="109"/>
    </row>
    <row r="109" spans="1:17" ht="24" x14ac:dyDescent="0.55000000000000004">
      <c r="A109" s="106">
        <f>SUBTOTAL(103,$B$4:B109)</f>
        <v>106</v>
      </c>
      <c r="B109" s="108" t="s">
        <v>993</v>
      </c>
      <c r="C109" s="123" t="s">
        <v>757</v>
      </c>
      <c r="D109" s="108" t="s">
        <v>995</v>
      </c>
      <c r="E109" s="108" t="s">
        <v>996</v>
      </c>
      <c r="F109" s="108" t="s">
        <v>997</v>
      </c>
      <c r="G109" s="106" t="s">
        <v>1970</v>
      </c>
      <c r="H109" s="106" t="s">
        <v>7106</v>
      </c>
      <c r="I109" s="128">
        <v>22.806999999999999</v>
      </c>
      <c r="J109" s="128">
        <v>55.367999999999903</v>
      </c>
      <c r="K109" s="128"/>
      <c r="L109" s="106" t="s">
        <v>994</v>
      </c>
      <c r="M109" s="129"/>
      <c r="N109" s="129"/>
      <c r="O109" s="129"/>
      <c r="P109" s="129"/>
      <c r="Q109" s="129"/>
    </row>
    <row r="110" spans="1:17" ht="24" x14ac:dyDescent="0.55000000000000004">
      <c r="A110" s="106">
        <f>SUBTOTAL(103,$B$4:B110)</f>
        <v>107</v>
      </c>
      <c r="B110" s="108" t="s">
        <v>993</v>
      </c>
      <c r="C110" s="123" t="s">
        <v>757</v>
      </c>
      <c r="D110" s="108" t="s">
        <v>998</v>
      </c>
      <c r="E110" s="108" t="s">
        <v>999</v>
      </c>
      <c r="F110" s="108" t="s">
        <v>1000</v>
      </c>
      <c r="G110" s="106" t="s">
        <v>5213</v>
      </c>
      <c r="H110" s="106" t="s">
        <v>7107</v>
      </c>
      <c r="I110" s="128">
        <v>44</v>
      </c>
      <c r="J110" s="128">
        <v>80.396000000000001</v>
      </c>
      <c r="K110" s="128"/>
      <c r="L110" s="106" t="s">
        <v>994</v>
      </c>
      <c r="M110" s="129"/>
      <c r="N110" s="129"/>
      <c r="O110" s="129"/>
      <c r="P110" s="129"/>
      <c r="Q110" s="129"/>
    </row>
    <row r="111" spans="1:17" ht="24" x14ac:dyDescent="0.55000000000000004">
      <c r="A111" s="106">
        <f>SUBTOTAL(103,$B$4:B111)</f>
        <v>108</v>
      </c>
      <c r="B111" s="108" t="s">
        <v>993</v>
      </c>
      <c r="C111" s="123" t="s">
        <v>757</v>
      </c>
      <c r="D111" s="108" t="s">
        <v>1001</v>
      </c>
      <c r="E111" s="108" t="s">
        <v>1002</v>
      </c>
      <c r="F111" s="108" t="s">
        <v>1003</v>
      </c>
      <c r="G111" s="106" t="s">
        <v>7107</v>
      </c>
      <c r="H111" s="106" t="s">
        <v>1776</v>
      </c>
      <c r="I111" s="128">
        <v>68</v>
      </c>
      <c r="J111" s="128">
        <v>80.730999999999895</v>
      </c>
      <c r="K111" s="128"/>
      <c r="L111" s="106" t="s">
        <v>994</v>
      </c>
      <c r="M111" s="129"/>
      <c r="N111" s="129"/>
      <c r="O111" s="129"/>
      <c r="P111" s="129"/>
      <c r="Q111" s="129"/>
    </row>
    <row r="112" spans="1:17" ht="24" x14ac:dyDescent="0.55000000000000004">
      <c r="A112" s="106">
        <f>SUBTOTAL(103,$B$4:B112)</f>
        <v>109</v>
      </c>
      <c r="B112" s="108" t="s">
        <v>993</v>
      </c>
      <c r="C112" s="123" t="s">
        <v>757</v>
      </c>
      <c r="D112" s="108" t="s">
        <v>995</v>
      </c>
      <c r="E112" s="108" t="s">
        <v>1004</v>
      </c>
      <c r="F112" s="108" t="s">
        <v>1005</v>
      </c>
      <c r="G112" s="106" t="s">
        <v>5213</v>
      </c>
      <c r="H112" s="106" t="s">
        <v>7108</v>
      </c>
      <c r="I112" s="128">
        <v>32.599999999999902</v>
      </c>
      <c r="J112" s="128">
        <v>65.811999999999898</v>
      </c>
      <c r="K112" s="128"/>
      <c r="L112" s="106" t="s">
        <v>994</v>
      </c>
      <c r="M112" s="129"/>
      <c r="N112" s="129"/>
      <c r="O112" s="129"/>
      <c r="P112" s="129"/>
      <c r="Q112" s="129"/>
    </row>
    <row r="113" spans="1:17" ht="24" x14ac:dyDescent="0.55000000000000004">
      <c r="A113" s="106">
        <f>SUBTOTAL(103,$B$4:B113)</f>
        <v>110</v>
      </c>
      <c r="B113" s="108" t="s">
        <v>993</v>
      </c>
      <c r="C113" s="123" t="s">
        <v>757</v>
      </c>
      <c r="D113" s="108" t="s">
        <v>1006</v>
      </c>
      <c r="E113" s="108" t="s">
        <v>1007</v>
      </c>
      <c r="F113" s="108" t="s">
        <v>1008</v>
      </c>
      <c r="G113" s="106" t="s">
        <v>7108</v>
      </c>
      <c r="H113" s="106" t="s">
        <v>7109</v>
      </c>
      <c r="I113" s="128">
        <v>28.884999999999899</v>
      </c>
      <c r="J113" s="128">
        <v>57.769999999999897</v>
      </c>
      <c r="K113" s="128"/>
      <c r="L113" s="106" t="s">
        <v>994</v>
      </c>
      <c r="M113" s="129"/>
      <c r="N113" s="129"/>
      <c r="O113" s="129"/>
      <c r="P113" s="129"/>
      <c r="Q113" s="129"/>
    </row>
    <row r="114" spans="1:17" ht="24" x14ac:dyDescent="0.55000000000000004">
      <c r="A114" s="109">
        <f>SUBTOTAL(103,$B$4:B114)</f>
        <v>111</v>
      </c>
      <c r="B114" s="121" t="s">
        <v>993</v>
      </c>
      <c r="C114" s="110" t="s">
        <v>757</v>
      </c>
      <c r="D114" s="121" t="s">
        <v>1009</v>
      </c>
      <c r="E114" s="121" t="s">
        <v>1010</v>
      </c>
      <c r="F114" s="121" t="s">
        <v>1011</v>
      </c>
      <c r="G114" s="109" t="s">
        <v>7109</v>
      </c>
      <c r="H114" s="109" t="s">
        <v>1012</v>
      </c>
      <c r="I114" s="130">
        <f>87.462-61.485</f>
        <v>25.977000000000004</v>
      </c>
      <c r="J114" s="130">
        <f>50.89-J115</f>
        <v>50.674000000000021</v>
      </c>
      <c r="K114" s="130"/>
      <c r="L114" s="109" t="s">
        <v>994</v>
      </c>
      <c r="M114" s="117" t="s">
        <v>1012</v>
      </c>
      <c r="N114" s="131" t="s">
        <v>6419</v>
      </c>
      <c r="O114" s="117"/>
      <c r="P114" s="117"/>
      <c r="Q114" s="117"/>
    </row>
    <row r="115" spans="1:17" ht="24" x14ac:dyDescent="0.55000000000000004">
      <c r="A115" s="109">
        <f>SUBTOTAL(103,$B$4:B115)</f>
        <v>112</v>
      </c>
      <c r="B115" s="121" t="s">
        <v>993</v>
      </c>
      <c r="C115" s="110" t="s">
        <v>757</v>
      </c>
      <c r="D115" s="121" t="s">
        <v>1009</v>
      </c>
      <c r="E115" s="121" t="s">
        <v>1010</v>
      </c>
      <c r="F115" s="121" t="s">
        <v>1011</v>
      </c>
      <c r="G115" s="109" t="s">
        <v>1012</v>
      </c>
      <c r="H115" s="109" t="s">
        <v>7110</v>
      </c>
      <c r="I115" s="130">
        <f>87.57-87.462</f>
        <v>0.10799999999998988</v>
      </c>
      <c r="J115" s="130">
        <f>I115*2</f>
        <v>0.21599999999997976</v>
      </c>
      <c r="K115" s="130"/>
      <c r="L115" s="109" t="s">
        <v>859</v>
      </c>
      <c r="M115" s="117" t="s">
        <v>1012</v>
      </c>
      <c r="N115" s="131" t="s">
        <v>6435</v>
      </c>
      <c r="O115" s="117"/>
      <c r="P115" s="117"/>
      <c r="Q115" s="117"/>
    </row>
    <row r="116" spans="1:17" ht="24" x14ac:dyDescent="0.55000000000000004">
      <c r="A116" s="106">
        <f>SUBTOTAL(103,$B$4:B116)</f>
        <v>113</v>
      </c>
      <c r="B116" s="108" t="s">
        <v>993</v>
      </c>
      <c r="C116" s="123" t="s">
        <v>757</v>
      </c>
      <c r="D116" s="108" t="s">
        <v>1009</v>
      </c>
      <c r="E116" s="108" t="s">
        <v>1010</v>
      </c>
      <c r="F116" s="108" t="s">
        <v>1011</v>
      </c>
      <c r="G116" s="106" t="s">
        <v>7110</v>
      </c>
      <c r="H116" s="106" t="s">
        <v>7060</v>
      </c>
      <c r="I116" s="128">
        <v>9.3149999999999906</v>
      </c>
      <c r="J116" s="128">
        <v>15.184999999999899</v>
      </c>
      <c r="K116" s="128"/>
      <c r="L116" s="106" t="s">
        <v>859</v>
      </c>
      <c r="M116" s="117"/>
      <c r="N116" s="131" t="s">
        <v>6433</v>
      </c>
      <c r="O116" s="117"/>
      <c r="P116" s="117"/>
      <c r="Q116" s="117"/>
    </row>
    <row r="117" spans="1:17" ht="24" x14ac:dyDescent="0.55000000000000004">
      <c r="A117" s="106">
        <f>SUBTOTAL(103,$B$4:B117)</f>
        <v>114</v>
      </c>
      <c r="B117" s="108" t="s">
        <v>993</v>
      </c>
      <c r="C117" s="123" t="s">
        <v>757</v>
      </c>
      <c r="D117" s="108" t="s">
        <v>995</v>
      </c>
      <c r="E117" s="108" t="s">
        <v>1013</v>
      </c>
      <c r="F117" s="108" t="s">
        <v>1014</v>
      </c>
      <c r="G117" s="106" t="s">
        <v>5213</v>
      </c>
      <c r="H117" s="106" t="s">
        <v>7111</v>
      </c>
      <c r="I117" s="128">
        <v>7.31</v>
      </c>
      <c r="J117" s="128">
        <v>21.93</v>
      </c>
      <c r="K117" s="128"/>
      <c r="L117" s="106" t="s">
        <v>994</v>
      </c>
      <c r="M117" s="129"/>
      <c r="N117" s="129"/>
      <c r="O117" s="129"/>
      <c r="P117" s="129"/>
      <c r="Q117" s="129"/>
    </row>
    <row r="118" spans="1:17" ht="24" x14ac:dyDescent="0.55000000000000004">
      <c r="A118" s="106">
        <f>SUBTOTAL(103,$B$4:B118)</f>
        <v>115</v>
      </c>
      <c r="B118" s="108" t="s">
        <v>993</v>
      </c>
      <c r="C118" s="123" t="s">
        <v>757</v>
      </c>
      <c r="D118" s="108" t="s">
        <v>995</v>
      </c>
      <c r="E118" s="108" t="s">
        <v>1015</v>
      </c>
      <c r="F118" s="108" t="s">
        <v>1016</v>
      </c>
      <c r="G118" s="106" t="s">
        <v>5213</v>
      </c>
      <c r="H118" s="106" t="s">
        <v>7112</v>
      </c>
      <c r="I118" s="128">
        <v>3.544</v>
      </c>
      <c r="J118" s="128">
        <v>3.944</v>
      </c>
      <c r="K118" s="128"/>
      <c r="L118" s="106" t="s">
        <v>994</v>
      </c>
      <c r="M118" s="129"/>
      <c r="N118" s="129"/>
      <c r="O118" s="129"/>
      <c r="P118" s="129"/>
      <c r="Q118" s="129"/>
    </row>
    <row r="119" spans="1:17" ht="24" x14ac:dyDescent="0.55000000000000004">
      <c r="A119" s="106">
        <f>SUBTOTAL(103,$B$4:B119)</f>
        <v>116</v>
      </c>
      <c r="B119" s="108" t="s">
        <v>993</v>
      </c>
      <c r="C119" s="123" t="s">
        <v>757</v>
      </c>
      <c r="D119" s="108" t="s">
        <v>998</v>
      </c>
      <c r="E119" s="108" t="s">
        <v>1017</v>
      </c>
      <c r="F119" s="108" t="s">
        <v>1018</v>
      </c>
      <c r="G119" s="106" t="s">
        <v>7112</v>
      </c>
      <c r="H119" s="106" t="s">
        <v>7113</v>
      </c>
      <c r="I119" s="128">
        <v>23.413999999999898</v>
      </c>
      <c r="J119" s="128">
        <v>28.521999999999899</v>
      </c>
      <c r="K119" s="128"/>
      <c r="L119" s="106" t="s">
        <v>994</v>
      </c>
      <c r="M119" s="129"/>
      <c r="N119" s="129"/>
      <c r="O119" s="129"/>
      <c r="P119" s="129"/>
      <c r="Q119" s="129"/>
    </row>
    <row r="120" spans="1:17" ht="24" x14ac:dyDescent="0.55000000000000004">
      <c r="A120" s="106">
        <f>SUBTOTAL(103,$B$4:B120)</f>
        <v>117</v>
      </c>
      <c r="B120" s="108" t="s">
        <v>993</v>
      </c>
      <c r="C120" s="123" t="s">
        <v>757</v>
      </c>
      <c r="D120" s="108" t="s">
        <v>995</v>
      </c>
      <c r="E120" s="108" t="s">
        <v>1019</v>
      </c>
      <c r="F120" s="108" t="s">
        <v>1020</v>
      </c>
      <c r="G120" s="106" t="s">
        <v>5213</v>
      </c>
      <c r="H120" s="106" t="s">
        <v>7114</v>
      </c>
      <c r="I120" s="128">
        <v>2.4749999999999899</v>
      </c>
      <c r="J120" s="128">
        <v>7.4249999999999901</v>
      </c>
      <c r="K120" s="128"/>
      <c r="L120" s="106" t="s">
        <v>994</v>
      </c>
      <c r="M120" s="129"/>
      <c r="N120" s="129"/>
      <c r="O120" s="129"/>
      <c r="P120" s="129"/>
      <c r="Q120" s="129"/>
    </row>
    <row r="121" spans="1:17" ht="24" x14ac:dyDescent="0.55000000000000004">
      <c r="A121" s="106">
        <f>SUBTOTAL(103,$B$4:B121)</f>
        <v>118</v>
      </c>
      <c r="B121" s="108" t="s">
        <v>993</v>
      </c>
      <c r="C121" s="123" t="s">
        <v>757</v>
      </c>
      <c r="D121" s="108" t="s">
        <v>998</v>
      </c>
      <c r="E121" s="108" t="s">
        <v>1021</v>
      </c>
      <c r="F121" s="108" t="s">
        <v>1022</v>
      </c>
      <c r="G121" s="106" t="s">
        <v>5213</v>
      </c>
      <c r="H121" s="106" t="s">
        <v>7115</v>
      </c>
      <c r="I121" s="128">
        <v>13.175000000000001</v>
      </c>
      <c r="J121" s="128">
        <v>15.97</v>
      </c>
      <c r="K121" s="128"/>
      <c r="L121" s="106" t="s">
        <v>994</v>
      </c>
      <c r="M121" s="129"/>
      <c r="N121" s="129"/>
      <c r="O121" s="129"/>
      <c r="P121" s="129"/>
      <c r="Q121" s="129"/>
    </row>
    <row r="122" spans="1:17" ht="24" x14ac:dyDescent="0.55000000000000004">
      <c r="A122" s="106">
        <f>SUBTOTAL(103,$B$4:B122)</f>
        <v>119</v>
      </c>
      <c r="B122" s="108" t="s">
        <v>993</v>
      </c>
      <c r="C122" s="123" t="s">
        <v>757</v>
      </c>
      <c r="D122" s="108" t="s">
        <v>1009</v>
      </c>
      <c r="E122" s="108" t="s">
        <v>1023</v>
      </c>
      <c r="F122" s="108" t="s">
        <v>1024</v>
      </c>
      <c r="G122" s="106" t="s">
        <v>1025</v>
      </c>
      <c r="H122" s="106" t="s">
        <v>7116</v>
      </c>
      <c r="I122" s="128">
        <v>34.076999999999899</v>
      </c>
      <c r="J122" s="128">
        <v>37.304000000000002</v>
      </c>
      <c r="K122" s="128"/>
      <c r="L122" s="106" t="s">
        <v>859</v>
      </c>
      <c r="M122" s="117" t="s">
        <v>1025</v>
      </c>
      <c r="N122" s="131" t="s">
        <v>6433</v>
      </c>
      <c r="O122" s="129"/>
      <c r="P122" s="117"/>
      <c r="Q122" s="117"/>
    </row>
    <row r="123" spans="1:17" ht="24" x14ac:dyDescent="0.55000000000000004">
      <c r="A123" s="106">
        <f>SUBTOTAL(103,$B$4:B123)</f>
        <v>120</v>
      </c>
      <c r="B123" s="108" t="s">
        <v>993</v>
      </c>
      <c r="C123" s="123" t="s">
        <v>757</v>
      </c>
      <c r="D123" s="108" t="s">
        <v>1006</v>
      </c>
      <c r="E123" s="108" t="s">
        <v>1026</v>
      </c>
      <c r="F123" s="108" t="s">
        <v>1027</v>
      </c>
      <c r="G123" s="106" t="s">
        <v>2054</v>
      </c>
      <c r="H123" s="106" t="s">
        <v>7117</v>
      </c>
      <c r="I123" s="128">
        <v>21.7059999999999</v>
      </c>
      <c r="J123" s="128">
        <v>22.934000000000001</v>
      </c>
      <c r="K123" s="128"/>
      <c r="L123" s="106" t="s">
        <v>994</v>
      </c>
      <c r="M123" s="129"/>
      <c r="N123" s="129"/>
      <c r="O123" s="129"/>
      <c r="P123" s="129"/>
      <c r="Q123" s="129"/>
    </row>
    <row r="124" spans="1:17" ht="24" x14ac:dyDescent="0.55000000000000004">
      <c r="A124" s="106">
        <f>SUBTOTAL(103,$B$4:B124)</f>
        <v>121</v>
      </c>
      <c r="B124" s="108" t="s">
        <v>993</v>
      </c>
      <c r="C124" s="123" t="s">
        <v>757</v>
      </c>
      <c r="D124" s="108" t="s">
        <v>1001</v>
      </c>
      <c r="E124" s="108" t="s">
        <v>1028</v>
      </c>
      <c r="F124" s="108" t="s">
        <v>1029</v>
      </c>
      <c r="G124" s="106" t="s">
        <v>5213</v>
      </c>
      <c r="H124" s="106" t="s">
        <v>7118</v>
      </c>
      <c r="I124" s="128">
        <v>2.3580000000000001</v>
      </c>
      <c r="J124" s="128">
        <v>2.3580000000000001</v>
      </c>
      <c r="K124" s="128"/>
      <c r="L124" s="106" t="s">
        <v>994</v>
      </c>
      <c r="M124" s="129"/>
      <c r="N124" s="129"/>
      <c r="O124" s="129"/>
      <c r="P124" s="129"/>
      <c r="Q124" s="129"/>
    </row>
    <row r="125" spans="1:17" ht="24" x14ac:dyDescent="0.55000000000000004">
      <c r="A125" s="106">
        <f>SUBTOTAL(103,$B$4:B125)</f>
        <v>122</v>
      </c>
      <c r="B125" s="108" t="s">
        <v>993</v>
      </c>
      <c r="C125" s="123" t="s">
        <v>757</v>
      </c>
      <c r="D125" s="108" t="s">
        <v>1001</v>
      </c>
      <c r="E125" s="108" t="s">
        <v>1030</v>
      </c>
      <c r="F125" s="108" t="s">
        <v>1031</v>
      </c>
      <c r="G125" s="106" t="s">
        <v>5213</v>
      </c>
      <c r="H125" s="106" t="s">
        <v>7119</v>
      </c>
      <c r="I125" s="128">
        <v>25.777999999999999</v>
      </c>
      <c r="J125" s="128">
        <v>27.041</v>
      </c>
      <c r="K125" s="128"/>
      <c r="L125" s="106" t="s">
        <v>994</v>
      </c>
      <c r="M125" s="129"/>
      <c r="N125" s="129"/>
      <c r="O125" s="129"/>
      <c r="P125" s="129"/>
      <c r="Q125" s="129"/>
    </row>
    <row r="126" spans="1:17" ht="24" x14ac:dyDescent="0.55000000000000004">
      <c r="A126" s="106">
        <f>SUBTOTAL(103,$B$4:B126)</f>
        <v>123</v>
      </c>
      <c r="B126" s="108" t="s">
        <v>993</v>
      </c>
      <c r="C126" s="123" t="s">
        <v>757</v>
      </c>
      <c r="D126" s="108" t="s">
        <v>1006</v>
      </c>
      <c r="E126" s="108" t="s">
        <v>1032</v>
      </c>
      <c r="F126" s="108" t="s">
        <v>1033</v>
      </c>
      <c r="G126" s="106" t="s">
        <v>5213</v>
      </c>
      <c r="H126" s="106" t="s">
        <v>1036</v>
      </c>
      <c r="I126" s="128">
        <v>37.762999999999899</v>
      </c>
      <c r="J126" s="128">
        <v>39.162999999999897</v>
      </c>
      <c r="K126" s="128"/>
      <c r="L126" s="106" t="s">
        <v>994</v>
      </c>
      <c r="M126" s="117"/>
      <c r="N126" s="132"/>
      <c r="O126" s="117"/>
      <c r="P126" s="117"/>
      <c r="Q126" s="117"/>
    </row>
    <row r="127" spans="1:17" ht="24" x14ac:dyDescent="0.55000000000000004">
      <c r="A127" s="106">
        <f>SUBTOTAL(103,$B$4:B127)</f>
        <v>124</v>
      </c>
      <c r="B127" s="108" t="s">
        <v>993</v>
      </c>
      <c r="C127" s="123" t="s">
        <v>757</v>
      </c>
      <c r="D127" s="108" t="s">
        <v>1009</v>
      </c>
      <c r="E127" s="108" t="s">
        <v>1034</v>
      </c>
      <c r="F127" s="108" t="s">
        <v>1035</v>
      </c>
      <c r="G127" s="106" t="s">
        <v>1036</v>
      </c>
      <c r="H127" s="106" t="s">
        <v>7120</v>
      </c>
      <c r="I127" s="128">
        <v>10.499000000000001</v>
      </c>
      <c r="J127" s="128">
        <v>10.826000000000001</v>
      </c>
      <c r="K127" s="128"/>
      <c r="L127" s="106" t="s">
        <v>859</v>
      </c>
      <c r="M127" s="117" t="s">
        <v>1036</v>
      </c>
      <c r="N127" s="132" t="s">
        <v>1037</v>
      </c>
      <c r="O127" s="117"/>
      <c r="P127" s="117"/>
      <c r="Q127" s="117"/>
    </row>
    <row r="128" spans="1:17" ht="24" x14ac:dyDescent="0.55000000000000004">
      <c r="A128" s="106">
        <f>SUBTOTAL(103,$B$4:B128)</f>
        <v>125</v>
      </c>
      <c r="B128" s="108" t="s">
        <v>993</v>
      </c>
      <c r="C128" s="123" t="s">
        <v>757</v>
      </c>
      <c r="D128" s="108" t="s">
        <v>1001</v>
      </c>
      <c r="E128" s="108" t="s">
        <v>1038</v>
      </c>
      <c r="F128" s="108" t="s">
        <v>1039</v>
      </c>
      <c r="G128" s="106" t="s">
        <v>2014</v>
      </c>
      <c r="H128" s="106" t="s">
        <v>7121</v>
      </c>
      <c r="I128" s="128">
        <v>8.5150000000000006</v>
      </c>
      <c r="J128" s="128">
        <v>8.5150000000000006</v>
      </c>
      <c r="K128" s="128"/>
      <c r="L128" s="106" t="s">
        <v>994</v>
      </c>
      <c r="M128" s="129"/>
      <c r="N128" s="129"/>
      <c r="O128" s="129"/>
      <c r="P128" s="129"/>
      <c r="Q128" s="129"/>
    </row>
    <row r="129" spans="1:17" ht="24" x14ac:dyDescent="0.55000000000000004">
      <c r="A129" s="106">
        <f>SUBTOTAL(103,$B$4:B129)</f>
        <v>126</v>
      </c>
      <c r="B129" s="107" t="s">
        <v>1040</v>
      </c>
      <c r="C129" s="107" t="s">
        <v>757</v>
      </c>
      <c r="D129" s="107" t="s">
        <v>1042</v>
      </c>
      <c r="E129" s="106" t="s">
        <v>1043</v>
      </c>
      <c r="F129" s="107" t="s">
        <v>1044</v>
      </c>
      <c r="G129" s="106" t="s">
        <v>7013</v>
      </c>
      <c r="H129" s="106" t="s">
        <v>7122</v>
      </c>
      <c r="I129" s="11">
        <v>62.123999999999903</v>
      </c>
      <c r="J129" s="11">
        <v>97.797999999999902</v>
      </c>
      <c r="K129" s="11"/>
      <c r="L129" s="106" t="s">
        <v>1041</v>
      </c>
      <c r="M129" s="108"/>
      <c r="N129" s="108"/>
      <c r="O129" s="108"/>
      <c r="P129" s="108"/>
      <c r="Q129" s="108"/>
    </row>
    <row r="130" spans="1:17" ht="24" x14ac:dyDescent="0.55000000000000004">
      <c r="A130" s="109">
        <f>SUBTOTAL(103,$B$4:B130)</f>
        <v>127</v>
      </c>
      <c r="B130" s="110" t="s">
        <v>1040</v>
      </c>
      <c r="C130" s="110" t="s">
        <v>757</v>
      </c>
      <c r="D130" s="110" t="s">
        <v>1045</v>
      </c>
      <c r="E130" s="109" t="s">
        <v>1046</v>
      </c>
      <c r="F130" s="110" t="s">
        <v>1047</v>
      </c>
      <c r="G130" s="109" t="s">
        <v>942</v>
      </c>
      <c r="H130" s="109" t="s">
        <v>1048</v>
      </c>
      <c r="I130" s="111">
        <v>66.2349999999999</v>
      </c>
      <c r="J130" s="111">
        <v>132.88300000000001</v>
      </c>
      <c r="K130" s="111"/>
      <c r="L130" s="109" t="s">
        <v>1041</v>
      </c>
      <c r="M130" s="109" t="s">
        <v>1048</v>
      </c>
      <c r="N130" s="109" t="s">
        <v>6440</v>
      </c>
      <c r="O130" s="108"/>
      <c r="P130" s="109"/>
      <c r="Q130" s="109"/>
    </row>
    <row r="131" spans="1:17" ht="24" x14ac:dyDescent="0.55000000000000004">
      <c r="A131" s="109">
        <f>SUBTOTAL(103,$B$4:B131)</f>
        <v>128</v>
      </c>
      <c r="B131" s="110" t="s">
        <v>1040</v>
      </c>
      <c r="C131" s="110" t="s">
        <v>757</v>
      </c>
      <c r="D131" s="110" t="s">
        <v>1049</v>
      </c>
      <c r="E131" s="109" t="s">
        <v>1050</v>
      </c>
      <c r="F131" s="110" t="s">
        <v>1051</v>
      </c>
      <c r="G131" s="109" t="s">
        <v>1048</v>
      </c>
      <c r="H131" s="109" t="s">
        <v>7123</v>
      </c>
      <c r="I131" s="111">
        <v>26.082000000000001</v>
      </c>
      <c r="J131" s="111">
        <v>52.164000000000001</v>
      </c>
      <c r="K131" s="111"/>
      <c r="L131" s="109" t="s">
        <v>1052</v>
      </c>
      <c r="M131" s="109" t="s">
        <v>1048</v>
      </c>
      <c r="N131" s="109" t="s">
        <v>6437</v>
      </c>
      <c r="O131" s="108"/>
      <c r="P131" s="109"/>
      <c r="Q131" s="109"/>
    </row>
    <row r="132" spans="1:17" ht="24" x14ac:dyDescent="0.55000000000000004">
      <c r="A132" s="106">
        <f>SUBTOTAL(103,$B$4:B132)</f>
        <v>129</v>
      </c>
      <c r="B132" s="107" t="s">
        <v>1040</v>
      </c>
      <c r="C132" s="107" t="s">
        <v>757</v>
      </c>
      <c r="D132" s="107" t="s">
        <v>1045</v>
      </c>
      <c r="E132" s="106" t="s">
        <v>1053</v>
      </c>
      <c r="F132" s="107" t="s">
        <v>1054</v>
      </c>
      <c r="G132" s="106" t="s">
        <v>5213</v>
      </c>
      <c r="H132" s="106" t="s">
        <v>7124</v>
      </c>
      <c r="I132" s="11">
        <v>13.861999999999901</v>
      </c>
      <c r="J132" s="11">
        <v>22.292000000000002</v>
      </c>
      <c r="K132" s="11"/>
      <c r="L132" s="106" t="s">
        <v>1041</v>
      </c>
      <c r="M132" s="108"/>
      <c r="N132" s="108"/>
      <c r="O132" s="108"/>
      <c r="P132" s="108"/>
      <c r="Q132" s="108"/>
    </row>
    <row r="133" spans="1:17" ht="24" x14ac:dyDescent="0.55000000000000004">
      <c r="A133" s="106">
        <f>SUBTOTAL(103,$B$4:B133)</f>
        <v>130</v>
      </c>
      <c r="B133" s="107" t="s">
        <v>1040</v>
      </c>
      <c r="C133" s="107" t="s">
        <v>757</v>
      </c>
      <c r="D133" s="107" t="s">
        <v>1045</v>
      </c>
      <c r="E133" s="106" t="s">
        <v>1055</v>
      </c>
      <c r="F133" s="107" t="s">
        <v>1056</v>
      </c>
      <c r="G133" s="106" t="s">
        <v>5213</v>
      </c>
      <c r="H133" s="106" t="s">
        <v>7125</v>
      </c>
      <c r="I133" s="11">
        <v>0.51700000000000002</v>
      </c>
      <c r="J133" s="11">
        <v>2.585</v>
      </c>
      <c r="K133" s="11"/>
      <c r="L133" s="106" t="s">
        <v>1041</v>
      </c>
      <c r="M133" s="108"/>
      <c r="N133" s="108"/>
      <c r="O133" s="108"/>
      <c r="P133" s="108"/>
      <c r="Q133" s="108"/>
    </row>
    <row r="134" spans="1:17" ht="24" x14ac:dyDescent="0.55000000000000004">
      <c r="A134" s="106">
        <f>SUBTOTAL(103,$B$4:B134)</f>
        <v>131</v>
      </c>
      <c r="B134" s="107" t="s">
        <v>1040</v>
      </c>
      <c r="C134" s="107" t="s">
        <v>757</v>
      </c>
      <c r="D134" s="107" t="s">
        <v>1045</v>
      </c>
      <c r="E134" s="106" t="s">
        <v>1057</v>
      </c>
      <c r="F134" s="107" t="s">
        <v>1058</v>
      </c>
      <c r="G134" s="106" t="s">
        <v>5213</v>
      </c>
      <c r="H134" s="106" t="s">
        <v>6906</v>
      </c>
      <c r="I134" s="11">
        <v>13</v>
      </c>
      <c r="J134" s="11">
        <v>19.771999999999998</v>
      </c>
      <c r="K134" s="11"/>
      <c r="L134" s="106" t="s">
        <v>1041</v>
      </c>
      <c r="M134" s="108"/>
      <c r="N134" s="108"/>
      <c r="O134" s="108"/>
      <c r="P134" s="108"/>
      <c r="Q134" s="108"/>
    </row>
    <row r="135" spans="1:17" ht="24" x14ac:dyDescent="0.55000000000000004">
      <c r="A135" s="109">
        <f>SUBTOTAL(103,$B$4:B135)</f>
        <v>132</v>
      </c>
      <c r="B135" s="110" t="s">
        <v>1040</v>
      </c>
      <c r="C135" s="110" t="s">
        <v>757</v>
      </c>
      <c r="D135" s="110" t="s">
        <v>1059</v>
      </c>
      <c r="E135" s="109" t="s">
        <v>1060</v>
      </c>
      <c r="F135" s="110" t="s">
        <v>1061</v>
      </c>
      <c r="G135" s="109" t="s">
        <v>6906</v>
      </c>
      <c r="H135" s="109" t="s">
        <v>1062</v>
      </c>
      <c r="I135" s="111">
        <v>25.384</v>
      </c>
      <c r="J135" s="111">
        <v>34.104999999999997</v>
      </c>
      <c r="K135" s="111"/>
      <c r="L135" s="109" t="s">
        <v>1041</v>
      </c>
      <c r="M135" s="109" t="s">
        <v>1062</v>
      </c>
      <c r="N135" s="109" t="s">
        <v>6441</v>
      </c>
      <c r="O135" s="108"/>
      <c r="P135" s="109"/>
      <c r="Q135" s="109"/>
    </row>
    <row r="136" spans="1:17" ht="24" x14ac:dyDescent="0.55000000000000004">
      <c r="A136" s="109">
        <f>SUBTOTAL(103,$B$4:B136)</f>
        <v>133</v>
      </c>
      <c r="B136" s="110" t="s">
        <v>1040</v>
      </c>
      <c r="C136" s="110" t="s">
        <v>757</v>
      </c>
      <c r="D136" s="110" t="s">
        <v>1059</v>
      </c>
      <c r="E136" s="109" t="s">
        <v>1060</v>
      </c>
      <c r="F136" s="110" t="s">
        <v>1061</v>
      </c>
      <c r="G136" s="109" t="s">
        <v>1062</v>
      </c>
      <c r="H136" s="109" t="s">
        <v>7126</v>
      </c>
      <c r="I136" s="111">
        <v>24.331</v>
      </c>
      <c r="J136" s="111">
        <v>33.411000000000001</v>
      </c>
      <c r="K136" s="111"/>
      <c r="L136" s="109" t="s">
        <v>1063</v>
      </c>
      <c r="M136" s="109" t="s">
        <v>1062</v>
      </c>
      <c r="N136" s="109" t="s">
        <v>6439</v>
      </c>
      <c r="O136" s="108"/>
      <c r="P136" s="109"/>
      <c r="Q136" s="109"/>
    </row>
    <row r="137" spans="1:17" ht="24" x14ac:dyDescent="0.55000000000000004">
      <c r="A137" s="106">
        <f>SUBTOTAL(103,$B$4:B137)</f>
        <v>134</v>
      </c>
      <c r="B137" s="107" t="s">
        <v>1040</v>
      </c>
      <c r="C137" s="107" t="s">
        <v>757</v>
      </c>
      <c r="D137" s="107" t="s">
        <v>1049</v>
      </c>
      <c r="E137" s="106" t="s">
        <v>1064</v>
      </c>
      <c r="F137" s="107" t="s">
        <v>1065</v>
      </c>
      <c r="G137" s="106" t="s">
        <v>5213</v>
      </c>
      <c r="H137" s="106" t="s">
        <v>7127</v>
      </c>
      <c r="I137" s="11">
        <v>6.2590000000000003</v>
      </c>
      <c r="J137" s="11">
        <v>6.2590000000000003</v>
      </c>
      <c r="K137" s="11"/>
      <c r="L137" s="106" t="s">
        <v>1052</v>
      </c>
      <c r="M137" s="108"/>
      <c r="N137" s="109" t="s">
        <v>6437</v>
      </c>
      <c r="O137" s="108"/>
      <c r="P137" s="108"/>
      <c r="Q137" s="108"/>
    </row>
    <row r="138" spans="1:17" ht="24" x14ac:dyDescent="0.55000000000000004">
      <c r="A138" s="106">
        <f>SUBTOTAL(103,$B$4:B138)</f>
        <v>135</v>
      </c>
      <c r="B138" s="107" t="s">
        <v>1040</v>
      </c>
      <c r="C138" s="107" t="s">
        <v>757</v>
      </c>
      <c r="D138" s="107" t="s">
        <v>1066</v>
      </c>
      <c r="E138" s="106" t="s">
        <v>1067</v>
      </c>
      <c r="F138" s="107" t="s">
        <v>1068</v>
      </c>
      <c r="G138" s="106" t="s">
        <v>971</v>
      </c>
      <c r="H138" s="106" t="s">
        <v>974</v>
      </c>
      <c r="I138" s="11">
        <v>17.202000000000002</v>
      </c>
      <c r="J138" s="11">
        <v>19.37</v>
      </c>
      <c r="K138" s="11"/>
      <c r="L138" s="106" t="s">
        <v>1041</v>
      </c>
      <c r="M138" s="108"/>
      <c r="N138" s="108"/>
      <c r="O138" s="108"/>
      <c r="P138" s="108"/>
      <c r="Q138" s="108"/>
    </row>
    <row r="139" spans="1:17" ht="24" x14ac:dyDescent="0.55000000000000004">
      <c r="A139" s="106">
        <f>SUBTOTAL(103,$B$4:B139)</f>
        <v>136</v>
      </c>
      <c r="B139" s="107" t="s">
        <v>1040</v>
      </c>
      <c r="C139" s="107" t="s">
        <v>757</v>
      </c>
      <c r="D139" s="107" t="s">
        <v>1049</v>
      </c>
      <c r="E139" s="106" t="s">
        <v>1069</v>
      </c>
      <c r="F139" s="107" t="s">
        <v>1070</v>
      </c>
      <c r="G139" s="106" t="s">
        <v>7128</v>
      </c>
      <c r="H139" s="106" t="s">
        <v>7129</v>
      </c>
      <c r="I139" s="11">
        <v>26.799999999999901</v>
      </c>
      <c r="J139" s="11">
        <v>31.952999999999999</v>
      </c>
      <c r="K139" s="11"/>
      <c r="L139" s="106" t="s">
        <v>1052</v>
      </c>
      <c r="M139" s="108"/>
      <c r="N139" s="109" t="s">
        <v>6437</v>
      </c>
      <c r="O139" s="108"/>
      <c r="P139" s="108"/>
      <c r="Q139" s="108"/>
    </row>
    <row r="140" spans="1:17" ht="24" x14ac:dyDescent="0.55000000000000004">
      <c r="A140" s="109">
        <f>SUBTOTAL(103,$B$4:B140)</f>
        <v>137</v>
      </c>
      <c r="B140" s="110" t="s">
        <v>1040</v>
      </c>
      <c r="C140" s="110" t="s">
        <v>757</v>
      </c>
      <c r="D140" s="110" t="s">
        <v>1059</v>
      </c>
      <c r="E140" s="109" t="s">
        <v>1071</v>
      </c>
      <c r="F140" s="110" t="s">
        <v>1072</v>
      </c>
      <c r="G140" s="109" t="s">
        <v>7130</v>
      </c>
      <c r="H140" s="109" t="s">
        <v>1073</v>
      </c>
      <c r="I140" s="111">
        <v>13.425000000000001</v>
      </c>
      <c r="J140" s="111">
        <v>13.425000000000001</v>
      </c>
      <c r="K140" s="111"/>
      <c r="L140" s="109" t="s">
        <v>1052</v>
      </c>
      <c r="M140" s="109" t="s">
        <v>1073</v>
      </c>
      <c r="N140" s="109" t="s">
        <v>6437</v>
      </c>
      <c r="O140" s="108"/>
      <c r="P140" s="109"/>
      <c r="Q140" s="109"/>
    </row>
    <row r="141" spans="1:17" ht="24" x14ac:dyDescent="0.55000000000000004">
      <c r="A141" s="109">
        <f>SUBTOTAL(103,$B$4:B141)</f>
        <v>138</v>
      </c>
      <c r="B141" s="110" t="s">
        <v>1040</v>
      </c>
      <c r="C141" s="110" t="s">
        <v>757</v>
      </c>
      <c r="D141" s="110" t="s">
        <v>1059</v>
      </c>
      <c r="E141" s="109" t="s">
        <v>1071</v>
      </c>
      <c r="F141" s="110" t="s">
        <v>1072</v>
      </c>
      <c r="G141" s="109" t="s">
        <v>1073</v>
      </c>
      <c r="H141" s="109" t="s">
        <v>7131</v>
      </c>
      <c r="I141" s="111">
        <v>36.200000000000003</v>
      </c>
      <c r="J141" s="111">
        <v>36.200000000000003</v>
      </c>
      <c r="K141" s="111"/>
      <c r="L141" s="109" t="s">
        <v>1041</v>
      </c>
      <c r="M141" s="109" t="s">
        <v>1073</v>
      </c>
      <c r="N141" s="109" t="s">
        <v>6442</v>
      </c>
      <c r="O141" s="108"/>
      <c r="P141" s="109"/>
      <c r="Q141" s="109"/>
    </row>
    <row r="142" spans="1:17" ht="24" x14ac:dyDescent="0.55000000000000004">
      <c r="A142" s="106">
        <f>SUBTOTAL(103,$B$4:B142)</f>
        <v>139</v>
      </c>
      <c r="B142" s="107" t="s">
        <v>1040</v>
      </c>
      <c r="C142" s="107" t="s">
        <v>757</v>
      </c>
      <c r="D142" s="107" t="s">
        <v>1049</v>
      </c>
      <c r="E142" s="106" t="s">
        <v>1074</v>
      </c>
      <c r="F142" s="107" t="s">
        <v>1075</v>
      </c>
      <c r="G142" s="106" t="s">
        <v>7132</v>
      </c>
      <c r="H142" s="106" t="s">
        <v>7133</v>
      </c>
      <c r="I142" s="11">
        <v>27.727999999999899</v>
      </c>
      <c r="J142" s="11">
        <v>35.248999999999903</v>
      </c>
      <c r="K142" s="11"/>
      <c r="L142" s="106" t="s">
        <v>1052</v>
      </c>
      <c r="M142" s="108"/>
      <c r="N142" s="109" t="s">
        <v>6437</v>
      </c>
      <c r="O142" s="108"/>
      <c r="P142" s="108"/>
      <c r="Q142" s="108"/>
    </row>
    <row r="143" spans="1:17" ht="24" x14ac:dyDescent="0.55000000000000004">
      <c r="A143" s="106">
        <f>SUBTOTAL(103,$B$4:B143)</f>
        <v>140</v>
      </c>
      <c r="B143" s="107" t="s">
        <v>1040</v>
      </c>
      <c r="C143" s="107" t="s">
        <v>757</v>
      </c>
      <c r="D143" s="107" t="s">
        <v>1066</v>
      </c>
      <c r="E143" s="106" t="s">
        <v>1076</v>
      </c>
      <c r="F143" s="107" t="s">
        <v>1077</v>
      </c>
      <c r="G143" s="106" t="s">
        <v>5213</v>
      </c>
      <c r="H143" s="106" t="s">
        <v>7033</v>
      </c>
      <c r="I143" s="11">
        <v>78.034999999999897</v>
      </c>
      <c r="J143" s="11">
        <v>81.834999999999994</v>
      </c>
      <c r="K143" s="11"/>
      <c r="L143" s="106" t="s">
        <v>1041</v>
      </c>
      <c r="M143" s="108"/>
      <c r="N143" s="108"/>
      <c r="O143" s="108"/>
      <c r="P143" s="108"/>
      <c r="Q143" s="108"/>
    </row>
    <row r="144" spans="1:17" ht="24" x14ac:dyDescent="0.55000000000000004">
      <c r="A144" s="106">
        <f>SUBTOTAL(103,$B$4:B144)</f>
        <v>141</v>
      </c>
      <c r="B144" s="107" t="s">
        <v>1040</v>
      </c>
      <c r="C144" s="107" t="s">
        <v>757</v>
      </c>
      <c r="D144" s="107" t="s">
        <v>1066</v>
      </c>
      <c r="E144" s="106" t="s">
        <v>1078</v>
      </c>
      <c r="F144" s="107" t="s">
        <v>1079</v>
      </c>
      <c r="G144" s="106" t="s">
        <v>5213</v>
      </c>
      <c r="H144" s="106" t="s">
        <v>6847</v>
      </c>
      <c r="I144" s="11">
        <v>10</v>
      </c>
      <c r="J144" s="11">
        <v>10</v>
      </c>
      <c r="K144" s="11"/>
      <c r="L144" s="106" t="s">
        <v>1041</v>
      </c>
      <c r="M144" s="108"/>
      <c r="N144" s="108"/>
      <c r="O144" s="108"/>
      <c r="P144" s="108"/>
      <c r="Q144" s="108"/>
    </row>
    <row r="145" spans="1:17" ht="24" x14ac:dyDescent="0.55000000000000004">
      <c r="A145" s="106">
        <f>SUBTOTAL(103,$B$4:B145)</f>
        <v>142</v>
      </c>
      <c r="B145" s="107" t="s">
        <v>1040</v>
      </c>
      <c r="C145" s="107" t="s">
        <v>757</v>
      </c>
      <c r="D145" s="107" t="s">
        <v>1042</v>
      </c>
      <c r="E145" s="106" t="s">
        <v>1080</v>
      </c>
      <c r="F145" s="107" t="s">
        <v>1081</v>
      </c>
      <c r="G145" s="106" t="s">
        <v>6847</v>
      </c>
      <c r="H145" s="106" t="s">
        <v>7134</v>
      </c>
      <c r="I145" s="11">
        <v>7.7430000000000003</v>
      </c>
      <c r="J145" s="11">
        <v>7.7430000000000003</v>
      </c>
      <c r="K145" s="11"/>
      <c r="L145" s="106" t="s">
        <v>1041</v>
      </c>
      <c r="M145" s="108"/>
      <c r="N145" s="108"/>
      <c r="O145" s="108"/>
      <c r="P145" s="108"/>
      <c r="Q145" s="108"/>
    </row>
    <row r="146" spans="1:17" ht="24" x14ac:dyDescent="0.55000000000000004">
      <c r="A146" s="109">
        <f>SUBTOTAL(103,$B$4:B146)</f>
        <v>143</v>
      </c>
      <c r="B146" s="110" t="s">
        <v>1040</v>
      </c>
      <c r="C146" s="110" t="s">
        <v>757</v>
      </c>
      <c r="D146" s="110" t="s">
        <v>1066</v>
      </c>
      <c r="E146" s="109" t="s">
        <v>1082</v>
      </c>
      <c r="F146" s="110" t="s">
        <v>1083</v>
      </c>
      <c r="G146" s="109" t="s">
        <v>1084</v>
      </c>
      <c r="H146" s="109" t="s">
        <v>7135</v>
      </c>
      <c r="I146" s="111">
        <v>0.98399999999999899</v>
      </c>
      <c r="J146" s="111">
        <v>0.98399999999999899</v>
      </c>
      <c r="K146" s="111"/>
      <c r="L146" s="109" t="s">
        <v>765</v>
      </c>
      <c r="M146" s="109" t="s">
        <v>1084</v>
      </c>
      <c r="N146" s="109" t="s">
        <v>6438</v>
      </c>
      <c r="O146" s="108"/>
      <c r="P146" s="109"/>
      <c r="Q146" s="109"/>
    </row>
    <row r="147" spans="1:17" ht="24" x14ac:dyDescent="0.55000000000000004">
      <c r="A147" s="106">
        <f>SUBTOTAL(103,$B$4:B147)</f>
        <v>144</v>
      </c>
      <c r="B147" s="107" t="s">
        <v>1040</v>
      </c>
      <c r="C147" s="107" t="s">
        <v>757</v>
      </c>
      <c r="D147" s="107" t="s">
        <v>1042</v>
      </c>
      <c r="E147" s="106" t="s">
        <v>1085</v>
      </c>
      <c r="F147" s="107" t="s">
        <v>1086</v>
      </c>
      <c r="G147" s="106" t="s">
        <v>5213</v>
      </c>
      <c r="H147" s="106" t="s">
        <v>7136</v>
      </c>
      <c r="I147" s="11">
        <v>35.869999999999997</v>
      </c>
      <c r="J147" s="11">
        <v>38.1</v>
      </c>
      <c r="K147" s="11"/>
      <c r="L147" s="106" t="s">
        <v>1041</v>
      </c>
      <c r="M147" s="108"/>
      <c r="N147" s="108"/>
      <c r="O147" s="108"/>
      <c r="P147" s="108"/>
      <c r="Q147" s="108"/>
    </row>
    <row r="148" spans="1:17" ht="24" x14ac:dyDescent="0.55000000000000004">
      <c r="A148" s="114"/>
      <c r="B148" s="114" t="s">
        <v>6636</v>
      </c>
      <c r="C148" s="115"/>
      <c r="D148" s="115"/>
      <c r="E148" s="115"/>
      <c r="F148" s="115"/>
      <c r="G148" s="115"/>
      <c r="H148" s="115"/>
      <c r="I148" s="125">
        <f>SUBTOTAL(109,I4:I147)</f>
        <v>2926.814999999996</v>
      </c>
      <c r="J148" s="125">
        <f>SUBTOTAL(109,J4:J147)</f>
        <v>3863.730999999997</v>
      </c>
      <c r="K148" s="125"/>
      <c r="L148" s="106"/>
      <c r="M148" s="108"/>
      <c r="N148" s="108"/>
      <c r="O148" s="108"/>
      <c r="P148" s="108"/>
      <c r="Q148" s="108"/>
    </row>
    <row r="149" spans="1:17" ht="24" x14ac:dyDescent="0.55000000000000004">
      <c r="A149" s="114"/>
      <c r="B149" s="114" t="s">
        <v>6637</v>
      </c>
      <c r="C149" s="115"/>
      <c r="D149" s="115"/>
      <c r="E149" s="115"/>
      <c r="F149" s="115"/>
      <c r="G149" s="115"/>
      <c r="H149" s="115"/>
      <c r="I149" s="125">
        <f>I148-I142-I140-I139-I137-I136-I131-I28-I27-I26-I24-I23-I22-I8-I7-I4</f>
        <v>2638.4129999999959</v>
      </c>
      <c r="J149" s="125">
        <f>J148-J142-J140-J139-J137-J136-J131-J28-J27-J26-J24-J23-J22-J8-J7-J4</f>
        <v>3491.0629999999969</v>
      </c>
      <c r="K149" s="125"/>
      <c r="L149" s="106"/>
      <c r="M149" s="108"/>
      <c r="N149" s="108"/>
      <c r="O149" s="108"/>
      <c r="P149" s="108"/>
      <c r="Q149" s="108"/>
    </row>
  </sheetData>
  <autoFilter ref="A3:R149" xr:uid="{E5586088-8C5A-4BA6-B28F-AD4AC5E8DFCF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7"/>
  <sheetViews>
    <sheetView topLeftCell="E1" zoomScale="80" zoomScaleNormal="80" workbookViewId="0">
      <pane ySplit="3" topLeftCell="A4" activePane="bottomLeft" state="frozen"/>
      <selection pane="bottomLeft" activeCell="Q1" sqref="Q1"/>
    </sheetView>
  </sheetViews>
  <sheetFormatPr defaultRowHeight="14.25" x14ac:dyDescent="0.2"/>
  <cols>
    <col min="1" max="1" width="7.375" style="105" bestFit="1" customWidth="1"/>
    <col min="2" max="2" width="16.125" style="105" bestFit="1" customWidth="1"/>
    <col min="3" max="3" width="25.125" style="105" bestFit="1" customWidth="1"/>
    <col min="4" max="4" width="24" style="105" bestFit="1" customWidth="1"/>
    <col min="5" max="5" width="13.125" style="105" bestFit="1" customWidth="1"/>
    <col min="6" max="6" width="46.375" style="105" bestFit="1" customWidth="1"/>
    <col min="7" max="8" width="12.75" style="105" bestFit="1" customWidth="1"/>
    <col min="9" max="9" width="10.125" style="105" bestFit="1" customWidth="1"/>
    <col min="10" max="10" width="20.25" style="105" customWidth="1"/>
    <col min="11" max="11" width="15.625" style="105" bestFit="1" customWidth="1"/>
    <col min="12" max="12" width="9.375" style="105" bestFit="1" customWidth="1"/>
    <col min="13" max="13" width="18.625" style="105" bestFit="1" customWidth="1"/>
    <col min="14" max="14" width="45.5" style="105" bestFit="1" customWidth="1"/>
    <col min="15" max="15" width="24.5" style="105" bestFit="1" customWidth="1"/>
    <col min="16" max="16" width="22.375" style="105" customWidth="1"/>
    <col min="17" max="17" width="15.5" style="105" bestFit="1" customWidth="1"/>
    <col min="18" max="16384" width="9" style="105"/>
  </cols>
  <sheetData>
    <row r="1" spans="1:17" ht="30.75" x14ac:dyDescent="0.7">
      <c r="Q1" s="199" t="s">
        <v>8130</v>
      </c>
    </row>
    <row r="2" spans="1:17" customFormat="1" ht="24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 t="s">
        <v>6645</v>
      </c>
      <c r="P2" s="36"/>
      <c r="Q2" s="1" t="s">
        <v>6829</v>
      </c>
    </row>
    <row r="3" spans="1:17" customFormat="1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7" t="s">
        <v>6647</v>
      </c>
      <c r="P3" s="37" t="s">
        <v>6646</v>
      </c>
      <c r="Q3" s="33"/>
    </row>
    <row r="4" spans="1:17" ht="24" x14ac:dyDescent="0.55000000000000004">
      <c r="A4" s="106">
        <f>SUBTOTAL(103,$B$4:B4)</f>
        <v>1</v>
      </c>
      <c r="B4" s="107" t="s">
        <v>1087</v>
      </c>
      <c r="C4" s="107" t="s">
        <v>1088</v>
      </c>
      <c r="D4" s="107" t="s">
        <v>1089</v>
      </c>
      <c r="E4" s="106" t="s">
        <v>1090</v>
      </c>
      <c r="F4" s="107" t="s">
        <v>1091</v>
      </c>
      <c r="G4" s="106" t="s">
        <v>7137</v>
      </c>
      <c r="H4" s="106" t="s">
        <v>7138</v>
      </c>
      <c r="I4" s="11">
        <v>32.31</v>
      </c>
      <c r="J4" s="11">
        <v>87.866</v>
      </c>
      <c r="K4" s="11"/>
      <c r="L4" s="106" t="s">
        <v>231</v>
      </c>
      <c r="M4" s="106"/>
      <c r="N4" s="107"/>
      <c r="O4" s="108"/>
      <c r="P4" s="108"/>
      <c r="Q4" s="108"/>
    </row>
    <row r="5" spans="1:17" ht="24" x14ac:dyDescent="0.55000000000000004">
      <c r="A5" s="106">
        <f>SUBTOTAL(103,$B$4:B5)</f>
        <v>2</v>
      </c>
      <c r="B5" s="107" t="s">
        <v>1087</v>
      </c>
      <c r="C5" s="107" t="s">
        <v>1088</v>
      </c>
      <c r="D5" s="107" t="s">
        <v>1092</v>
      </c>
      <c r="E5" s="106" t="s">
        <v>1093</v>
      </c>
      <c r="F5" s="107" t="s">
        <v>1094</v>
      </c>
      <c r="G5" s="106" t="s">
        <v>7138</v>
      </c>
      <c r="H5" s="106" t="s">
        <v>7139</v>
      </c>
      <c r="I5" s="11">
        <v>8.6760000000000002</v>
      </c>
      <c r="J5" s="11">
        <v>23.245000000000001</v>
      </c>
      <c r="K5" s="11"/>
      <c r="L5" s="106" t="s">
        <v>231</v>
      </c>
      <c r="M5" s="106"/>
      <c r="N5" s="107"/>
      <c r="O5" s="108"/>
      <c r="P5" s="108"/>
      <c r="Q5" s="108"/>
    </row>
    <row r="6" spans="1:17" ht="24" x14ac:dyDescent="0.55000000000000004">
      <c r="A6" s="106">
        <f>SUBTOTAL(103,$B$4:B6)</f>
        <v>3</v>
      </c>
      <c r="B6" s="107" t="s">
        <v>1087</v>
      </c>
      <c r="C6" s="107" t="s">
        <v>1088</v>
      </c>
      <c r="D6" s="107" t="s">
        <v>1095</v>
      </c>
      <c r="E6" s="106" t="s">
        <v>1096</v>
      </c>
      <c r="F6" s="107" t="s">
        <v>1097</v>
      </c>
      <c r="G6" s="106" t="s">
        <v>7139</v>
      </c>
      <c r="H6" s="106" t="s">
        <v>6714</v>
      </c>
      <c r="I6" s="11">
        <v>49.643999999999899</v>
      </c>
      <c r="J6" s="11">
        <v>104.66800000000001</v>
      </c>
      <c r="K6" s="11"/>
      <c r="L6" s="106" t="s">
        <v>231</v>
      </c>
      <c r="M6" s="106"/>
      <c r="N6" s="107"/>
      <c r="O6" s="108"/>
      <c r="P6" s="108"/>
      <c r="Q6" s="108"/>
    </row>
    <row r="7" spans="1:17" ht="24" x14ac:dyDescent="0.55000000000000004">
      <c r="A7" s="106">
        <f>SUBTOTAL(103,$B$4:B7)</f>
        <v>4</v>
      </c>
      <c r="B7" s="107" t="s">
        <v>1087</v>
      </c>
      <c r="C7" s="107" t="s">
        <v>1088</v>
      </c>
      <c r="D7" s="107" t="s">
        <v>1098</v>
      </c>
      <c r="E7" s="106" t="s">
        <v>1099</v>
      </c>
      <c r="F7" s="107" t="s">
        <v>1100</v>
      </c>
      <c r="G7" s="106" t="s">
        <v>7140</v>
      </c>
      <c r="H7" s="106" t="s">
        <v>7141</v>
      </c>
      <c r="I7" s="11">
        <v>49.5</v>
      </c>
      <c r="J7" s="11">
        <v>99.3</v>
      </c>
      <c r="K7" s="11"/>
      <c r="L7" s="106" t="s">
        <v>231</v>
      </c>
      <c r="M7" s="106"/>
      <c r="N7" s="107"/>
      <c r="O7" s="108"/>
      <c r="P7" s="108"/>
      <c r="Q7" s="108"/>
    </row>
    <row r="8" spans="1:17" ht="24" x14ac:dyDescent="0.55000000000000004">
      <c r="A8" s="106">
        <f>SUBTOTAL(103,$B$4:B8)</f>
        <v>5</v>
      </c>
      <c r="B8" s="107" t="s">
        <v>1087</v>
      </c>
      <c r="C8" s="107" t="s">
        <v>1088</v>
      </c>
      <c r="D8" s="107" t="s">
        <v>1092</v>
      </c>
      <c r="E8" s="106" t="s">
        <v>1101</v>
      </c>
      <c r="F8" s="107" t="s">
        <v>1102</v>
      </c>
      <c r="G8" s="106" t="s">
        <v>7142</v>
      </c>
      <c r="H8" s="106" t="s">
        <v>7143</v>
      </c>
      <c r="I8" s="11">
        <v>35.576000000000001</v>
      </c>
      <c r="J8" s="11">
        <v>72.751999999999995</v>
      </c>
      <c r="K8" s="11"/>
      <c r="L8" s="106" t="s">
        <v>231</v>
      </c>
      <c r="M8" s="106"/>
      <c r="N8" s="107"/>
      <c r="O8" s="108"/>
      <c r="P8" s="108"/>
      <c r="Q8" s="108"/>
    </row>
    <row r="9" spans="1:17" ht="24" x14ac:dyDescent="0.55000000000000004">
      <c r="A9" s="106">
        <f>SUBTOTAL(103,$B$4:B9)</f>
        <v>6</v>
      </c>
      <c r="B9" s="107" t="s">
        <v>1087</v>
      </c>
      <c r="C9" s="107" t="s">
        <v>1088</v>
      </c>
      <c r="D9" s="107" t="s">
        <v>1103</v>
      </c>
      <c r="E9" s="106" t="s">
        <v>1104</v>
      </c>
      <c r="F9" s="107" t="s">
        <v>1105</v>
      </c>
      <c r="G9" s="106" t="s">
        <v>7143</v>
      </c>
      <c r="H9" s="106" t="s">
        <v>1238</v>
      </c>
      <c r="I9" s="11">
        <v>25.1</v>
      </c>
      <c r="J9" s="11">
        <v>50.2</v>
      </c>
      <c r="K9" s="11"/>
      <c r="L9" s="106" t="s">
        <v>1106</v>
      </c>
      <c r="M9" s="106"/>
      <c r="N9" s="107" t="s">
        <v>6446</v>
      </c>
      <c r="O9" s="109"/>
      <c r="P9" s="108"/>
      <c r="Q9" s="109"/>
    </row>
    <row r="10" spans="1:17" ht="24" x14ac:dyDescent="0.55000000000000004">
      <c r="A10" s="106">
        <f>SUBTOTAL(103,$B$4:B10)</f>
        <v>7</v>
      </c>
      <c r="B10" s="107" t="s">
        <v>1087</v>
      </c>
      <c r="C10" s="107" t="s">
        <v>1088</v>
      </c>
      <c r="D10" s="107" t="s">
        <v>1107</v>
      </c>
      <c r="E10" s="106" t="s">
        <v>1108</v>
      </c>
      <c r="F10" s="107" t="s">
        <v>1109</v>
      </c>
      <c r="G10" s="106" t="s">
        <v>7144</v>
      </c>
      <c r="H10" s="106" t="s">
        <v>1247</v>
      </c>
      <c r="I10" s="11">
        <v>25.288</v>
      </c>
      <c r="J10" s="11">
        <v>31.66</v>
      </c>
      <c r="K10" s="11"/>
      <c r="L10" s="106" t="s">
        <v>1110</v>
      </c>
      <c r="M10" s="106"/>
      <c r="N10" s="107" t="s">
        <v>6445</v>
      </c>
      <c r="O10" s="109"/>
      <c r="P10" s="108"/>
      <c r="Q10" s="109"/>
    </row>
    <row r="11" spans="1:17" ht="24" x14ac:dyDescent="0.55000000000000004">
      <c r="A11" s="106">
        <f>SUBTOTAL(103,$B$4:B11)</f>
        <v>8</v>
      </c>
      <c r="B11" s="107" t="s">
        <v>1087</v>
      </c>
      <c r="C11" s="107" t="s">
        <v>1088</v>
      </c>
      <c r="D11" s="107" t="s">
        <v>1089</v>
      </c>
      <c r="E11" s="106" t="s">
        <v>1111</v>
      </c>
      <c r="F11" s="107" t="s">
        <v>1112</v>
      </c>
      <c r="G11" s="106" t="s">
        <v>5213</v>
      </c>
      <c r="H11" s="106" t="s">
        <v>7145</v>
      </c>
      <c r="I11" s="11">
        <v>26.015000000000001</v>
      </c>
      <c r="J11" s="11">
        <v>31.774999999999999</v>
      </c>
      <c r="K11" s="11"/>
      <c r="L11" s="106" t="s">
        <v>231</v>
      </c>
      <c r="M11" s="106"/>
      <c r="N11" s="107"/>
      <c r="O11" s="108"/>
      <c r="P11" s="108"/>
      <c r="Q11" s="108"/>
    </row>
    <row r="12" spans="1:17" ht="24" x14ac:dyDescent="0.55000000000000004">
      <c r="A12" s="106">
        <f>SUBTOTAL(103,$B$4:B12)</f>
        <v>9</v>
      </c>
      <c r="B12" s="107" t="s">
        <v>1087</v>
      </c>
      <c r="C12" s="107" t="s">
        <v>1088</v>
      </c>
      <c r="D12" s="107" t="s">
        <v>1092</v>
      </c>
      <c r="E12" s="106" t="s">
        <v>1113</v>
      </c>
      <c r="F12" s="107" t="s">
        <v>1114</v>
      </c>
      <c r="G12" s="106" t="s">
        <v>5213</v>
      </c>
      <c r="H12" s="106" t="s">
        <v>6916</v>
      </c>
      <c r="I12" s="11">
        <v>12</v>
      </c>
      <c r="J12" s="11">
        <v>16.315000000000001</v>
      </c>
      <c r="K12" s="11"/>
      <c r="L12" s="106" t="s">
        <v>231</v>
      </c>
      <c r="M12" s="106"/>
      <c r="N12" s="107"/>
      <c r="O12" s="108"/>
      <c r="P12" s="108"/>
      <c r="Q12" s="108"/>
    </row>
    <row r="13" spans="1:17" ht="24" x14ac:dyDescent="0.55000000000000004">
      <c r="A13" s="106">
        <f>SUBTOTAL(103,$B$4:B13)</f>
        <v>10</v>
      </c>
      <c r="B13" s="107" t="s">
        <v>1087</v>
      </c>
      <c r="C13" s="107" t="s">
        <v>1088</v>
      </c>
      <c r="D13" s="107" t="s">
        <v>1115</v>
      </c>
      <c r="E13" s="106" t="s">
        <v>1116</v>
      </c>
      <c r="F13" s="107" t="s">
        <v>1117</v>
      </c>
      <c r="G13" s="106" t="s">
        <v>6916</v>
      </c>
      <c r="H13" s="106" t="s">
        <v>7146</v>
      </c>
      <c r="I13" s="11">
        <v>42.277000000000001</v>
      </c>
      <c r="J13" s="11">
        <v>45.116999999999898</v>
      </c>
      <c r="K13" s="11"/>
      <c r="L13" s="106" t="s">
        <v>231</v>
      </c>
      <c r="M13" s="106"/>
      <c r="N13" s="107"/>
      <c r="O13" s="108"/>
      <c r="P13" s="108"/>
      <c r="Q13" s="108"/>
    </row>
    <row r="14" spans="1:17" ht="24" x14ac:dyDescent="0.55000000000000004">
      <c r="A14" s="106">
        <f>SUBTOTAL(103,$B$4:B14)</f>
        <v>11</v>
      </c>
      <c r="B14" s="107" t="s">
        <v>1087</v>
      </c>
      <c r="C14" s="107" t="s">
        <v>1088</v>
      </c>
      <c r="D14" s="107" t="s">
        <v>1098</v>
      </c>
      <c r="E14" s="106" t="s">
        <v>1118</v>
      </c>
      <c r="F14" s="107" t="s">
        <v>1119</v>
      </c>
      <c r="G14" s="106" t="s">
        <v>5213</v>
      </c>
      <c r="H14" s="106" t="s">
        <v>7147</v>
      </c>
      <c r="I14" s="11">
        <v>18.628</v>
      </c>
      <c r="J14" s="11">
        <v>19.3279999999999</v>
      </c>
      <c r="K14" s="11"/>
      <c r="L14" s="106" t="s">
        <v>231</v>
      </c>
      <c r="M14" s="106"/>
      <c r="N14" s="107"/>
      <c r="O14" s="108"/>
      <c r="P14" s="108"/>
      <c r="Q14" s="108"/>
    </row>
    <row r="15" spans="1:17" ht="24" x14ac:dyDescent="0.55000000000000004">
      <c r="A15" s="106">
        <f>SUBTOTAL(103,$B$4:B15)</f>
        <v>12</v>
      </c>
      <c r="B15" s="107" t="s">
        <v>1087</v>
      </c>
      <c r="C15" s="107" t="s">
        <v>1088</v>
      </c>
      <c r="D15" s="107" t="s">
        <v>1098</v>
      </c>
      <c r="E15" s="106" t="s">
        <v>1120</v>
      </c>
      <c r="F15" s="107" t="s">
        <v>1121</v>
      </c>
      <c r="G15" s="106" t="s">
        <v>5213</v>
      </c>
      <c r="H15" s="106" t="s">
        <v>7148</v>
      </c>
      <c r="I15" s="11">
        <v>25.973999999999901</v>
      </c>
      <c r="J15" s="11">
        <v>27.203999999999901</v>
      </c>
      <c r="K15" s="11"/>
      <c r="L15" s="106" t="s">
        <v>231</v>
      </c>
      <c r="M15" s="106"/>
      <c r="N15" s="107"/>
      <c r="O15" s="108"/>
      <c r="P15" s="108"/>
      <c r="Q15" s="108"/>
    </row>
    <row r="16" spans="1:17" ht="24" x14ac:dyDescent="0.55000000000000004">
      <c r="A16" s="106">
        <f>SUBTOTAL(103,$B$4:B16)</f>
        <v>13</v>
      </c>
      <c r="B16" s="107" t="s">
        <v>1087</v>
      </c>
      <c r="C16" s="107" t="s">
        <v>1088</v>
      </c>
      <c r="D16" s="107" t="s">
        <v>1092</v>
      </c>
      <c r="E16" s="106" t="s">
        <v>1122</v>
      </c>
      <c r="F16" s="107" t="s">
        <v>1123</v>
      </c>
      <c r="G16" s="106" t="s">
        <v>5213</v>
      </c>
      <c r="H16" s="106" t="s">
        <v>7149</v>
      </c>
      <c r="I16" s="11">
        <v>17.363</v>
      </c>
      <c r="J16" s="11">
        <v>17.363</v>
      </c>
      <c r="K16" s="11"/>
      <c r="L16" s="106" t="s">
        <v>231</v>
      </c>
      <c r="M16" s="106"/>
      <c r="N16" s="107"/>
      <c r="O16" s="108"/>
      <c r="P16" s="108"/>
      <c r="Q16" s="108"/>
    </row>
    <row r="17" spans="1:17" ht="24" x14ac:dyDescent="0.55000000000000004">
      <c r="A17" s="106">
        <f>SUBTOTAL(103,$B$4:B17)</f>
        <v>14</v>
      </c>
      <c r="B17" s="107" t="s">
        <v>1087</v>
      </c>
      <c r="C17" s="107" t="s">
        <v>1088</v>
      </c>
      <c r="D17" s="107" t="s">
        <v>1092</v>
      </c>
      <c r="E17" s="106" t="s">
        <v>1124</v>
      </c>
      <c r="F17" s="107" t="s">
        <v>1125</v>
      </c>
      <c r="G17" s="106" t="s">
        <v>5213</v>
      </c>
      <c r="H17" s="106" t="s">
        <v>7150</v>
      </c>
      <c r="I17" s="11">
        <v>12.1329999999999</v>
      </c>
      <c r="J17" s="11">
        <v>12.6329999999999</v>
      </c>
      <c r="K17" s="11"/>
      <c r="L17" s="106" t="s">
        <v>231</v>
      </c>
      <c r="M17" s="106"/>
      <c r="N17" s="107"/>
      <c r="O17" s="108"/>
      <c r="P17" s="108"/>
      <c r="Q17" s="108"/>
    </row>
    <row r="18" spans="1:17" ht="24" x14ac:dyDescent="0.55000000000000004">
      <c r="A18" s="109">
        <f>SUBTOTAL(103,$B$4:B18)</f>
        <v>15</v>
      </c>
      <c r="B18" s="110" t="s">
        <v>1087</v>
      </c>
      <c r="C18" s="110" t="s">
        <v>1088</v>
      </c>
      <c r="D18" s="110" t="s">
        <v>1107</v>
      </c>
      <c r="E18" s="109" t="s">
        <v>1126</v>
      </c>
      <c r="F18" s="110" t="s">
        <v>1127</v>
      </c>
      <c r="G18" s="109" t="s">
        <v>7150</v>
      </c>
      <c r="H18" s="109" t="s">
        <v>6444</v>
      </c>
      <c r="I18" s="111">
        <v>0.89200000000000002</v>
      </c>
      <c r="J18" s="111">
        <v>0.89200000000000002</v>
      </c>
      <c r="K18" s="111"/>
      <c r="L18" s="109" t="s">
        <v>1110</v>
      </c>
      <c r="M18" s="109" t="s">
        <v>6444</v>
      </c>
      <c r="N18" s="110" t="s">
        <v>6445</v>
      </c>
      <c r="O18" s="109"/>
      <c r="P18" s="108"/>
      <c r="Q18" s="109"/>
    </row>
    <row r="19" spans="1:17" s="133" customFormat="1" ht="24" x14ac:dyDescent="0.55000000000000004">
      <c r="A19" s="109">
        <f>SUBTOTAL(103,$B$4:B19)</f>
        <v>16</v>
      </c>
      <c r="B19" s="110" t="s">
        <v>1087</v>
      </c>
      <c r="C19" s="110" t="s">
        <v>1088</v>
      </c>
      <c r="D19" s="110" t="s">
        <v>1107</v>
      </c>
      <c r="E19" s="109" t="s">
        <v>1126</v>
      </c>
      <c r="F19" s="110" t="s">
        <v>1127</v>
      </c>
      <c r="G19" s="109" t="s">
        <v>6444</v>
      </c>
      <c r="H19" s="109" t="s">
        <v>7151</v>
      </c>
      <c r="I19" s="111">
        <v>29.058</v>
      </c>
      <c r="J19" s="111">
        <v>29.931000000000001</v>
      </c>
      <c r="K19" s="111"/>
      <c r="L19" s="109" t="s">
        <v>1110</v>
      </c>
      <c r="M19" s="109" t="s">
        <v>6444</v>
      </c>
      <c r="N19" s="110" t="s">
        <v>6445</v>
      </c>
      <c r="O19" s="109"/>
      <c r="P19" s="121"/>
      <c r="Q19" s="109"/>
    </row>
    <row r="20" spans="1:17" ht="24" x14ac:dyDescent="0.55000000000000004">
      <c r="A20" s="106">
        <f>SUBTOTAL(103,$B$4:B20)</f>
        <v>17</v>
      </c>
      <c r="B20" s="107" t="s">
        <v>1087</v>
      </c>
      <c r="C20" s="107" t="s">
        <v>1088</v>
      </c>
      <c r="D20" s="107" t="s">
        <v>1115</v>
      </c>
      <c r="E20" s="106" t="s">
        <v>1128</v>
      </c>
      <c r="F20" s="107" t="s">
        <v>1129</v>
      </c>
      <c r="G20" s="106" t="s">
        <v>7152</v>
      </c>
      <c r="H20" s="106" t="s">
        <v>7153</v>
      </c>
      <c r="I20" s="11">
        <v>59.999999999999901</v>
      </c>
      <c r="J20" s="11">
        <v>62.02</v>
      </c>
      <c r="K20" s="11"/>
      <c r="L20" s="106" t="s">
        <v>231</v>
      </c>
      <c r="M20" s="106"/>
      <c r="N20" s="107"/>
      <c r="O20" s="108"/>
      <c r="P20" s="108"/>
      <c r="Q20" s="108"/>
    </row>
    <row r="21" spans="1:17" ht="24" x14ac:dyDescent="0.55000000000000004">
      <c r="A21" s="106">
        <f>SUBTOTAL(103,$B$4:B21)</f>
        <v>18</v>
      </c>
      <c r="B21" s="107" t="s">
        <v>1087</v>
      </c>
      <c r="C21" s="107" t="s">
        <v>1088</v>
      </c>
      <c r="D21" s="107" t="s">
        <v>1103</v>
      </c>
      <c r="E21" s="106" t="s">
        <v>1130</v>
      </c>
      <c r="F21" s="107" t="s">
        <v>1131</v>
      </c>
      <c r="G21" s="106" t="s">
        <v>5213</v>
      </c>
      <c r="H21" s="106" t="s">
        <v>7154</v>
      </c>
      <c r="I21" s="11">
        <v>44.73</v>
      </c>
      <c r="J21" s="11">
        <v>45.73</v>
      </c>
      <c r="K21" s="11"/>
      <c r="L21" s="106" t="s">
        <v>1106</v>
      </c>
      <c r="M21" s="106"/>
      <c r="N21" s="107" t="s">
        <v>6446</v>
      </c>
      <c r="O21" s="109"/>
      <c r="P21" s="108"/>
      <c r="Q21" s="109"/>
    </row>
    <row r="22" spans="1:17" ht="24" x14ac:dyDescent="0.55000000000000004">
      <c r="A22" s="106">
        <f>SUBTOTAL(103,$B$4:B22)</f>
        <v>19</v>
      </c>
      <c r="B22" s="107" t="s">
        <v>1087</v>
      </c>
      <c r="C22" s="107" t="s">
        <v>1088</v>
      </c>
      <c r="D22" s="107" t="s">
        <v>1107</v>
      </c>
      <c r="E22" s="106" t="s">
        <v>1132</v>
      </c>
      <c r="F22" s="107" t="s">
        <v>1133</v>
      </c>
      <c r="G22" s="106" t="s">
        <v>5213</v>
      </c>
      <c r="H22" s="106" t="s">
        <v>7155</v>
      </c>
      <c r="I22" s="11">
        <v>26.7229999999999</v>
      </c>
      <c r="J22" s="11">
        <v>26.823</v>
      </c>
      <c r="K22" s="11"/>
      <c r="L22" s="106" t="s">
        <v>1110</v>
      </c>
      <c r="M22" s="106"/>
      <c r="N22" s="107" t="s">
        <v>6445</v>
      </c>
      <c r="O22" s="109"/>
      <c r="P22" s="108"/>
      <c r="Q22" s="109"/>
    </row>
    <row r="23" spans="1:17" ht="24" x14ac:dyDescent="0.55000000000000004">
      <c r="A23" s="106">
        <f>SUBTOTAL(103,$B$4:B23)</f>
        <v>20</v>
      </c>
      <c r="B23" s="107" t="s">
        <v>1087</v>
      </c>
      <c r="C23" s="107" t="s">
        <v>1088</v>
      </c>
      <c r="D23" s="107" t="s">
        <v>1089</v>
      </c>
      <c r="E23" s="106" t="s">
        <v>1134</v>
      </c>
      <c r="F23" s="107" t="s">
        <v>1135</v>
      </c>
      <c r="G23" s="106" t="s">
        <v>5213</v>
      </c>
      <c r="H23" s="106" t="s">
        <v>7156</v>
      </c>
      <c r="I23" s="11">
        <v>5.6790000000000003</v>
      </c>
      <c r="J23" s="11">
        <v>5.6790000000000003</v>
      </c>
      <c r="K23" s="11"/>
      <c r="L23" s="106" t="s">
        <v>231</v>
      </c>
      <c r="M23" s="106"/>
      <c r="N23" s="107"/>
      <c r="O23" s="108"/>
      <c r="P23" s="108"/>
      <c r="Q23" s="108"/>
    </row>
    <row r="24" spans="1:17" ht="24" x14ac:dyDescent="0.55000000000000004">
      <c r="A24" s="106">
        <f>SUBTOTAL(103,$B$4:B24)</f>
        <v>21</v>
      </c>
      <c r="B24" s="107" t="s">
        <v>1087</v>
      </c>
      <c r="C24" s="107" t="s">
        <v>1088</v>
      </c>
      <c r="D24" s="107" t="s">
        <v>1095</v>
      </c>
      <c r="E24" s="106" t="s">
        <v>1136</v>
      </c>
      <c r="F24" s="107" t="s">
        <v>1137</v>
      </c>
      <c r="G24" s="106" t="s">
        <v>5213</v>
      </c>
      <c r="H24" s="106" t="s">
        <v>7157</v>
      </c>
      <c r="I24" s="11">
        <v>15.05</v>
      </c>
      <c r="J24" s="11">
        <v>16.695</v>
      </c>
      <c r="K24" s="11"/>
      <c r="L24" s="106" t="s">
        <v>231</v>
      </c>
      <c r="M24" s="106"/>
      <c r="N24" s="107"/>
      <c r="O24" s="108"/>
      <c r="P24" s="108"/>
      <c r="Q24" s="108"/>
    </row>
    <row r="25" spans="1:17" ht="24" x14ac:dyDescent="0.55000000000000004">
      <c r="A25" s="106">
        <f>SUBTOTAL(103,$B$4:B25)</f>
        <v>22</v>
      </c>
      <c r="B25" s="107" t="s">
        <v>1087</v>
      </c>
      <c r="C25" s="107" t="s">
        <v>1088</v>
      </c>
      <c r="D25" s="107" t="s">
        <v>1092</v>
      </c>
      <c r="E25" s="106" t="s">
        <v>1138</v>
      </c>
      <c r="F25" s="107" t="s">
        <v>1139</v>
      </c>
      <c r="G25" s="106" t="s">
        <v>5213</v>
      </c>
      <c r="H25" s="106" t="s">
        <v>7158</v>
      </c>
      <c r="I25" s="11">
        <v>1.3160000000000001</v>
      </c>
      <c r="J25" s="11">
        <v>2.4769999999999999</v>
      </c>
      <c r="K25" s="11"/>
      <c r="L25" s="106" t="s">
        <v>231</v>
      </c>
      <c r="M25" s="106"/>
      <c r="N25" s="107"/>
      <c r="O25" s="108"/>
      <c r="P25" s="108"/>
      <c r="Q25" s="108"/>
    </row>
    <row r="26" spans="1:17" ht="24" x14ac:dyDescent="0.55000000000000004">
      <c r="A26" s="106">
        <f>SUBTOTAL(103,$B$4:B26)</f>
        <v>23</v>
      </c>
      <c r="B26" s="107" t="s">
        <v>1140</v>
      </c>
      <c r="C26" s="107" t="s">
        <v>1088</v>
      </c>
      <c r="D26" s="107" t="s">
        <v>1141</v>
      </c>
      <c r="E26" s="106" t="s">
        <v>1142</v>
      </c>
      <c r="F26" s="107" t="s">
        <v>1143</v>
      </c>
      <c r="G26" s="106" t="s">
        <v>5213</v>
      </c>
      <c r="H26" s="106" t="s">
        <v>7140</v>
      </c>
      <c r="I26" s="11">
        <v>36.405000000000001</v>
      </c>
      <c r="J26" s="11">
        <v>89.194999999999993</v>
      </c>
      <c r="K26" s="11"/>
      <c r="L26" s="106" t="s">
        <v>231</v>
      </c>
      <c r="M26" s="106"/>
      <c r="N26" s="107"/>
      <c r="O26" s="108"/>
      <c r="P26" s="108"/>
      <c r="Q26" s="108"/>
    </row>
    <row r="27" spans="1:17" ht="24" x14ac:dyDescent="0.55000000000000004">
      <c r="A27" s="106">
        <f>SUBTOTAL(103,$B$4:B27)</f>
        <v>24</v>
      </c>
      <c r="B27" s="107" t="s">
        <v>1140</v>
      </c>
      <c r="C27" s="107" t="s">
        <v>1088</v>
      </c>
      <c r="D27" s="107" t="s">
        <v>1141</v>
      </c>
      <c r="E27" s="106" t="s">
        <v>1144</v>
      </c>
      <c r="F27" s="107" t="s">
        <v>1145</v>
      </c>
      <c r="G27" s="106" t="s">
        <v>5213</v>
      </c>
      <c r="H27" s="106" t="s">
        <v>7159</v>
      </c>
      <c r="I27" s="11">
        <v>18.215</v>
      </c>
      <c r="J27" s="11">
        <v>33.159999999999897</v>
      </c>
      <c r="K27" s="11"/>
      <c r="L27" s="106" t="s">
        <v>231</v>
      </c>
      <c r="M27" s="106"/>
      <c r="N27" s="107"/>
      <c r="O27" s="108"/>
      <c r="P27" s="108"/>
      <c r="Q27" s="108"/>
    </row>
    <row r="28" spans="1:17" ht="24" x14ac:dyDescent="0.55000000000000004">
      <c r="A28" s="106">
        <f>SUBTOTAL(103,$B$4:B28)</f>
        <v>25</v>
      </c>
      <c r="B28" s="107" t="s">
        <v>1140</v>
      </c>
      <c r="C28" s="107" t="s">
        <v>1088</v>
      </c>
      <c r="D28" s="107" t="s">
        <v>1146</v>
      </c>
      <c r="E28" s="106" t="s">
        <v>1147</v>
      </c>
      <c r="F28" s="107" t="s">
        <v>1148</v>
      </c>
      <c r="G28" s="106" t="s">
        <v>7159</v>
      </c>
      <c r="H28" s="106" t="s">
        <v>7160</v>
      </c>
      <c r="I28" s="11">
        <v>94.784999999999897</v>
      </c>
      <c r="J28" s="11">
        <v>103.929999999999</v>
      </c>
      <c r="K28" s="11"/>
      <c r="L28" s="106" t="s">
        <v>231</v>
      </c>
      <c r="M28" s="106"/>
      <c r="N28" s="107"/>
      <c r="O28" s="108"/>
      <c r="P28" s="108"/>
      <c r="Q28" s="108"/>
    </row>
    <row r="29" spans="1:17" ht="24" x14ac:dyDescent="0.55000000000000004">
      <c r="A29" s="106">
        <f>SUBTOTAL(103,$B$4:B29)</f>
        <v>26</v>
      </c>
      <c r="B29" s="107" t="s">
        <v>1140</v>
      </c>
      <c r="C29" s="107" t="s">
        <v>1088</v>
      </c>
      <c r="D29" s="107" t="s">
        <v>1149</v>
      </c>
      <c r="E29" s="106" t="s">
        <v>1150</v>
      </c>
      <c r="F29" s="107" t="s">
        <v>1151</v>
      </c>
      <c r="G29" s="106" t="s">
        <v>7160</v>
      </c>
      <c r="H29" s="106" t="s">
        <v>6759</v>
      </c>
      <c r="I29" s="11">
        <v>77.317999999999898</v>
      </c>
      <c r="J29" s="11">
        <v>77.317999999999898</v>
      </c>
      <c r="K29" s="11"/>
      <c r="L29" s="106" t="s">
        <v>231</v>
      </c>
      <c r="M29" s="106"/>
      <c r="N29" s="107"/>
      <c r="O29" s="108"/>
      <c r="P29" s="108"/>
      <c r="Q29" s="108"/>
    </row>
    <row r="30" spans="1:17" ht="24" x14ac:dyDescent="0.55000000000000004">
      <c r="A30" s="106">
        <f>SUBTOTAL(103,$B$4:B30)</f>
        <v>27</v>
      </c>
      <c r="B30" s="107" t="s">
        <v>1140</v>
      </c>
      <c r="C30" s="107" t="s">
        <v>1088</v>
      </c>
      <c r="D30" s="107" t="s">
        <v>1141</v>
      </c>
      <c r="E30" s="106" t="s">
        <v>1152</v>
      </c>
      <c r="F30" s="107" t="s">
        <v>1153</v>
      </c>
      <c r="G30" s="106" t="s">
        <v>5213</v>
      </c>
      <c r="H30" s="106" t="s">
        <v>7161</v>
      </c>
      <c r="I30" s="11">
        <v>17.262</v>
      </c>
      <c r="J30" s="11">
        <v>58.218999999999902</v>
      </c>
      <c r="K30" s="11"/>
      <c r="L30" s="106" t="s">
        <v>231</v>
      </c>
      <c r="M30" s="106"/>
      <c r="N30" s="107"/>
      <c r="O30" s="108"/>
      <c r="P30" s="108"/>
      <c r="Q30" s="108"/>
    </row>
    <row r="31" spans="1:17" ht="24" x14ac:dyDescent="0.55000000000000004">
      <c r="A31" s="106">
        <f>SUBTOTAL(103,$B$4:B31)</f>
        <v>28</v>
      </c>
      <c r="B31" s="107" t="s">
        <v>1140</v>
      </c>
      <c r="C31" s="107" t="s">
        <v>1088</v>
      </c>
      <c r="D31" s="107" t="s">
        <v>1154</v>
      </c>
      <c r="E31" s="106" t="s">
        <v>1155</v>
      </c>
      <c r="F31" s="107" t="s">
        <v>1156</v>
      </c>
      <c r="G31" s="106" t="s">
        <v>5213</v>
      </c>
      <c r="H31" s="106" t="s">
        <v>7162</v>
      </c>
      <c r="I31" s="11">
        <v>64.838999999999899</v>
      </c>
      <c r="J31" s="11">
        <v>95.956999999999994</v>
      </c>
      <c r="K31" s="11"/>
      <c r="L31" s="106" t="s">
        <v>231</v>
      </c>
      <c r="M31" s="106"/>
      <c r="N31" s="107"/>
      <c r="O31" s="108"/>
      <c r="P31" s="108"/>
      <c r="Q31" s="108"/>
    </row>
    <row r="32" spans="1:17" ht="24" x14ac:dyDescent="0.55000000000000004">
      <c r="A32" s="106">
        <f>SUBTOTAL(103,$B$4:B32)</f>
        <v>29</v>
      </c>
      <c r="B32" s="107" t="s">
        <v>1140</v>
      </c>
      <c r="C32" s="107" t="s">
        <v>1088</v>
      </c>
      <c r="D32" s="107" t="s">
        <v>1157</v>
      </c>
      <c r="E32" s="106" t="s">
        <v>1158</v>
      </c>
      <c r="F32" s="107" t="s">
        <v>1159</v>
      </c>
      <c r="G32" s="106" t="s">
        <v>7162</v>
      </c>
      <c r="H32" s="106" t="s">
        <v>7163</v>
      </c>
      <c r="I32" s="11">
        <v>90</v>
      </c>
      <c r="J32" s="11">
        <v>90</v>
      </c>
      <c r="K32" s="11"/>
      <c r="L32" s="106" t="s">
        <v>231</v>
      </c>
      <c r="M32" s="106"/>
      <c r="N32" s="107"/>
      <c r="O32" s="108"/>
      <c r="P32" s="108"/>
      <c r="Q32" s="108"/>
    </row>
    <row r="33" spans="1:17" ht="24" x14ac:dyDescent="0.55000000000000004">
      <c r="A33" s="106">
        <f>SUBTOTAL(103,$B$4:B33)</f>
        <v>30</v>
      </c>
      <c r="B33" s="107" t="s">
        <v>1140</v>
      </c>
      <c r="C33" s="107" t="s">
        <v>1088</v>
      </c>
      <c r="D33" s="107" t="s">
        <v>1160</v>
      </c>
      <c r="E33" s="106" t="s">
        <v>1161</v>
      </c>
      <c r="F33" s="107" t="s">
        <v>1162</v>
      </c>
      <c r="G33" s="106" t="s">
        <v>7163</v>
      </c>
      <c r="H33" s="106" t="s">
        <v>7164</v>
      </c>
      <c r="I33" s="11">
        <v>12.4599999999999</v>
      </c>
      <c r="J33" s="11">
        <v>15.604999999999899</v>
      </c>
      <c r="K33" s="11"/>
      <c r="L33" s="106" t="s">
        <v>231</v>
      </c>
      <c r="M33" s="106"/>
      <c r="N33" s="107"/>
      <c r="O33" s="108"/>
      <c r="P33" s="108"/>
      <c r="Q33" s="108"/>
    </row>
    <row r="34" spans="1:17" ht="24" x14ac:dyDescent="0.55000000000000004">
      <c r="A34" s="106">
        <f>SUBTOTAL(103,$B$4:B34)</f>
        <v>31</v>
      </c>
      <c r="B34" s="107" t="s">
        <v>1140</v>
      </c>
      <c r="C34" s="107" t="s">
        <v>1088</v>
      </c>
      <c r="D34" s="107" t="s">
        <v>1160</v>
      </c>
      <c r="E34" s="106" t="s">
        <v>1161</v>
      </c>
      <c r="F34" s="107" t="s">
        <v>1162</v>
      </c>
      <c r="G34" s="106" t="s">
        <v>7165</v>
      </c>
      <c r="H34" s="106" t="s">
        <v>7166</v>
      </c>
      <c r="I34" s="11">
        <v>50.774999999999999</v>
      </c>
      <c r="J34" s="11">
        <v>50.774999999999999</v>
      </c>
      <c r="K34" s="11"/>
      <c r="L34" s="106" t="s">
        <v>231</v>
      </c>
      <c r="M34" s="106"/>
      <c r="N34" s="107"/>
      <c r="O34" s="108"/>
      <c r="P34" s="108"/>
      <c r="Q34" s="108"/>
    </row>
    <row r="35" spans="1:17" ht="24" x14ac:dyDescent="0.55000000000000004">
      <c r="A35" s="106">
        <f>SUBTOTAL(103,$B$4:B35)</f>
        <v>32</v>
      </c>
      <c r="B35" s="107" t="s">
        <v>1140</v>
      </c>
      <c r="C35" s="107" t="s">
        <v>1088</v>
      </c>
      <c r="D35" s="107" t="s">
        <v>1160</v>
      </c>
      <c r="E35" s="106" t="s">
        <v>1163</v>
      </c>
      <c r="F35" s="107" t="s">
        <v>1164</v>
      </c>
      <c r="G35" s="106" t="s">
        <v>5213</v>
      </c>
      <c r="H35" s="106" t="s">
        <v>7167</v>
      </c>
      <c r="I35" s="11">
        <v>17.625</v>
      </c>
      <c r="J35" s="11">
        <v>17.875</v>
      </c>
      <c r="K35" s="11"/>
      <c r="L35" s="106" t="s">
        <v>231</v>
      </c>
      <c r="M35" s="106"/>
      <c r="N35" s="107"/>
      <c r="O35" s="108"/>
      <c r="P35" s="108"/>
      <c r="Q35" s="108"/>
    </row>
    <row r="36" spans="1:17" ht="24" x14ac:dyDescent="0.55000000000000004">
      <c r="A36" s="106">
        <f>SUBTOTAL(103,$B$4:B36)</f>
        <v>33</v>
      </c>
      <c r="B36" s="107" t="s">
        <v>1140</v>
      </c>
      <c r="C36" s="107" t="s">
        <v>1088</v>
      </c>
      <c r="D36" s="107" t="s">
        <v>1146</v>
      </c>
      <c r="E36" s="106" t="s">
        <v>1165</v>
      </c>
      <c r="F36" s="107" t="s">
        <v>1166</v>
      </c>
      <c r="G36" s="106" t="s">
        <v>5213</v>
      </c>
      <c r="H36" s="106" t="s">
        <v>7152</v>
      </c>
      <c r="I36" s="11">
        <v>23.606000000000002</v>
      </c>
      <c r="J36" s="11">
        <v>23.693000000000001</v>
      </c>
      <c r="K36" s="11"/>
      <c r="L36" s="106" t="s">
        <v>231</v>
      </c>
      <c r="M36" s="106"/>
      <c r="N36" s="107"/>
      <c r="O36" s="108"/>
      <c r="P36" s="108"/>
      <c r="Q36" s="108"/>
    </row>
    <row r="37" spans="1:17" ht="24" x14ac:dyDescent="0.55000000000000004">
      <c r="A37" s="106">
        <f>SUBTOTAL(103,$B$4:B37)</f>
        <v>34</v>
      </c>
      <c r="B37" s="107" t="s">
        <v>1140</v>
      </c>
      <c r="C37" s="107" t="s">
        <v>1088</v>
      </c>
      <c r="D37" s="107" t="s">
        <v>1154</v>
      </c>
      <c r="E37" s="106" t="s">
        <v>1167</v>
      </c>
      <c r="F37" s="107" t="s">
        <v>1168</v>
      </c>
      <c r="G37" s="106" t="s">
        <v>5213</v>
      </c>
      <c r="H37" s="106" t="s">
        <v>7168</v>
      </c>
      <c r="I37" s="11">
        <v>26.227</v>
      </c>
      <c r="J37" s="11">
        <v>26.927</v>
      </c>
      <c r="K37" s="11"/>
      <c r="L37" s="106" t="s">
        <v>231</v>
      </c>
      <c r="M37" s="106"/>
      <c r="N37" s="107"/>
      <c r="O37" s="108"/>
      <c r="P37" s="108"/>
      <c r="Q37" s="108"/>
    </row>
    <row r="38" spans="1:17" ht="24" x14ac:dyDescent="0.55000000000000004">
      <c r="A38" s="106">
        <f>SUBTOTAL(103,$B$4:B38)</f>
        <v>35</v>
      </c>
      <c r="B38" s="107" t="s">
        <v>1140</v>
      </c>
      <c r="C38" s="107" t="s">
        <v>1088</v>
      </c>
      <c r="D38" s="107" t="s">
        <v>1146</v>
      </c>
      <c r="E38" s="106" t="s">
        <v>1169</v>
      </c>
      <c r="F38" s="107" t="s">
        <v>1170</v>
      </c>
      <c r="G38" s="106" t="s">
        <v>5213</v>
      </c>
      <c r="H38" s="106" t="s">
        <v>7169</v>
      </c>
      <c r="I38" s="11">
        <v>7.6849999999999996</v>
      </c>
      <c r="J38" s="11">
        <v>7.8550000000000004</v>
      </c>
      <c r="K38" s="11"/>
      <c r="L38" s="106" t="s">
        <v>231</v>
      </c>
      <c r="M38" s="106"/>
      <c r="N38" s="107"/>
      <c r="O38" s="108"/>
      <c r="P38" s="108"/>
      <c r="Q38" s="108"/>
    </row>
    <row r="39" spans="1:17" ht="24" x14ac:dyDescent="0.55000000000000004">
      <c r="A39" s="106">
        <f>SUBTOTAL(103,$B$4:B39)</f>
        <v>36</v>
      </c>
      <c r="B39" s="107" t="s">
        <v>1140</v>
      </c>
      <c r="C39" s="107" t="s">
        <v>1088</v>
      </c>
      <c r="D39" s="107" t="s">
        <v>1149</v>
      </c>
      <c r="E39" s="106" t="s">
        <v>1171</v>
      </c>
      <c r="F39" s="107" t="s">
        <v>1172</v>
      </c>
      <c r="G39" s="106" t="s">
        <v>5213</v>
      </c>
      <c r="H39" s="106" t="s">
        <v>6175</v>
      </c>
      <c r="I39" s="11">
        <v>35</v>
      </c>
      <c r="J39" s="11">
        <v>35</v>
      </c>
      <c r="K39" s="11"/>
      <c r="L39" s="106" t="s">
        <v>231</v>
      </c>
      <c r="M39" s="106"/>
      <c r="N39" s="107"/>
      <c r="O39" s="108"/>
      <c r="P39" s="108"/>
      <c r="Q39" s="108"/>
    </row>
    <row r="40" spans="1:17" ht="24" x14ac:dyDescent="0.55000000000000004">
      <c r="A40" s="106">
        <f>SUBTOTAL(103,$B$4:B40)</f>
        <v>37</v>
      </c>
      <c r="B40" s="107" t="s">
        <v>1140</v>
      </c>
      <c r="C40" s="107" t="s">
        <v>1088</v>
      </c>
      <c r="D40" s="107" t="s">
        <v>1160</v>
      </c>
      <c r="E40" s="106" t="s">
        <v>1173</v>
      </c>
      <c r="F40" s="107" t="s">
        <v>1174</v>
      </c>
      <c r="G40" s="106" t="s">
        <v>5213</v>
      </c>
      <c r="H40" s="106" t="s">
        <v>7170</v>
      </c>
      <c r="I40" s="11">
        <v>74.485999999999905</v>
      </c>
      <c r="J40" s="11">
        <v>74.485999999999905</v>
      </c>
      <c r="K40" s="11"/>
      <c r="L40" s="106" t="s">
        <v>231</v>
      </c>
      <c r="M40" s="106"/>
      <c r="N40" s="107"/>
      <c r="O40" s="108"/>
      <c r="P40" s="108"/>
      <c r="Q40" s="108"/>
    </row>
    <row r="41" spans="1:17" ht="24" x14ac:dyDescent="0.55000000000000004">
      <c r="A41" s="106">
        <f>SUBTOTAL(103,$B$4:B41)</f>
        <v>38</v>
      </c>
      <c r="B41" s="107" t="s">
        <v>1140</v>
      </c>
      <c r="C41" s="107" t="s">
        <v>1088</v>
      </c>
      <c r="D41" s="107" t="s">
        <v>1141</v>
      </c>
      <c r="E41" s="106" t="s">
        <v>1175</v>
      </c>
      <c r="F41" s="107" t="s">
        <v>1176</v>
      </c>
      <c r="G41" s="106" t="s">
        <v>5213</v>
      </c>
      <c r="H41" s="106" t="s">
        <v>7171</v>
      </c>
      <c r="I41" s="11">
        <v>0.78900000000000003</v>
      </c>
      <c r="J41" s="11">
        <v>1.22999999999999</v>
      </c>
      <c r="K41" s="11"/>
      <c r="L41" s="106" t="s">
        <v>231</v>
      </c>
      <c r="M41" s="106"/>
      <c r="N41" s="107"/>
      <c r="O41" s="108"/>
      <c r="P41" s="108"/>
      <c r="Q41" s="108"/>
    </row>
    <row r="42" spans="1:17" ht="24" x14ac:dyDescent="0.55000000000000004">
      <c r="A42" s="106">
        <f>SUBTOTAL(103,$B$4:B42)</f>
        <v>39</v>
      </c>
      <c r="B42" s="107" t="s">
        <v>1140</v>
      </c>
      <c r="C42" s="107" t="s">
        <v>1088</v>
      </c>
      <c r="D42" s="107" t="s">
        <v>1141</v>
      </c>
      <c r="E42" s="106" t="s">
        <v>1177</v>
      </c>
      <c r="F42" s="107" t="s">
        <v>1178</v>
      </c>
      <c r="G42" s="106" t="s">
        <v>5213</v>
      </c>
      <c r="H42" s="106" t="s">
        <v>7172</v>
      </c>
      <c r="I42" s="11">
        <v>0.67100000000000004</v>
      </c>
      <c r="J42" s="11">
        <v>1.4690000000000001</v>
      </c>
      <c r="K42" s="11"/>
      <c r="L42" s="106" t="s">
        <v>231</v>
      </c>
      <c r="M42" s="106"/>
      <c r="N42" s="107"/>
      <c r="O42" s="108"/>
      <c r="P42" s="108"/>
      <c r="Q42" s="108"/>
    </row>
    <row r="43" spans="1:17" ht="24" x14ac:dyDescent="0.55000000000000004">
      <c r="A43" s="106">
        <f>SUBTOTAL(103,$B$4:B43)</f>
        <v>40</v>
      </c>
      <c r="B43" s="107" t="s">
        <v>1140</v>
      </c>
      <c r="C43" s="107" t="s">
        <v>1088</v>
      </c>
      <c r="D43" s="107" t="s">
        <v>1154</v>
      </c>
      <c r="E43" s="106" t="s">
        <v>1179</v>
      </c>
      <c r="F43" s="107" t="s">
        <v>1180</v>
      </c>
      <c r="G43" s="106" t="s">
        <v>5213</v>
      </c>
      <c r="H43" s="106" t="s">
        <v>7173</v>
      </c>
      <c r="I43" s="11">
        <v>3.7189999999999901</v>
      </c>
      <c r="J43" s="11">
        <v>3.7189999999999901</v>
      </c>
      <c r="K43" s="11"/>
      <c r="L43" s="106" t="s">
        <v>231</v>
      </c>
      <c r="M43" s="106"/>
      <c r="N43" s="107"/>
      <c r="O43" s="108"/>
      <c r="P43" s="108"/>
      <c r="Q43" s="108"/>
    </row>
    <row r="44" spans="1:17" ht="24" x14ac:dyDescent="0.55000000000000004">
      <c r="A44" s="106">
        <f>SUBTOTAL(103,$B$4:B44)</f>
        <v>41</v>
      </c>
      <c r="B44" s="107" t="s">
        <v>1140</v>
      </c>
      <c r="C44" s="107" t="s">
        <v>1088</v>
      </c>
      <c r="D44" s="107" t="s">
        <v>1154</v>
      </c>
      <c r="E44" s="106" t="s">
        <v>1181</v>
      </c>
      <c r="F44" s="107" t="s">
        <v>1182</v>
      </c>
      <c r="G44" s="106" t="s">
        <v>5213</v>
      </c>
      <c r="H44" s="106" t="s">
        <v>7174</v>
      </c>
      <c r="I44" s="11">
        <v>4.0030000000000001</v>
      </c>
      <c r="J44" s="11">
        <v>4.90099999999999</v>
      </c>
      <c r="K44" s="11"/>
      <c r="L44" s="106" t="s">
        <v>231</v>
      </c>
      <c r="M44" s="106"/>
      <c r="N44" s="107"/>
      <c r="O44" s="108"/>
      <c r="P44" s="108"/>
      <c r="Q44" s="108"/>
    </row>
    <row r="45" spans="1:17" ht="24" x14ac:dyDescent="0.55000000000000004">
      <c r="A45" s="106">
        <f>SUBTOTAL(103,$B$4:B45)</f>
        <v>42</v>
      </c>
      <c r="B45" s="107" t="s">
        <v>1183</v>
      </c>
      <c r="C45" s="107" t="s">
        <v>1088</v>
      </c>
      <c r="D45" s="107" t="s">
        <v>1184</v>
      </c>
      <c r="E45" s="106" t="s">
        <v>1185</v>
      </c>
      <c r="F45" s="107" t="s">
        <v>1186</v>
      </c>
      <c r="G45" s="106" t="s">
        <v>3491</v>
      </c>
      <c r="H45" s="106" t="s">
        <v>7175</v>
      </c>
      <c r="I45" s="11">
        <v>52.399999999999899</v>
      </c>
      <c r="J45" s="11">
        <v>109.599999999999</v>
      </c>
      <c r="K45" s="11"/>
      <c r="L45" s="106" t="s">
        <v>1110</v>
      </c>
      <c r="M45" s="106"/>
      <c r="N45" s="107"/>
      <c r="O45" s="107"/>
      <c r="P45" s="108"/>
      <c r="Q45" s="107"/>
    </row>
    <row r="46" spans="1:17" ht="24" x14ac:dyDescent="0.55000000000000004">
      <c r="A46" s="106">
        <f>SUBTOTAL(103,$B$4:B46)</f>
        <v>43</v>
      </c>
      <c r="B46" s="107" t="s">
        <v>1183</v>
      </c>
      <c r="C46" s="107" t="s">
        <v>1088</v>
      </c>
      <c r="D46" s="107" t="s">
        <v>1187</v>
      </c>
      <c r="E46" s="106" t="s">
        <v>1188</v>
      </c>
      <c r="F46" s="107" t="s">
        <v>1189</v>
      </c>
      <c r="G46" s="106" t="s">
        <v>7175</v>
      </c>
      <c r="H46" s="106" t="s">
        <v>7176</v>
      </c>
      <c r="I46" s="11">
        <v>19.843</v>
      </c>
      <c r="J46" s="11">
        <v>50.761999999999901</v>
      </c>
      <c r="K46" s="11"/>
      <c r="L46" s="106" t="s">
        <v>1110</v>
      </c>
      <c r="M46" s="106"/>
      <c r="N46" s="107"/>
      <c r="O46" s="107"/>
      <c r="P46" s="108"/>
      <c r="Q46" s="107"/>
    </row>
    <row r="47" spans="1:17" ht="24" x14ac:dyDescent="0.55000000000000004">
      <c r="A47" s="109">
        <f>SUBTOTAL(103,$B$4:B47)</f>
        <v>44</v>
      </c>
      <c r="B47" s="110" t="s">
        <v>1183</v>
      </c>
      <c r="C47" s="110" t="s">
        <v>1088</v>
      </c>
      <c r="D47" s="110" t="s">
        <v>1190</v>
      </c>
      <c r="E47" s="109" t="s">
        <v>1191</v>
      </c>
      <c r="F47" s="110" t="s">
        <v>1192</v>
      </c>
      <c r="G47" s="109" t="s">
        <v>7176</v>
      </c>
      <c r="H47" s="109" t="s">
        <v>7137</v>
      </c>
      <c r="I47" s="111">
        <v>34.212000000000003</v>
      </c>
      <c r="J47" s="111">
        <v>70.263999999999996</v>
      </c>
      <c r="K47" s="111"/>
      <c r="L47" s="109" t="s">
        <v>1110</v>
      </c>
      <c r="M47" s="109" t="s">
        <v>1193</v>
      </c>
      <c r="N47" s="110" t="s">
        <v>1194</v>
      </c>
      <c r="O47" s="109"/>
      <c r="P47" s="109"/>
      <c r="Q47" s="109"/>
    </row>
    <row r="48" spans="1:17" ht="24" x14ac:dyDescent="0.55000000000000004">
      <c r="A48" s="106">
        <f>SUBTOTAL(103,$B$4:B48)</f>
        <v>45</v>
      </c>
      <c r="B48" s="107" t="s">
        <v>1183</v>
      </c>
      <c r="C48" s="107" t="s">
        <v>1088</v>
      </c>
      <c r="D48" s="107" t="s">
        <v>1187</v>
      </c>
      <c r="E48" s="106" t="s">
        <v>1195</v>
      </c>
      <c r="F48" s="107" t="s">
        <v>1196</v>
      </c>
      <c r="G48" s="106" t="s">
        <v>5213</v>
      </c>
      <c r="H48" s="106" t="s">
        <v>7144</v>
      </c>
      <c r="I48" s="11">
        <v>16.162999999999901</v>
      </c>
      <c r="J48" s="11">
        <v>28.720999999999901</v>
      </c>
      <c r="K48" s="11"/>
      <c r="L48" s="106" t="s">
        <v>1110</v>
      </c>
      <c r="M48" s="106"/>
      <c r="N48" s="107"/>
      <c r="O48" s="107"/>
      <c r="P48" s="108"/>
      <c r="Q48" s="107"/>
    </row>
    <row r="49" spans="1:17" ht="24" x14ac:dyDescent="0.55000000000000004">
      <c r="A49" s="106">
        <f>SUBTOTAL(103,$B$4:B49)</f>
        <v>46</v>
      </c>
      <c r="B49" s="107" t="s">
        <v>1183</v>
      </c>
      <c r="C49" s="107" t="s">
        <v>1088</v>
      </c>
      <c r="D49" s="107" t="s">
        <v>1197</v>
      </c>
      <c r="E49" s="106" t="s">
        <v>1198</v>
      </c>
      <c r="F49" s="107" t="s">
        <v>1199</v>
      </c>
      <c r="G49" s="106" t="s">
        <v>5213</v>
      </c>
      <c r="H49" s="106" t="s">
        <v>7177</v>
      </c>
      <c r="I49" s="11">
        <v>13.064</v>
      </c>
      <c r="J49" s="11">
        <v>17.210999999999999</v>
      </c>
      <c r="K49" s="11"/>
      <c r="L49" s="106" t="s">
        <v>1110</v>
      </c>
      <c r="M49" s="106"/>
      <c r="N49" s="107"/>
      <c r="O49" s="107"/>
      <c r="P49" s="108"/>
      <c r="Q49" s="107"/>
    </row>
    <row r="50" spans="1:17" ht="24" x14ac:dyDescent="0.55000000000000004">
      <c r="A50" s="106">
        <f>SUBTOTAL(103,$B$4:B50)</f>
        <v>47</v>
      </c>
      <c r="B50" s="107" t="s">
        <v>1183</v>
      </c>
      <c r="C50" s="107" t="s">
        <v>1088</v>
      </c>
      <c r="D50" s="107" t="s">
        <v>1197</v>
      </c>
      <c r="E50" s="106" t="s">
        <v>1200</v>
      </c>
      <c r="F50" s="107" t="s">
        <v>1201</v>
      </c>
      <c r="G50" s="106" t="s">
        <v>7178</v>
      </c>
      <c r="H50" s="106" t="s">
        <v>7179</v>
      </c>
      <c r="I50" s="11">
        <v>32.079999999999899</v>
      </c>
      <c r="J50" s="11">
        <v>54.73</v>
      </c>
      <c r="K50" s="11"/>
      <c r="L50" s="106" t="s">
        <v>1110</v>
      </c>
      <c r="M50" s="106"/>
      <c r="N50" s="107"/>
      <c r="O50" s="107"/>
      <c r="P50" s="108"/>
      <c r="Q50" s="107"/>
    </row>
    <row r="51" spans="1:17" ht="24" x14ac:dyDescent="0.55000000000000004">
      <c r="A51" s="106">
        <f>SUBTOTAL(103,$B$4:B51)</f>
        <v>48</v>
      </c>
      <c r="B51" s="107" t="s">
        <v>1183</v>
      </c>
      <c r="C51" s="107" t="s">
        <v>1088</v>
      </c>
      <c r="D51" s="107" t="s">
        <v>1202</v>
      </c>
      <c r="E51" s="106" t="s">
        <v>1203</v>
      </c>
      <c r="F51" s="107" t="s">
        <v>1204</v>
      </c>
      <c r="G51" s="106" t="s">
        <v>3515</v>
      </c>
      <c r="H51" s="106" t="s">
        <v>7180</v>
      </c>
      <c r="I51" s="11">
        <v>27</v>
      </c>
      <c r="J51" s="11">
        <v>27</v>
      </c>
      <c r="K51" s="11"/>
      <c r="L51" s="106" t="s">
        <v>1110</v>
      </c>
      <c r="M51" s="106"/>
      <c r="N51" s="107"/>
      <c r="O51" s="107"/>
      <c r="P51" s="108"/>
      <c r="Q51" s="107"/>
    </row>
    <row r="52" spans="1:17" ht="24" x14ac:dyDescent="0.55000000000000004">
      <c r="A52" s="106">
        <f>SUBTOTAL(103,$B$4:B52)</f>
        <v>49</v>
      </c>
      <c r="B52" s="107" t="s">
        <v>1183</v>
      </c>
      <c r="C52" s="107" t="s">
        <v>1088</v>
      </c>
      <c r="D52" s="107" t="s">
        <v>1205</v>
      </c>
      <c r="E52" s="106" t="s">
        <v>1206</v>
      </c>
      <c r="F52" s="107" t="s">
        <v>1207</v>
      </c>
      <c r="G52" s="106" t="s">
        <v>7180</v>
      </c>
      <c r="H52" s="106" t="s">
        <v>7181</v>
      </c>
      <c r="I52" s="11">
        <v>5.3089999999999904</v>
      </c>
      <c r="J52" s="11">
        <v>6.6839999999999904</v>
      </c>
      <c r="K52" s="11"/>
      <c r="L52" s="106" t="s">
        <v>1110</v>
      </c>
      <c r="M52" s="106"/>
      <c r="N52" s="107"/>
      <c r="O52" s="107"/>
      <c r="P52" s="108"/>
      <c r="Q52" s="107"/>
    </row>
    <row r="53" spans="1:17" ht="24" x14ac:dyDescent="0.55000000000000004">
      <c r="A53" s="106">
        <f>SUBTOTAL(103,$B$4:B53)</f>
        <v>50</v>
      </c>
      <c r="B53" s="107" t="s">
        <v>1183</v>
      </c>
      <c r="C53" s="107" t="s">
        <v>1088</v>
      </c>
      <c r="D53" s="107" t="s">
        <v>1208</v>
      </c>
      <c r="E53" s="106" t="s">
        <v>1209</v>
      </c>
      <c r="F53" s="107" t="s">
        <v>1210</v>
      </c>
      <c r="G53" s="106" t="s">
        <v>5213</v>
      </c>
      <c r="H53" s="106" t="s">
        <v>7182</v>
      </c>
      <c r="I53" s="11">
        <v>23.094000000000001</v>
      </c>
      <c r="J53" s="11">
        <v>40.32</v>
      </c>
      <c r="K53" s="11"/>
      <c r="L53" s="106" t="s">
        <v>1110</v>
      </c>
      <c r="M53" s="106"/>
      <c r="N53" s="107"/>
      <c r="O53" s="107"/>
      <c r="P53" s="108"/>
      <c r="Q53" s="107"/>
    </row>
    <row r="54" spans="1:17" ht="24" x14ac:dyDescent="0.55000000000000004">
      <c r="A54" s="106">
        <f>SUBTOTAL(103,$B$4:B54)</f>
        <v>51</v>
      </c>
      <c r="B54" s="107" t="s">
        <v>1183</v>
      </c>
      <c r="C54" s="107" t="s">
        <v>1088</v>
      </c>
      <c r="D54" s="107" t="s">
        <v>1197</v>
      </c>
      <c r="E54" s="106" t="s">
        <v>1211</v>
      </c>
      <c r="F54" s="107" t="s">
        <v>1212</v>
      </c>
      <c r="G54" s="106" t="s">
        <v>7182</v>
      </c>
      <c r="H54" s="106" t="s">
        <v>7183</v>
      </c>
      <c r="I54" s="11">
        <v>21.4209999999999</v>
      </c>
      <c r="J54" s="11">
        <v>22.111999999999998</v>
      </c>
      <c r="K54" s="11"/>
      <c r="L54" s="106" t="s">
        <v>1110</v>
      </c>
      <c r="M54" s="106"/>
      <c r="N54" s="107"/>
      <c r="O54" s="107"/>
      <c r="P54" s="108"/>
      <c r="Q54" s="107"/>
    </row>
    <row r="55" spans="1:17" ht="24" x14ac:dyDescent="0.55000000000000004">
      <c r="A55" s="106">
        <f>SUBTOTAL(103,$B$4:B55)</f>
        <v>52</v>
      </c>
      <c r="B55" s="107" t="s">
        <v>1183</v>
      </c>
      <c r="C55" s="107" t="s">
        <v>1088</v>
      </c>
      <c r="D55" s="107" t="s">
        <v>1208</v>
      </c>
      <c r="E55" s="106" t="s">
        <v>1213</v>
      </c>
      <c r="F55" s="107" t="s">
        <v>1214</v>
      </c>
      <c r="G55" s="106" t="s">
        <v>3521</v>
      </c>
      <c r="H55" s="106" t="s">
        <v>7184</v>
      </c>
      <c r="I55" s="11">
        <v>67.327999999999903</v>
      </c>
      <c r="J55" s="11">
        <v>82.052999999999898</v>
      </c>
      <c r="K55" s="11"/>
      <c r="L55" s="106" t="s">
        <v>1110</v>
      </c>
      <c r="M55" s="106"/>
      <c r="N55" s="107"/>
      <c r="O55" s="107"/>
      <c r="P55" s="108"/>
      <c r="Q55" s="107"/>
    </row>
    <row r="56" spans="1:17" ht="24" x14ac:dyDescent="0.55000000000000004">
      <c r="A56" s="106">
        <f>SUBTOTAL(103,$B$4:B56)</f>
        <v>53</v>
      </c>
      <c r="B56" s="107" t="s">
        <v>1183</v>
      </c>
      <c r="C56" s="107" t="s">
        <v>1088</v>
      </c>
      <c r="D56" s="107" t="s">
        <v>1190</v>
      </c>
      <c r="E56" s="106" t="s">
        <v>1215</v>
      </c>
      <c r="F56" s="107" t="s">
        <v>1216</v>
      </c>
      <c r="G56" s="106" t="s">
        <v>5213</v>
      </c>
      <c r="H56" s="106" t="s">
        <v>7185</v>
      </c>
      <c r="I56" s="11">
        <v>27.499999999999901</v>
      </c>
      <c r="J56" s="11">
        <v>27.499999999999901</v>
      </c>
      <c r="K56" s="11"/>
      <c r="L56" s="106" t="s">
        <v>1110</v>
      </c>
      <c r="M56" s="106"/>
      <c r="N56" s="107"/>
      <c r="O56" s="107"/>
      <c r="P56" s="108"/>
      <c r="Q56" s="107"/>
    </row>
    <row r="57" spans="1:17" ht="24" x14ac:dyDescent="0.55000000000000004">
      <c r="A57" s="106">
        <f>SUBTOTAL(103,$B$4:B57)</f>
        <v>54</v>
      </c>
      <c r="B57" s="107" t="s">
        <v>1183</v>
      </c>
      <c r="C57" s="107" t="s">
        <v>1088</v>
      </c>
      <c r="D57" s="107" t="s">
        <v>1184</v>
      </c>
      <c r="E57" s="106" t="s">
        <v>1217</v>
      </c>
      <c r="F57" s="107" t="s">
        <v>1218</v>
      </c>
      <c r="G57" s="106" t="s">
        <v>5213</v>
      </c>
      <c r="H57" s="106" t="s">
        <v>6457</v>
      </c>
      <c r="I57" s="11">
        <v>5</v>
      </c>
      <c r="J57" s="11">
        <v>5</v>
      </c>
      <c r="K57" s="11"/>
      <c r="L57" s="106" t="s">
        <v>1110</v>
      </c>
      <c r="M57" s="106"/>
      <c r="N57" s="107"/>
      <c r="O57" s="107"/>
      <c r="P57" s="108"/>
      <c r="Q57" s="107"/>
    </row>
    <row r="58" spans="1:17" ht="24" x14ac:dyDescent="0.55000000000000004">
      <c r="A58" s="106">
        <f>SUBTOTAL(103,$B$4:B58)</f>
        <v>55</v>
      </c>
      <c r="B58" s="107" t="s">
        <v>1183</v>
      </c>
      <c r="C58" s="107" t="s">
        <v>1088</v>
      </c>
      <c r="D58" s="107" t="s">
        <v>1202</v>
      </c>
      <c r="E58" s="106" t="s">
        <v>1219</v>
      </c>
      <c r="F58" s="107" t="s">
        <v>1220</v>
      </c>
      <c r="G58" s="106" t="s">
        <v>6457</v>
      </c>
      <c r="H58" s="106" t="s">
        <v>7186</v>
      </c>
      <c r="I58" s="11">
        <v>33.9729999999999</v>
      </c>
      <c r="J58" s="11">
        <v>36.357999999999997</v>
      </c>
      <c r="K58" s="11"/>
      <c r="L58" s="106" t="s">
        <v>1110</v>
      </c>
      <c r="M58" s="106"/>
      <c r="N58" s="107"/>
      <c r="O58" s="107"/>
      <c r="P58" s="108"/>
      <c r="Q58" s="107"/>
    </row>
    <row r="59" spans="1:17" ht="24" x14ac:dyDescent="0.55000000000000004">
      <c r="A59" s="106">
        <f>SUBTOTAL(103,$B$4:B59)</f>
        <v>56</v>
      </c>
      <c r="B59" s="107" t="s">
        <v>1183</v>
      </c>
      <c r="C59" s="107" t="s">
        <v>1088</v>
      </c>
      <c r="D59" s="107" t="s">
        <v>1187</v>
      </c>
      <c r="E59" s="106" t="s">
        <v>1221</v>
      </c>
      <c r="F59" s="107" t="s">
        <v>1222</v>
      </c>
      <c r="G59" s="106" t="s">
        <v>5213</v>
      </c>
      <c r="H59" s="106" t="s">
        <v>7187</v>
      </c>
      <c r="I59" s="11">
        <v>20</v>
      </c>
      <c r="J59" s="11">
        <v>20.78</v>
      </c>
      <c r="K59" s="11"/>
      <c r="L59" s="106" t="s">
        <v>1110</v>
      </c>
      <c r="M59" s="106"/>
      <c r="N59" s="107"/>
      <c r="O59" s="107"/>
      <c r="P59" s="108"/>
      <c r="Q59" s="107"/>
    </row>
    <row r="60" spans="1:17" ht="24" x14ac:dyDescent="0.55000000000000004">
      <c r="A60" s="106">
        <f>SUBTOTAL(103,$B$4:B60)</f>
        <v>57</v>
      </c>
      <c r="B60" s="107" t="s">
        <v>1183</v>
      </c>
      <c r="C60" s="107" t="s">
        <v>1088</v>
      </c>
      <c r="D60" s="107" t="s">
        <v>1190</v>
      </c>
      <c r="E60" s="106" t="s">
        <v>1223</v>
      </c>
      <c r="F60" s="107" t="s">
        <v>1224</v>
      </c>
      <c r="G60" s="106" t="s">
        <v>7187</v>
      </c>
      <c r="H60" s="106" t="s">
        <v>7188</v>
      </c>
      <c r="I60" s="11">
        <v>18.881</v>
      </c>
      <c r="J60" s="11">
        <v>19.431000000000001</v>
      </c>
      <c r="K60" s="11"/>
      <c r="L60" s="106" t="s">
        <v>1110</v>
      </c>
      <c r="M60" s="106"/>
      <c r="N60" s="107"/>
      <c r="O60" s="107"/>
      <c r="P60" s="108"/>
      <c r="Q60" s="107"/>
    </row>
    <row r="61" spans="1:17" ht="96" x14ac:dyDescent="0.55000000000000004">
      <c r="A61" s="134">
        <f>SUBTOTAL(103,$B$4:B61)</f>
        <v>58</v>
      </c>
      <c r="B61" s="135" t="s">
        <v>1183</v>
      </c>
      <c r="C61" s="135" t="s">
        <v>1088</v>
      </c>
      <c r="D61" s="135" t="s">
        <v>1205</v>
      </c>
      <c r="E61" s="134" t="s">
        <v>1225</v>
      </c>
      <c r="F61" s="135" t="s">
        <v>1226</v>
      </c>
      <c r="G61" s="134" t="s">
        <v>5213</v>
      </c>
      <c r="H61" s="134" t="s">
        <v>1227</v>
      </c>
      <c r="I61" s="136">
        <v>93</v>
      </c>
      <c r="J61" s="136">
        <v>105.94499999999999</v>
      </c>
      <c r="K61" s="136"/>
      <c r="L61" s="134" t="s">
        <v>1110</v>
      </c>
      <c r="M61" s="134" t="s">
        <v>1227</v>
      </c>
      <c r="N61" s="137" t="s">
        <v>6420</v>
      </c>
      <c r="O61" s="138"/>
      <c r="P61" s="109"/>
      <c r="Q61" s="138"/>
    </row>
    <row r="62" spans="1:17" ht="24" x14ac:dyDescent="0.55000000000000004">
      <c r="A62" s="109">
        <f>SUBTOTAL(103,$B$4:B62)</f>
        <v>59</v>
      </c>
      <c r="B62" s="110" t="s">
        <v>1183</v>
      </c>
      <c r="C62" s="110" t="s">
        <v>1088</v>
      </c>
      <c r="D62" s="110" t="s">
        <v>1205</v>
      </c>
      <c r="E62" s="109" t="s">
        <v>1225</v>
      </c>
      <c r="F62" s="110" t="s">
        <v>1226</v>
      </c>
      <c r="G62" s="109" t="s">
        <v>1227</v>
      </c>
      <c r="H62" s="109" t="s">
        <v>7189</v>
      </c>
      <c r="I62" s="111">
        <v>22</v>
      </c>
      <c r="J62" s="111">
        <v>22</v>
      </c>
      <c r="K62" s="111"/>
      <c r="L62" s="109" t="s">
        <v>231</v>
      </c>
      <c r="M62" s="109" t="s">
        <v>1227</v>
      </c>
      <c r="N62" s="110" t="s">
        <v>6443</v>
      </c>
      <c r="O62" s="139"/>
      <c r="P62" s="109"/>
      <c r="Q62" s="139"/>
    </row>
    <row r="63" spans="1:17" ht="24" x14ac:dyDescent="0.55000000000000004">
      <c r="A63" s="106">
        <f>SUBTOTAL(103,$B$4:B63)</f>
        <v>60</v>
      </c>
      <c r="B63" s="107" t="s">
        <v>1183</v>
      </c>
      <c r="C63" s="107" t="s">
        <v>1088</v>
      </c>
      <c r="D63" s="107" t="s">
        <v>1202</v>
      </c>
      <c r="E63" s="106" t="s">
        <v>1228</v>
      </c>
      <c r="F63" s="107" t="s">
        <v>1229</v>
      </c>
      <c r="G63" s="106" t="s">
        <v>5213</v>
      </c>
      <c r="H63" s="106" t="s">
        <v>7190</v>
      </c>
      <c r="I63" s="11">
        <v>35.692999999999898</v>
      </c>
      <c r="J63" s="11">
        <v>40.186999999999898</v>
      </c>
      <c r="K63" s="11"/>
      <c r="L63" s="106" t="s">
        <v>1110</v>
      </c>
      <c r="M63" s="106"/>
      <c r="N63" s="107"/>
      <c r="O63" s="107"/>
      <c r="P63" s="108"/>
      <c r="Q63" s="107"/>
    </row>
    <row r="64" spans="1:17" ht="24" x14ac:dyDescent="0.55000000000000004">
      <c r="A64" s="106">
        <f>SUBTOTAL(103,$B$4:B64)</f>
        <v>61</v>
      </c>
      <c r="B64" s="107" t="s">
        <v>1183</v>
      </c>
      <c r="C64" s="107" t="s">
        <v>1088</v>
      </c>
      <c r="D64" s="107" t="s">
        <v>1197</v>
      </c>
      <c r="E64" s="106" t="s">
        <v>1230</v>
      </c>
      <c r="F64" s="107" t="s">
        <v>1231</v>
      </c>
      <c r="G64" s="106" t="s">
        <v>5213</v>
      </c>
      <c r="H64" s="106" t="s">
        <v>7191</v>
      </c>
      <c r="I64" s="11">
        <v>42.468999999999902</v>
      </c>
      <c r="J64" s="11">
        <v>47.558</v>
      </c>
      <c r="K64" s="11"/>
      <c r="L64" s="106" t="s">
        <v>1110</v>
      </c>
      <c r="M64" s="106"/>
      <c r="N64" s="107"/>
      <c r="O64" s="107"/>
      <c r="P64" s="108"/>
      <c r="Q64" s="107"/>
    </row>
    <row r="65" spans="1:17" ht="24" x14ac:dyDescent="0.55000000000000004">
      <c r="A65" s="106">
        <f>SUBTOTAL(103,$B$4:B65)</f>
        <v>62</v>
      </c>
      <c r="B65" s="107" t="s">
        <v>1183</v>
      </c>
      <c r="C65" s="107" t="s">
        <v>1088</v>
      </c>
      <c r="D65" s="107" t="s">
        <v>1208</v>
      </c>
      <c r="E65" s="106" t="s">
        <v>1232</v>
      </c>
      <c r="F65" s="107" t="s">
        <v>1233</v>
      </c>
      <c r="G65" s="106" t="s">
        <v>5213</v>
      </c>
      <c r="H65" s="106" t="s">
        <v>3528</v>
      </c>
      <c r="I65" s="11">
        <v>11.05</v>
      </c>
      <c r="J65" s="11">
        <v>11.05</v>
      </c>
      <c r="K65" s="11"/>
      <c r="L65" s="106" t="s">
        <v>1110</v>
      </c>
      <c r="M65" s="106"/>
      <c r="N65" s="107"/>
      <c r="O65" s="107"/>
      <c r="P65" s="108"/>
      <c r="Q65" s="107"/>
    </row>
    <row r="66" spans="1:17" ht="24" x14ac:dyDescent="0.55000000000000004">
      <c r="A66" s="109">
        <f>SUBTOTAL(103,$B$4:B66)</f>
        <v>63</v>
      </c>
      <c r="B66" s="110" t="s">
        <v>1234</v>
      </c>
      <c r="C66" s="110" t="s">
        <v>1088</v>
      </c>
      <c r="D66" s="110" t="s">
        <v>1235</v>
      </c>
      <c r="E66" s="109" t="s">
        <v>1236</v>
      </c>
      <c r="F66" s="110" t="s">
        <v>1237</v>
      </c>
      <c r="G66" s="109" t="s">
        <v>1238</v>
      </c>
      <c r="H66" s="109" t="s">
        <v>7192</v>
      </c>
      <c r="I66" s="111">
        <v>3.6</v>
      </c>
      <c r="J66" s="111">
        <v>3.875</v>
      </c>
      <c r="K66" s="111"/>
      <c r="L66" s="109" t="s">
        <v>1106</v>
      </c>
      <c r="M66" s="109" t="s">
        <v>1238</v>
      </c>
      <c r="N66" s="110"/>
      <c r="O66" s="109"/>
      <c r="P66" s="109"/>
      <c r="Q66" s="109"/>
    </row>
    <row r="67" spans="1:17" ht="24" x14ac:dyDescent="0.55000000000000004">
      <c r="A67" s="106">
        <f>SUBTOTAL(103,$B$4:B67)</f>
        <v>64</v>
      </c>
      <c r="B67" s="107" t="s">
        <v>1234</v>
      </c>
      <c r="C67" s="107" t="s">
        <v>1088</v>
      </c>
      <c r="D67" s="107" t="s">
        <v>1235</v>
      </c>
      <c r="E67" s="106" t="s">
        <v>1239</v>
      </c>
      <c r="F67" s="107" t="s">
        <v>1240</v>
      </c>
      <c r="G67" s="106" t="s">
        <v>7193</v>
      </c>
      <c r="H67" s="106" t="s">
        <v>7194</v>
      </c>
      <c r="I67" s="11">
        <v>9.2259999999999902</v>
      </c>
      <c r="J67" s="11">
        <v>19.6419999999999</v>
      </c>
      <c r="K67" s="11"/>
      <c r="L67" s="106" t="s">
        <v>1106</v>
      </c>
      <c r="M67" s="106"/>
      <c r="N67" s="107"/>
      <c r="O67" s="106"/>
      <c r="P67" s="108"/>
      <c r="Q67" s="106"/>
    </row>
    <row r="68" spans="1:17" ht="24" x14ac:dyDescent="0.55000000000000004">
      <c r="A68" s="109">
        <f>SUBTOTAL(103,$B$4:B68)</f>
        <v>65</v>
      </c>
      <c r="B68" s="110" t="s">
        <v>1234</v>
      </c>
      <c r="C68" s="110" t="s">
        <v>1088</v>
      </c>
      <c r="D68" s="110" t="s">
        <v>1241</v>
      </c>
      <c r="E68" s="109" t="s">
        <v>1242</v>
      </c>
      <c r="F68" s="110" t="s">
        <v>1243</v>
      </c>
      <c r="G68" s="109" t="s">
        <v>7195</v>
      </c>
      <c r="H68" s="109" t="s">
        <v>1244</v>
      </c>
      <c r="I68" s="111">
        <v>20.349999999999898</v>
      </c>
      <c r="J68" s="111">
        <v>45.55</v>
      </c>
      <c r="K68" s="111"/>
      <c r="L68" s="109" t="s">
        <v>1106</v>
      </c>
      <c r="M68" s="109" t="s">
        <v>1244</v>
      </c>
      <c r="N68" s="110"/>
      <c r="O68" s="109"/>
      <c r="P68" s="109"/>
      <c r="Q68" s="109"/>
    </row>
    <row r="69" spans="1:17" ht="24" x14ac:dyDescent="0.55000000000000004">
      <c r="A69" s="109">
        <f>SUBTOTAL(103,$B$4:B69)</f>
        <v>66</v>
      </c>
      <c r="B69" s="110" t="s">
        <v>1234</v>
      </c>
      <c r="C69" s="110" t="s">
        <v>1088</v>
      </c>
      <c r="D69" s="110" t="s">
        <v>1235</v>
      </c>
      <c r="E69" s="109" t="s">
        <v>1245</v>
      </c>
      <c r="F69" s="110" t="s">
        <v>1246</v>
      </c>
      <c r="G69" s="109" t="s">
        <v>1247</v>
      </c>
      <c r="H69" s="109" t="s">
        <v>7196</v>
      </c>
      <c r="I69" s="111">
        <v>38.518000000000001</v>
      </c>
      <c r="J69" s="111">
        <v>53.848999999999997</v>
      </c>
      <c r="K69" s="111"/>
      <c r="L69" s="109" t="s">
        <v>1106</v>
      </c>
      <c r="M69" s="109" t="s">
        <v>1247</v>
      </c>
      <c r="N69" s="110"/>
      <c r="O69" s="109"/>
      <c r="P69" s="109"/>
      <c r="Q69" s="109"/>
    </row>
    <row r="70" spans="1:17" ht="24" x14ac:dyDescent="0.55000000000000004">
      <c r="A70" s="106">
        <f>SUBTOTAL(103,$B$4:B70)</f>
        <v>67</v>
      </c>
      <c r="B70" s="107" t="s">
        <v>1234</v>
      </c>
      <c r="C70" s="107" t="s">
        <v>1088</v>
      </c>
      <c r="D70" s="107" t="s">
        <v>1241</v>
      </c>
      <c r="E70" s="106" t="s">
        <v>1248</v>
      </c>
      <c r="F70" s="107" t="s">
        <v>1249</v>
      </c>
      <c r="G70" s="106" t="s">
        <v>7196</v>
      </c>
      <c r="H70" s="106" t="s">
        <v>7197</v>
      </c>
      <c r="I70" s="11">
        <v>9.3789999999999996</v>
      </c>
      <c r="J70" s="11">
        <v>18.757999999999999</v>
      </c>
      <c r="K70" s="11"/>
      <c r="L70" s="106" t="s">
        <v>1106</v>
      </c>
      <c r="M70" s="106"/>
      <c r="N70" s="107"/>
      <c r="O70" s="106"/>
      <c r="P70" s="108"/>
      <c r="Q70" s="106"/>
    </row>
    <row r="71" spans="1:17" ht="24" x14ac:dyDescent="0.55000000000000004">
      <c r="A71" s="106">
        <f>SUBTOTAL(103,$B$4:B71)</f>
        <v>68</v>
      </c>
      <c r="B71" s="107" t="s">
        <v>1234</v>
      </c>
      <c r="C71" s="107" t="s">
        <v>1088</v>
      </c>
      <c r="D71" s="107" t="s">
        <v>1250</v>
      </c>
      <c r="E71" s="106" t="s">
        <v>1251</v>
      </c>
      <c r="F71" s="107" t="s">
        <v>1252</v>
      </c>
      <c r="G71" s="106" t="s">
        <v>7197</v>
      </c>
      <c r="H71" s="106" t="s">
        <v>7198</v>
      </c>
      <c r="I71" s="11">
        <v>20.651999999999902</v>
      </c>
      <c r="J71" s="11">
        <v>30.402000000000001</v>
      </c>
      <c r="K71" s="11"/>
      <c r="L71" s="106" t="s">
        <v>1106</v>
      </c>
      <c r="M71" s="106"/>
      <c r="N71" s="107"/>
      <c r="O71" s="106"/>
      <c r="P71" s="108"/>
      <c r="Q71" s="106"/>
    </row>
    <row r="72" spans="1:17" ht="24" x14ac:dyDescent="0.55000000000000004">
      <c r="A72" s="106">
        <f>SUBTOTAL(103,$B$4:B72)</f>
        <v>69</v>
      </c>
      <c r="B72" s="107" t="s">
        <v>1234</v>
      </c>
      <c r="C72" s="107" t="s">
        <v>1088</v>
      </c>
      <c r="D72" s="107" t="s">
        <v>1253</v>
      </c>
      <c r="E72" s="106" t="s">
        <v>1254</v>
      </c>
      <c r="F72" s="107" t="s">
        <v>1255</v>
      </c>
      <c r="G72" s="106" t="s">
        <v>7198</v>
      </c>
      <c r="H72" s="106" t="s">
        <v>7199</v>
      </c>
      <c r="I72" s="11">
        <v>37</v>
      </c>
      <c r="J72" s="11">
        <v>39.951999999999899</v>
      </c>
      <c r="K72" s="11"/>
      <c r="L72" s="106" t="s">
        <v>1106</v>
      </c>
      <c r="M72" s="106"/>
      <c r="N72" s="107"/>
      <c r="O72" s="106"/>
      <c r="P72" s="108"/>
      <c r="Q72" s="106"/>
    </row>
    <row r="73" spans="1:17" ht="24" x14ac:dyDescent="0.55000000000000004">
      <c r="A73" s="109">
        <f>SUBTOTAL(103,$B$4:B73)</f>
        <v>70</v>
      </c>
      <c r="B73" s="110" t="s">
        <v>1234</v>
      </c>
      <c r="C73" s="110" t="s">
        <v>1088</v>
      </c>
      <c r="D73" s="110" t="s">
        <v>1256</v>
      </c>
      <c r="E73" s="109" t="s">
        <v>1257</v>
      </c>
      <c r="F73" s="110" t="s">
        <v>1258</v>
      </c>
      <c r="G73" s="109" t="s">
        <v>7199</v>
      </c>
      <c r="H73" s="109" t="s">
        <v>1259</v>
      </c>
      <c r="I73" s="111">
        <v>43.947000000000003</v>
      </c>
      <c r="J73" s="111">
        <v>46.783000000000001</v>
      </c>
      <c r="K73" s="111"/>
      <c r="L73" s="109" t="s">
        <v>1106</v>
      </c>
      <c r="M73" s="109" t="s">
        <v>1259</v>
      </c>
      <c r="N73" s="110"/>
      <c r="O73" s="109"/>
      <c r="P73" s="109"/>
      <c r="Q73" s="109"/>
    </row>
    <row r="74" spans="1:17" ht="24" x14ac:dyDescent="0.55000000000000004">
      <c r="A74" s="109">
        <f>SUBTOTAL(103,$B$4:B74)</f>
        <v>71</v>
      </c>
      <c r="B74" s="110" t="s">
        <v>1234</v>
      </c>
      <c r="C74" s="110" t="s">
        <v>1088</v>
      </c>
      <c r="D74" s="110" t="s">
        <v>1256</v>
      </c>
      <c r="E74" s="109" t="s">
        <v>1260</v>
      </c>
      <c r="F74" s="110" t="s">
        <v>1261</v>
      </c>
      <c r="G74" s="109" t="s">
        <v>1262</v>
      </c>
      <c r="H74" s="109" t="s">
        <v>7200</v>
      </c>
      <c r="I74" s="111">
        <v>17.692999999999898</v>
      </c>
      <c r="J74" s="111">
        <v>22.07</v>
      </c>
      <c r="K74" s="111"/>
      <c r="L74" s="109" t="s">
        <v>1106</v>
      </c>
      <c r="M74" s="109" t="s">
        <v>1262</v>
      </c>
      <c r="N74" s="110"/>
      <c r="O74" s="109"/>
      <c r="P74" s="109"/>
      <c r="Q74" s="109"/>
    </row>
    <row r="75" spans="1:17" ht="24" x14ac:dyDescent="0.55000000000000004">
      <c r="A75" s="106">
        <f>SUBTOTAL(103,$B$4:B75)</f>
        <v>72</v>
      </c>
      <c r="B75" s="107" t="s">
        <v>1234</v>
      </c>
      <c r="C75" s="107" t="s">
        <v>1088</v>
      </c>
      <c r="D75" s="107" t="s">
        <v>1263</v>
      </c>
      <c r="E75" s="106" t="s">
        <v>1264</v>
      </c>
      <c r="F75" s="107" t="s">
        <v>1265</v>
      </c>
      <c r="G75" s="106" t="s">
        <v>5213</v>
      </c>
      <c r="H75" s="106" t="s">
        <v>7201</v>
      </c>
      <c r="I75" s="11">
        <v>7</v>
      </c>
      <c r="J75" s="11">
        <v>14</v>
      </c>
      <c r="K75" s="11"/>
      <c r="L75" s="106" t="s">
        <v>1106</v>
      </c>
      <c r="M75" s="106"/>
      <c r="N75" s="107"/>
      <c r="O75" s="106"/>
      <c r="P75" s="108"/>
      <c r="Q75" s="106"/>
    </row>
    <row r="76" spans="1:17" ht="24" x14ac:dyDescent="0.55000000000000004">
      <c r="A76" s="106">
        <f>SUBTOTAL(103,$B$4:B76)</f>
        <v>73</v>
      </c>
      <c r="B76" s="107" t="s">
        <v>1234</v>
      </c>
      <c r="C76" s="107" t="s">
        <v>1088</v>
      </c>
      <c r="D76" s="107" t="s">
        <v>1250</v>
      </c>
      <c r="E76" s="106" t="s">
        <v>1266</v>
      </c>
      <c r="F76" s="107" t="s">
        <v>1267</v>
      </c>
      <c r="G76" s="106" t="s">
        <v>7201</v>
      </c>
      <c r="H76" s="106" t="s">
        <v>6811</v>
      </c>
      <c r="I76" s="11">
        <v>23</v>
      </c>
      <c r="J76" s="11">
        <v>46</v>
      </c>
      <c r="K76" s="11"/>
      <c r="L76" s="106" t="s">
        <v>1106</v>
      </c>
      <c r="M76" s="106"/>
      <c r="N76" s="107"/>
      <c r="O76" s="106"/>
      <c r="P76" s="108"/>
      <c r="Q76" s="106"/>
    </row>
    <row r="77" spans="1:17" ht="24" x14ac:dyDescent="0.55000000000000004">
      <c r="A77" s="106">
        <f>SUBTOTAL(103,$B$4:B77)</f>
        <v>74</v>
      </c>
      <c r="B77" s="107" t="s">
        <v>1234</v>
      </c>
      <c r="C77" s="107" t="s">
        <v>1088</v>
      </c>
      <c r="D77" s="107" t="s">
        <v>1241</v>
      </c>
      <c r="E77" s="106" t="s">
        <v>1268</v>
      </c>
      <c r="F77" s="107" t="s">
        <v>1269</v>
      </c>
      <c r="G77" s="106" t="s">
        <v>6811</v>
      </c>
      <c r="H77" s="106" t="s">
        <v>7202</v>
      </c>
      <c r="I77" s="11">
        <v>4.7889999999999899</v>
      </c>
      <c r="J77" s="11">
        <v>9.5779999999999905</v>
      </c>
      <c r="K77" s="11"/>
      <c r="L77" s="106" t="s">
        <v>1106</v>
      </c>
      <c r="M77" s="106"/>
      <c r="N77" s="107"/>
      <c r="O77" s="106"/>
      <c r="P77" s="108"/>
      <c r="Q77" s="106"/>
    </row>
    <row r="78" spans="1:17" ht="24" x14ac:dyDescent="0.55000000000000004">
      <c r="A78" s="109">
        <f>SUBTOTAL(103,$B$4:B78)</f>
        <v>75</v>
      </c>
      <c r="B78" s="110" t="s">
        <v>1234</v>
      </c>
      <c r="C78" s="110" t="s">
        <v>1088</v>
      </c>
      <c r="D78" s="110" t="s">
        <v>1263</v>
      </c>
      <c r="E78" s="109" t="s">
        <v>1270</v>
      </c>
      <c r="F78" s="110" t="s">
        <v>1271</v>
      </c>
      <c r="G78" s="109" t="s">
        <v>1272</v>
      </c>
      <c r="H78" s="109" t="s">
        <v>7203</v>
      </c>
      <c r="I78" s="111">
        <v>39.101999999999997</v>
      </c>
      <c r="J78" s="111">
        <v>46.220999999999997</v>
      </c>
      <c r="K78" s="111"/>
      <c r="L78" s="109" t="s">
        <v>1106</v>
      </c>
      <c r="M78" s="109" t="s">
        <v>1272</v>
      </c>
      <c r="N78" s="110"/>
      <c r="O78" s="109"/>
      <c r="P78" s="109"/>
      <c r="Q78" s="109"/>
    </row>
    <row r="79" spans="1:17" ht="24" x14ac:dyDescent="0.55000000000000004">
      <c r="A79" s="106">
        <f>SUBTOTAL(103,$B$4:B79)</f>
        <v>76</v>
      </c>
      <c r="B79" s="107" t="s">
        <v>1234</v>
      </c>
      <c r="C79" s="107" t="s">
        <v>1088</v>
      </c>
      <c r="D79" s="107" t="s">
        <v>1241</v>
      </c>
      <c r="E79" s="106" t="s">
        <v>1273</v>
      </c>
      <c r="F79" s="107" t="s">
        <v>1274</v>
      </c>
      <c r="G79" s="106" t="s">
        <v>5213</v>
      </c>
      <c r="H79" s="106" t="s">
        <v>6984</v>
      </c>
      <c r="I79" s="11">
        <v>4</v>
      </c>
      <c r="J79" s="11">
        <v>4</v>
      </c>
      <c r="K79" s="11"/>
      <c r="L79" s="106" t="s">
        <v>1106</v>
      </c>
      <c r="M79" s="106"/>
      <c r="N79" s="107"/>
      <c r="O79" s="106"/>
      <c r="P79" s="108"/>
      <c r="Q79" s="106"/>
    </row>
    <row r="80" spans="1:17" ht="24" x14ac:dyDescent="0.55000000000000004">
      <c r="A80" s="106">
        <f>SUBTOTAL(103,$B$4:B80)</f>
        <v>77</v>
      </c>
      <c r="B80" s="107" t="s">
        <v>1234</v>
      </c>
      <c r="C80" s="107" t="s">
        <v>1088</v>
      </c>
      <c r="D80" s="107" t="s">
        <v>1241</v>
      </c>
      <c r="E80" s="106" t="s">
        <v>1275</v>
      </c>
      <c r="F80" s="107" t="s">
        <v>1276</v>
      </c>
      <c r="G80" s="106" t="s">
        <v>5213</v>
      </c>
      <c r="H80" s="106" t="s">
        <v>7204</v>
      </c>
      <c r="I80" s="11">
        <v>4.8869999999999996</v>
      </c>
      <c r="J80" s="11">
        <v>6.6369999999999996</v>
      </c>
      <c r="K80" s="11"/>
      <c r="L80" s="106" t="s">
        <v>1106</v>
      </c>
      <c r="M80" s="106"/>
      <c r="N80" s="107"/>
      <c r="O80" s="106"/>
      <c r="P80" s="108"/>
      <c r="Q80" s="106"/>
    </row>
    <row r="81" spans="1:17" ht="24" x14ac:dyDescent="0.55000000000000004">
      <c r="A81" s="106">
        <f>SUBTOTAL(103,$B$4:B81)</f>
        <v>78</v>
      </c>
      <c r="B81" s="107" t="s">
        <v>1234</v>
      </c>
      <c r="C81" s="107" t="s">
        <v>1088</v>
      </c>
      <c r="D81" s="107" t="s">
        <v>1250</v>
      </c>
      <c r="E81" s="106" t="s">
        <v>1277</v>
      </c>
      <c r="F81" s="107" t="s">
        <v>1278</v>
      </c>
      <c r="G81" s="106" t="s">
        <v>7204</v>
      </c>
      <c r="H81" s="106" t="s">
        <v>7205</v>
      </c>
      <c r="I81" s="11">
        <v>12.521000000000001</v>
      </c>
      <c r="J81" s="11">
        <v>15.084</v>
      </c>
      <c r="K81" s="11"/>
      <c r="L81" s="106" t="s">
        <v>1106</v>
      </c>
      <c r="M81" s="106"/>
      <c r="N81" s="107"/>
      <c r="O81" s="106"/>
      <c r="P81" s="108"/>
      <c r="Q81" s="106"/>
    </row>
    <row r="82" spans="1:17" ht="24" x14ac:dyDescent="0.55000000000000004">
      <c r="A82" s="106">
        <f>SUBTOTAL(103,$B$4:B82)</f>
        <v>79</v>
      </c>
      <c r="B82" s="107" t="s">
        <v>1234</v>
      </c>
      <c r="C82" s="107" t="s">
        <v>1088</v>
      </c>
      <c r="D82" s="107" t="s">
        <v>1250</v>
      </c>
      <c r="E82" s="106" t="s">
        <v>1279</v>
      </c>
      <c r="F82" s="107" t="s">
        <v>1280</v>
      </c>
      <c r="G82" s="106" t="s">
        <v>7206</v>
      </c>
      <c r="H82" s="106" t="s">
        <v>7207</v>
      </c>
      <c r="I82" s="11">
        <v>18.797000000000001</v>
      </c>
      <c r="J82" s="11">
        <v>20.294</v>
      </c>
      <c r="K82" s="11"/>
      <c r="L82" s="106" t="s">
        <v>1106</v>
      </c>
      <c r="M82" s="106"/>
      <c r="N82" s="107"/>
      <c r="O82" s="106"/>
      <c r="P82" s="108"/>
      <c r="Q82" s="106"/>
    </row>
    <row r="83" spans="1:17" ht="24" x14ac:dyDescent="0.55000000000000004">
      <c r="A83" s="106">
        <f>SUBTOTAL(103,$B$4:B83)</f>
        <v>80</v>
      </c>
      <c r="B83" s="107" t="s">
        <v>1234</v>
      </c>
      <c r="C83" s="107" t="s">
        <v>1088</v>
      </c>
      <c r="D83" s="107" t="s">
        <v>1263</v>
      </c>
      <c r="E83" s="106" t="s">
        <v>1281</v>
      </c>
      <c r="F83" s="107" t="s">
        <v>1282</v>
      </c>
      <c r="G83" s="106" t="s">
        <v>7207</v>
      </c>
      <c r="H83" s="106" t="s">
        <v>7208</v>
      </c>
      <c r="I83" s="11">
        <v>10.433</v>
      </c>
      <c r="J83" s="11">
        <v>10.654</v>
      </c>
      <c r="K83" s="11"/>
      <c r="L83" s="106" t="s">
        <v>1106</v>
      </c>
      <c r="M83" s="106"/>
      <c r="N83" s="107"/>
      <c r="O83" s="106"/>
      <c r="P83" s="108"/>
      <c r="Q83" s="106"/>
    </row>
    <row r="84" spans="1:17" ht="24" x14ac:dyDescent="0.55000000000000004">
      <c r="A84" s="106">
        <f>SUBTOTAL(103,$B$4:B84)</f>
        <v>81</v>
      </c>
      <c r="B84" s="107" t="s">
        <v>1234</v>
      </c>
      <c r="C84" s="107" t="s">
        <v>1088</v>
      </c>
      <c r="D84" s="107" t="s">
        <v>1263</v>
      </c>
      <c r="E84" s="106" t="s">
        <v>1283</v>
      </c>
      <c r="F84" s="107" t="s">
        <v>1284</v>
      </c>
      <c r="G84" s="106" t="s">
        <v>5213</v>
      </c>
      <c r="H84" s="106" t="s">
        <v>7209</v>
      </c>
      <c r="I84" s="11">
        <v>32.799999999999898</v>
      </c>
      <c r="J84" s="11">
        <v>33.256999999999898</v>
      </c>
      <c r="K84" s="11"/>
      <c r="L84" s="106" t="s">
        <v>1106</v>
      </c>
      <c r="M84" s="106"/>
      <c r="N84" s="107"/>
      <c r="O84" s="106"/>
      <c r="P84" s="108"/>
      <c r="Q84" s="106"/>
    </row>
    <row r="85" spans="1:17" ht="24" x14ac:dyDescent="0.55000000000000004">
      <c r="A85" s="106">
        <f>SUBTOTAL(103,$B$4:B85)</f>
        <v>82</v>
      </c>
      <c r="B85" s="107" t="s">
        <v>1234</v>
      </c>
      <c r="C85" s="107" t="s">
        <v>1088</v>
      </c>
      <c r="D85" s="107" t="s">
        <v>1285</v>
      </c>
      <c r="E85" s="106" t="s">
        <v>1286</v>
      </c>
      <c r="F85" s="107" t="s">
        <v>1287</v>
      </c>
      <c r="G85" s="106" t="s">
        <v>7209</v>
      </c>
      <c r="H85" s="106" t="s">
        <v>6907</v>
      </c>
      <c r="I85" s="11">
        <v>14.35</v>
      </c>
      <c r="J85" s="11">
        <v>14.35</v>
      </c>
      <c r="K85" s="11"/>
      <c r="L85" s="106" t="s">
        <v>1106</v>
      </c>
      <c r="M85" s="106"/>
      <c r="N85" s="107"/>
      <c r="O85" s="106"/>
      <c r="P85" s="108"/>
      <c r="Q85" s="106"/>
    </row>
    <row r="86" spans="1:17" ht="24" x14ac:dyDescent="0.55000000000000004">
      <c r="A86" s="106">
        <f>SUBTOTAL(103,$B$4:B86)</f>
        <v>83</v>
      </c>
      <c r="B86" s="107" t="s">
        <v>1234</v>
      </c>
      <c r="C86" s="107" t="s">
        <v>1088</v>
      </c>
      <c r="D86" s="107" t="s">
        <v>1256</v>
      </c>
      <c r="E86" s="106" t="s">
        <v>1288</v>
      </c>
      <c r="F86" s="107" t="s">
        <v>1289</v>
      </c>
      <c r="G86" s="106" t="s">
        <v>5213</v>
      </c>
      <c r="H86" s="106" t="s">
        <v>7210</v>
      </c>
      <c r="I86" s="11">
        <v>35.4819999999999</v>
      </c>
      <c r="J86" s="11">
        <v>35.4819999999999</v>
      </c>
      <c r="K86" s="11"/>
      <c r="L86" s="106" t="s">
        <v>1106</v>
      </c>
      <c r="M86" s="106"/>
      <c r="N86" s="107"/>
      <c r="O86" s="106"/>
      <c r="P86" s="108"/>
      <c r="Q86" s="106"/>
    </row>
    <row r="87" spans="1:17" ht="24" x14ac:dyDescent="0.55000000000000004">
      <c r="A87" s="109">
        <f>SUBTOTAL(103,$B$4:B87)</f>
        <v>84</v>
      </c>
      <c r="B87" s="110" t="s">
        <v>1234</v>
      </c>
      <c r="C87" s="110" t="s">
        <v>1088</v>
      </c>
      <c r="D87" s="110" t="s">
        <v>1253</v>
      </c>
      <c r="E87" s="109" t="s">
        <v>1290</v>
      </c>
      <c r="F87" s="110" t="s">
        <v>1291</v>
      </c>
      <c r="G87" s="109" t="s">
        <v>5213</v>
      </c>
      <c r="H87" s="109" t="s">
        <v>1292</v>
      </c>
      <c r="I87" s="111">
        <v>30.649999999999899</v>
      </c>
      <c r="J87" s="111">
        <v>30.649999999999899</v>
      </c>
      <c r="K87" s="111"/>
      <c r="L87" s="109" t="s">
        <v>1106</v>
      </c>
      <c r="M87" s="109" t="s">
        <v>1292</v>
      </c>
      <c r="N87" s="110"/>
      <c r="O87" s="109"/>
      <c r="P87" s="109"/>
      <c r="Q87" s="109"/>
    </row>
    <row r="88" spans="1:17" ht="24" x14ac:dyDescent="0.55000000000000004">
      <c r="A88" s="106">
        <f>SUBTOTAL(103,$B$4:B88)</f>
        <v>85</v>
      </c>
      <c r="B88" s="107" t="s">
        <v>1234</v>
      </c>
      <c r="C88" s="107" t="s">
        <v>1088</v>
      </c>
      <c r="D88" s="107" t="s">
        <v>1256</v>
      </c>
      <c r="E88" s="106" t="s">
        <v>1293</v>
      </c>
      <c r="F88" s="107" t="s">
        <v>1294</v>
      </c>
      <c r="G88" s="106" t="s">
        <v>5213</v>
      </c>
      <c r="H88" s="106" t="s">
        <v>7211</v>
      </c>
      <c r="I88" s="11">
        <v>0.56799999999999895</v>
      </c>
      <c r="J88" s="11">
        <v>0.56799999999999895</v>
      </c>
      <c r="K88" s="11"/>
      <c r="L88" s="106" t="s">
        <v>1106</v>
      </c>
      <c r="M88" s="106"/>
      <c r="N88" s="107"/>
      <c r="O88" s="106"/>
      <c r="P88" s="108"/>
      <c r="Q88" s="106"/>
    </row>
    <row r="89" spans="1:17" ht="24" x14ac:dyDescent="0.55000000000000004">
      <c r="A89" s="106">
        <f>SUBTOTAL(103,$B$4:B89)</f>
        <v>86</v>
      </c>
      <c r="B89" s="107" t="s">
        <v>1234</v>
      </c>
      <c r="C89" s="107" t="s">
        <v>1088</v>
      </c>
      <c r="D89" s="107" t="s">
        <v>1241</v>
      </c>
      <c r="E89" s="106" t="s">
        <v>1295</v>
      </c>
      <c r="F89" s="107" t="s">
        <v>1296</v>
      </c>
      <c r="G89" s="106" t="s">
        <v>5213</v>
      </c>
      <c r="H89" s="106" t="s">
        <v>7212</v>
      </c>
      <c r="I89" s="11">
        <v>6.0860000000000003</v>
      </c>
      <c r="J89" s="11">
        <v>10.974</v>
      </c>
      <c r="K89" s="11"/>
      <c r="L89" s="106" t="s">
        <v>1106</v>
      </c>
      <c r="M89" s="106"/>
      <c r="N89" s="107"/>
      <c r="O89" s="106"/>
      <c r="P89" s="108"/>
      <c r="Q89" s="106"/>
    </row>
    <row r="90" spans="1:17" ht="24" x14ac:dyDescent="0.55000000000000004">
      <c r="A90" s="106">
        <f>SUBTOTAL(103,$B$4:B90)</f>
        <v>87</v>
      </c>
      <c r="B90" s="107" t="s">
        <v>1234</v>
      </c>
      <c r="C90" s="107" t="s">
        <v>1088</v>
      </c>
      <c r="D90" s="107" t="s">
        <v>1250</v>
      </c>
      <c r="E90" s="106" t="s">
        <v>1297</v>
      </c>
      <c r="F90" s="107" t="s">
        <v>1298</v>
      </c>
      <c r="G90" s="106" t="s">
        <v>7212</v>
      </c>
      <c r="H90" s="106" t="s">
        <v>7213</v>
      </c>
      <c r="I90" s="11">
        <v>29.299999999999901</v>
      </c>
      <c r="J90" s="11">
        <v>34.052999999999898</v>
      </c>
      <c r="K90" s="11"/>
      <c r="L90" s="106" t="s">
        <v>1106</v>
      </c>
      <c r="M90" s="106"/>
      <c r="N90" s="107"/>
      <c r="O90" s="106"/>
      <c r="P90" s="108"/>
      <c r="Q90" s="106"/>
    </row>
    <row r="91" spans="1:17" ht="24" x14ac:dyDescent="0.55000000000000004">
      <c r="A91" s="106">
        <f>SUBTOTAL(103,$B$4:B91)</f>
        <v>88</v>
      </c>
      <c r="B91" s="107" t="s">
        <v>1234</v>
      </c>
      <c r="C91" s="107" t="s">
        <v>1088</v>
      </c>
      <c r="D91" s="107" t="s">
        <v>1285</v>
      </c>
      <c r="E91" s="106" t="s">
        <v>1299</v>
      </c>
      <c r="F91" s="107" t="s">
        <v>1300</v>
      </c>
      <c r="G91" s="106" t="s">
        <v>5213</v>
      </c>
      <c r="H91" s="106" t="s">
        <v>7214</v>
      </c>
      <c r="I91" s="11">
        <v>16.058999999999902</v>
      </c>
      <c r="J91" s="11">
        <v>16.058999999999902</v>
      </c>
      <c r="K91" s="11"/>
      <c r="L91" s="106" t="s">
        <v>1106</v>
      </c>
      <c r="M91" s="106"/>
      <c r="N91" s="107"/>
      <c r="O91" s="106"/>
      <c r="P91" s="108"/>
      <c r="Q91" s="106"/>
    </row>
    <row r="92" spans="1:17" ht="24" x14ac:dyDescent="0.55000000000000004">
      <c r="A92" s="109">
        <f>SUBTOTAL(103,$B$4:B92)</f>
        <v>89</v>
      </c>
      <c r="B92" s="110" t="s">
        <v>1234</v>
      </c>
      <c r="C92" s="110" t="s">
        <v>1088</v>
      </c>
      <c r="D92" s="110" t="s">
        <v>1253</v>
      </c>
      <c r="E92" s="109" t="s">
        <v>1301</v>
      </c>
      <c r="F92" s="110" t="s">
        <v>1302</v>
      </c>
      <c r="G92" s="109" t="s">
        <v>1303</v>
      </c>
      <c r="H92" s="109" t="s">
        <v>7215</v>
      </c>
      <c r="I92" s="111">
        <v>2.1110000000000002</v>
      </c>
      <c r="J92" s="111">
        <v>2.1110000000000002</v>
      </c>
      <c r="K92" s="111"/>
      <c r="L92" s="109" t="s">
        <v>1106</v>
      </c>
      <c r="M92" s="109" t="s">
        <v>1303</v>
      </c>
      <c r="N92" s="110"/>
      <c r="O92" s="109"/>
      <c r="P92" s="109"/>
      <c r="Q92" s="109"/>
    </row>
    <row r="93" spans="1:17" ht="24" x14ac:dyDescent="0.55000000000000004">
      <c r="A93" s="106">
        <f>SUBTOTAL(103,$B$4:B93)</f>
        <v>90</v>
      </c>
      <c r="B93" s="107" t="s">
        <v>1234</v>
      </c>
      <c r="C93" s="107" t="s">
        <v>1088</v>
      </c>
      <c r="D93" s="107" t="s">
        <v>1235</v>
      </c>
      <c r="E93" s="106" t="s">
        <v>1304</v>
      </c>
      <c r="F93" s="107" t="s">
        <v>1305</v>
      </c>
      <c r="G93" s="106" t="s">
        <v>5213</v>
      </c>
      <c r="H93" s="106" t="s">
        <v>7216</v>
      </c>
      <c r="I93" s="11">
        <v>21.196000000000002</v>
      </c>
      <c r="J93" s="11">
        <v>21.196000000000002</v>
      </c>
      <c r="K93" s="11"/>
      <c r="L93" s="106" t="s">
        <v>1106</v>
      </c>
      <c r="M93" s="106"/>
      <c r="N93" s="107"/>
      <c r="O93" s="106"/>
      <c r="P93" s="108"/>
      <c r="Q93" s="106"/>
    </row>
    <row r="94" spans="1:17" ht="24" x14ac:dyDescent="0.55000000000000004">
      <c r="A94" s="106">
        <f>SUBTOTAL(103,$B$4:B94)</f>
        <v>91</v>
      </c>
      <c r="B94" s="107" t="s">
        <v>1234</v>
      </c>
      <c r="C94" s="107" t="s">
        <v>1088</v>
      </c>
      <c r="D94" s="107" t="s">
        <v>1235</v>
      </c>
      <c r="E94" s="106" t="s">
        <v>1304</v>
      </c>
      <c r="F94" s="107" t="s">
        <v>1305</v>
      </c>
      <c r="G94" s="106" t="s">
        <v>7217</v>
      </c>
      <c r="H94" s="106" t="s">
        <v>7218</v>
      </c>
      <c r="I94" s="11">
        <v>5.59499999999999</v>
      </c>
      <c r="J94" s="11">
        <v>9.8260000000000005</v>
      </c>
      <c r="K94" s="11"/>
      <c r="L94" s="106" t="s">
        <v>1106</v>
      </c>
      <c r="M94" s="106"/>
      <c r="N94" s="107"/>
      <c r="O94" s="106"/>
      <c r="P94" s="108"/>
      <c r="Q94" s="106"/>
    </row>
    <row r="95" spans="1:17" ht="24" x14ac:dyDescent="0.55000000000000004">
      <c r="A95" s="109">
        <f>SUBTOTAL(103,$B$4:B95)</f>
        <v>92</v>
      </c>
      <c r="B95" s="110" t="s">
        <v>1234</v>
      </c>
      <c r="C95" s="110" t="s">
        <v>1088</v>
      </c>
      <c r="D95" s="110" t="s">
        <v>1241</v>
      </c>
      <c r="E95" s="109" t="s">
        <v>1306</v>
      </c>
      <c r="F95" s="110" t="s">
        <v>1307</v>
      </c>
      <c r="G95" s="109" t="s">
        <v>5213</v>
      </c>
      <c r="H95" s="109" t="s">
        <v>1308</v>
      </c>
      <c r="I95" s="111">
        <v>25.024999999999899</v>
      </c>
      <c r="J95" s="111">
        <v>27.05</v>
      </c>
      <c r="K95" s="111"/>
      <c r="L95" s="109" t="s">
        <v>1106</v>
      </c>
      <c r="M95" s="109" t="s">
        <v>1308</v>
      </c>
      <c r="N95" s="110"/>
      <c r="O95" s="109"/>
      <c r="P95" s="109"/>
      <c r="Q95" s="109"/>
    </row>
    <row r="96" spans="1:17" ht="24" x14ac:dyDescent="0.55000000000000004">
      <c r="A96" s="106">
        <f>SUBTOTAL(103,$B$4:B96)</f>
        <v>93</v>
      </c>
      <c r="B96" s="107" t="s">
        <v>1234</v>
      </c>
      <c r="C96" s="107" t="s">
        <v>1088</v>
      </c>
      <c r="D96" s="107" t="s">
        <v>1285</v>
      </c>
      <c r="E96" s="106" t="s">
        <v>1309</v>
      </c>
      <c r="F96" s="107" t="s">
        <v>1310</v>
      </c>
      <c r="G96" s="106" t="s">
        <v>5213</v>
      </c>
      <c r="H96" s="106" t="s">
        <v>7219</v>
      </c>
      <c r="I96" s="11">
        <v>51.771999999999998</v>
      </c>
      <c r="J96" s="11">
        <v>51.771999999999998</v>
      </c>
      <c r="K96" s="11"/>
      <c r="L96" s="106" t="s">
        <v>1106</v>
      </c>
      <c r="M96" s="106"/>
      <c r="N96" s="107"/>
      <c r="O96" s="106"/>
      <c r="P96" s="108"/>
      <c r="Q96" s="106"/>
    </row>
    <row r="97" spans="1:17" ht="24" x14ac:dyDescent="0.55000000000000004">
      <c r="A97" s="106">
        <f>SUBTOTAL(103,$B$4:B97)</f>
        <v>94</v>
      </c>
      <c r="B97" s="107" t="s">
        <v>1234</v>
      </c>
      <c r="C97" s="107" t="s">
        <v>1088</v>
      </c>
      <c r="D97" s="107" t="s">
        <v>1285</v>
      </c>
      <c r="E97" s="106" t="s">
        <v>1311</v>
      </c>
      <c r="F97" s="107" t="s">
        <v>1312</v>
      </c>
      <c r="G97" s="106" t="s">
        <v>5213</v>
      </c>
      <c r="H97" s="106" t="s">
        <v>7220</v>
      </c>
      <c r="I97" s="11">
        <v>7.6929999999999898</v>
      </c>
      <c r="J97" s="11">
        <v>7.6929999999999898</v>
      </c>
      <c r="K97" s="11"/>
      <c r="L97" s="106" t="s">
        <v>1106</v>
      </c>
      <c r="M97" s="106"/>
      <c r="N97" s="107"/>
      <c r="O97" s="106"/>
      <c r="P97" s="108"/>
      <c r="Q97" s="106"/>
    </row>
    <row r="98" spans="1:17" ht="24" x14ac:dyDescent="0.55000000000000004">
      <c r="A98" s="106">
        <f>SUBTOTAL(103,$B$4:B98)</f>
        <v>95</v>
      </c>
      <c r="B98" s="107" t="s">
        <v>1234</v>
      </c>
      <c r="C98" s="107" t="s">
        <v>1088</v>
      </c>
      <c r="D98" s="107" t="s">
        <v>1250</v>
      </c>
      <c r="E98" s="106" t="s">
        <v>1313</v>
      </c>
      <c r="F98" s="107" t="s">
        <v>1314</v>
      </c>
      <c r="G98" s="106" t="s">
        <v>5213</v>
      </c>
      <c r="H98" s="106" t="s">
        <v>7221</v>
      </c>
      <c r="I98" s="11">
        <v>12.569000000000001</v>
      </c>
      <c r="J98" s="11">
        <v>12.569000000000001</v>
      </c>
      <c r="K98" s="11"/>
      <c r="L98" s="106" t="s">
        <v>1106</v>
      </c>
      <c r="M98" s="106"/>
      <c r="N98" s="107"/>
      <c r="O98" s="106"/>
      <c r="P98" s="108"/>
      <c r="Q98" s="106"/>
    </row>
    <row r="99" spans="1:17" ht="24" x14ac:dyDescent="0.55000000000000004">
      <c r="A99" s="106">
        <f>SUBTOTAL(103,$B$4:B99)</f>
        <v>96</v>
      </c>
      <c r="B99" s="107" t="s">
        <v>1234</v>
      </c>
      <c r="C99" s="107" t="s">
        <v>1088</v>
      </c>
      <c r="D99" s="107" t="s">
        <v>1241</v>
      </c>
      <c r="E99" s="106" t="s">
        <v>1315</v>
      </c>
      <c r="F99" s="107" t="s">
        <v>1316</v>
      </c>
      <c r="G99" s="106" t="s">
        <v>5213</v>
      </c>
      <c r="H99" s="106" t="s">
        <v>7222</v>
      </c>
      <c r="I99" s="11">
        <v>11.84</v>
      </c>
      <c r="J99" s="11">
        <v>11.84</v>
      </c>
      <c r="K99" s="11"/>
      <c r="L99" s="106" t="s">
        <v>1106</v>
      </c>
      <c r="M99" s="106"/>
      <c r="N99" s="107"/>
      <c r="O99" s="106"/>
      <c r="P99" s="108"/>
      <c r="Q99" s="106"/>
    </row>
    <row r="100" spans="1:17" ht="24" x14ac:dyDescent="0.55000000000000004">
      <c r="A100" s="106">
        <f>SUBTOTAL(103,$B$4:B100)</f>
        <v>97</v>
      </c>
      <c r="B100" s="107" t="s">
        <v>1234</v>
      </c>
      <c r="C100" s="107" t="s">
        <v>1088</v>
      </c>
      <c r="D100" s="107" t="s">
        <v>1250</v>
      </c>
      <c r="E100" s="106" t="s">
        <v>1317</v>
      </c>
      <c r="F100" s="107" t="s">
        <v>1318</v>
      </c>
      <c r="G100" s="106" t="s">
        <v>5213</v>
      </c>
      <c r="H100" s="106" t="s">
        <v>6847</v>
      </c>
      <c r="I100" s="11">
        <v>10</v>
      </c>
      <c r="J100" s="11">
        <v>10</v>
      </c>
      <c r="K100" s="11"/>
      <c r="L100" s="106" t="s">
        <v>1106</v>
      </c>
      <c r="M100" s="106"/>
      <c r="N100" s="107"/>
      <c r="O100" s="106"/>
      <c r="P100" s="108"/>
      <c r="Q100" s="106"/>
    </row>
    <row r="101" spans="1:17" ht="24" x14ac:dyDescent="0.55000000000000004">
      <c r="A101" s="106">
        <f>SUBTOTAL(103,$B$4:B101)</f>
        <v>98</v>
      </c>
      <c r="B101" s="107" t="s">
        <v>1234</v>
      </c>
      <c r="C101" s="107" t="s">
        <v>1088</v>
      </c>
      <c r="D101" s="107" t="s">
        <v>1253</v>
      </c>
      <c r="E101" s="106" t="s">
        <v>1319</v>
      </c>
      <c r="F101" s="107" t="s">
        <v>1320</v>
      </c>
      <c r="G101" s="106" t="s">
        <v>6847</v>
      </c>
      <c r="H101" s="106" t="s">
        <v>7223</v>
      </c>
      <c r="I101" s="11">
        <v>20.291999999999899</v>
      </c>
      <c r="J101" s="11">
        <v>20.291999999999899</v>
      </c>
      <c r="K101" s="11"/>
      <c r="L101" s="106" t="s">
        <v>1106</v>
      </c>
      <c r="M101" s="106"/>
      <c r="N101" s="107"/>
      <c r="O101" s="106"/>
      <c r="P101" s="108"/>
      <c r="Q101" s="106"/>
    </row>
    <row r="102" spans="1:17" ht="24" x14ac:dyDescent="0.55000000000000004">
      <c r="A102" s="106">
        <f>SUBTOTAL(103,$B$4:B102)</f>
        <v>99</v>
      </c>
      <c r="B102" s="107" t="s">
        <v>1234</v>
      </c>
      <c r="C102" s="107" t="s">
        <v>1088</v>
      </c>
      <c r="D102" s="107" t="s">
        <v>1235</v>
      </c>
      <c r="E102" s="106" t="s">
        <v>1321</v>
      </c>
      <c r="F102" s="107" t="s">
        <v>1322</v>
      </c>
      <c r="G102" s="106" t="s">
        <v>5213</v>
      </c>
      <c r="H102" s="106" t="s">
        <v>7224</v>
      </c>
      <c r="I102" s="11">
        <v>11.8</v>
      </c>
      <c r="J102" s="11">
        <v>11.8</v>
      </c>
      <c r="K102" s="11"/>
      <c r="L102" s="106" t="s">
        <v>1106</v>
      </c>
      <c r="M102" s="106"/>
      <c r="N102" s="107"/>
      <c r="O102" s="106"/>
      <c r="P102" s="108"/>
      <c r="Q102" s="106"/>
    </row>
    <row r="103" spans="1:17" ht="24" x14ac:dyDescent="0.55000000000000004">
      <c r="A103" s="109">
        <f>SUBTOTAL(103,$B$4:B103)</f>
        <v>100</v>
      </c>
      <c r="B103" s="110" t="s">
        <v>1234</v>
      </c>
      <c r="C103" s="110" t="s">
        <v>1088</v>
      </c>
      <c r="D103" s="110" t="s">
        <v>1253</v>
      </c>
      <c r="E103" s="109" t="s">
        <v>1323</v>
      </c>
      <c r="F103" s="110" t="s">
        <v>1324</v>
      </c>
      <c r="G103" s="109" t="s">
        <v>5213</v>
      </c>
      <c r="H103" s="109" t="s">
        <v>1325</v>
      </c>
      <c r="I103" s="111">
        <v>3</v>
      </c>
      <c r="J103" s="111">
        <v>3</v>
      </c>
      <c r="K103" s="111"/>
      <c r="L103" s="109" t="s">
        <v>1106</v>
      </c>
      <c r="M103" s="109" t="s">
        <v>1325</v>
      </c>
      <c r="N103" s="110"/>
      <c r="O103" s="109"/>
      <c r="P103" s="109"/>
      <c r="Q103" s="109"/>
    </row>
    <row r="104" spans="1:17" ht="24" x14ac:dyDescent="0.55000000000000004">
      <c r="A104" s="106">
        <f>SUBTOTAL(103,$B$4:B104)</f>
        <v>101</v>
      </c>
      <c r="B104" s="107" t="s">
        <v>1234</v>
      </c>
      <c r="C104" s="107" t="s">
        <v>1088</v>
      </c>
      <c r="D104" s="107" t="s">
        <v>1263</v>
      </c>
      <c r="E104" s="106" t="s">
        <v>1326</v>
      </c>
      <c r="F104" s="107" t="s">
        <v>1327</v>
      </c>
      <c r="G104" s="106" t="s">
        <v>5213</v>
      </c>
      <c r="H104" s="106" t="s">
        <v>6847</v>
      </c>
      <c r="I104" s="11">
        <v>10</v>
      </c>
      <c r="J104" s="11">
        <v>10</v>
      </c>
      <c r="K104" s="11"/>
      <c r="L104" s="106" t="s">
        <v>1106</v>
      </c>
      <c r="M104" s="106"/>
      <c r="N104" s="107"/>
      <c r="O104" s="106"/>
      <c r="P104" s="108"/>
      <c r="Q104" s="106"/>
    </row>
    <row r="105" spans="1:17" ht="24" x14ac:dyDescent="0.55000000000000004">
      <c r="A105" s="106">
        <f>SUBTOTAL(103,$B$4:B105)</f>
        <v>102</v>
      </c>
      <c r="B105" s="107" t="s">
        <v>1234</v>
      </c>
      <c r="C105" s="107" t="s">
        <v>1088</v>
      </c>
      <c r="D105" s="107" t="s">
        <v>1285</v>
      </c>
      <c r="E105" s="106" t="s">
        <v>1328</v>
      </c>
      <c r="F105" s="107" t="s">
        <v>1329</v>
      </c>
      <c r="G105" s="106" t="s">
        <v>6847</v>
      </c>
      <c r="H105" s="106" t="s">
        <v>7225</v>
      </c>
      <c r="I105" s="11">
        <v>17.5749999999999</v>
      </c>
      <c r="J105" s="11">
        <v>17.5749999999999</v>
      </c>
      <c r="K105" s="11"/>
      <c r="L105" s="106" t="s">
        <v>1106</v>
      </c>
      <c r="M105" s="106"/>
      <c r="N105" s="107"/>
      <c r="O105" s="106"/>
      <c r="P105" s="108"/>
      <c r="Q105" s="106"/>
    </row>
    <row r="106" spans="1:17" ht="24" x14ac:dyDescent="0.55000000000000004">
      <c r="A106" s="106">
        <f>SUBTOTAL(103,$B$4:B106)</f>
        <v>103</v>
      </c>
      <c r="B106" s="107" t="s">
        <v>1234</v>
      </c>
      <c r="C106" s="107" t="s">
        <v>1088</v>
      </c>
      <c r="D106" s="107" t="s">
        <v>1235</v>
      </c>
      <c r="E106" s="106" t="s">
        <v>1330</v>
      </c>
      <c r="F106" s="107" t="s">
        <v>1331</v>
      </c>
      <c r="G106" s="106" t="s">
        <v>5213</v>
      </c>
      <c r="H106" s="106" t="s">
        <v>7226</v>
      </c>
      <c r="I106" s="11">
        <v>15.319000000000001</v>
      </c>
      <c r="J106" s="11">
        <v>15.319000000000001</v>
      </c>
      <c r="K106" s="11"/>
      <c r="L106" s="106" t="s">
        <v>1106</v>
      </c>
      <c r="M106" s="106"/>
      <c r="N106" s="107"/>
      <c r="O106" s="106"/>
      <c r="P106" s="108"/>
      <c r="Q106" s="106"/>
    </row>
    <row r="107" spans="1:17" ht="24" x14ac:dyDescent="0.55000000000000004">
      <c r="A107" s="106">
        <f>SUBTOTAL(103,$B$4:B107)</f>
        <v>104</v>
      </c>
      <c r="B107" s="107" t="s">
        <v>1234</v>
      </c>
      <c r="C107" s="107" t="s">
        <v>1088</v>
      </c>
      <c r="D107" s="107" t="s">
        <v>1250</v>
      </c>
      <c r="E107" s="106" t="s">
        <v>1332</v>
      </c>
      <c r="F107" s="107" t="s">
        <v>1333</v>
      </c>
      <c r="G107" s="106" t="s">
        <v>5213</v>
      </c>
      <c r="H107" s="106" t="s">
        <v>7227</v>
      </c>
      <c r="I107" s="11">
        <v>5.28399999999999</v>
      </c>
      <c r="J107" s="11">
        <v>5.28399999999999</v>
      </c>
      <c r="K107" s="11"/>
      <c r="L107" s="106" t="s">
        <v>1106</v>
      </c>
      <c r="M107" s="106"/>
      <c r="N107" s="107"/>
      <c r="O107" s="106"/>
      <c r="P107" s="108"/>
      <c r="Q107" s="106"/>
    </row>
    <row r="108" spans="1:17" ht="24" x14ac:dyDescent="0.55000000000000004">
      <c r="A108" s="106">
        <f>SUBTOTAL(103,$B$4:B108)</f>
        <v>105</v>
      </c>
      <c r="B108" s="107" t="s">
        <v>1234</v>
      </c>
      <c r="C108" s="107" t="s">
        <v>1088</v>
      </c>
      <c r="D108" s="107" t="s">
        <v>1235</v>
      </c>
      <c r="E108" s="106" t="s">
        <v>1334</v>
      </c>
      <c r="F108" s="107" t="s">
        <v>1335</v>
      </c>
      <c r="G108" s="106" t="s">
        <v>5213</v>
      </c>
      <c r="H108" s="106" t="s">
        <v>7228</v>
      </c>
      <c r="I108" s="11">
        <v>2.9129999999999998</v>
      </c>
      <c r="J108" s="11">
        <v>3.6179999999999901</v>
      </c>
      <c r="K108" s="11"/>
      <c r="L108" s="106" t="s">
        <v>1106</v>
      </c>
      <c r="M108" s="106"/>
      <c r="N108" s="107"/>
      <c r="O108" s="106"/>
      <c r="P108" s="108"/>
      <c r="Q108" s="106"/>
    </row>
    <row r="109" spans="1:17" ht="24" x14ac:dyDescent="0.55000000000000004">
      <c r="A109" s="106">
        <f>SUBTOTAL(103,$B$4:B109)</f>
        <v>106</v>
      </c>
      <c r="B109" s="107" t="s">
        <v>1234</v>
      </c>
      <c r="C109" s="107" t="s">
        <v>1088</v>
      </c>
      <c r="D109" s="107" t="s">
        <v>1241</v>
      </c>
      <c r="E109" s="106" t="s">
        <v>1336</v>
      </c>
      <c r="F109" s="107" t="s">
        <v>1337</v>
      </c>
      <c r="G109" s="106" t="s">
        <v>5213</v>
      </c>
      <c r="H109" s="106" t="s">
        <v>7229</v>
      </c>
      <c r="I109" s="11">
        <v>0.94999999999999896</v>
      </c>
      <c r="J109" s="11">
        <v>0.94999999999999896</v>
      </c>
      <c r="K109" s="11"/>
      <c r="L109" s="106" t="s">
        <v>1106</v>
      </c>
      <c r="M109" s="106"/>
      <c r="N109" s="107"/>
      <c r="O109" s="106"/>
      <c r="P109" s="108"/>
      <c r="Q109" s="106"/>
    </row>
    <row r="110" spans="1:17" ht="24" x14ac:dyDescent="0.55000000000000004">
      <c r="A110" s="106">
        <f>SUBTOTAL(103,$B$4:B110)</f>
        <v>107</v>
      </c>
      <c r="B110" s="107" t="s">
        <v>1234</v>
      </c>
      <c r="C110" s="107" t="s">
        <v>1088</v>
      </c>
      <c r="D110" s="107" t="s">
        <v>1253</v>
      </c>
      <c r="E110" s="106" t="s">
        <v>1338</v>
      </c>
      <c r="F110" s="107" t="s">
        <v>1339</v>
      </c>
      <c r="G110" s="106" t="s">
        <v>5213</v>
      </c>
      <c r="H110" s="106" t="s">
        <v>7230</v>
      </c>
      <c r="I110" s="11">
        <v>3.27999999999999</v>
      </c>
      <c r="J110" s="11">
        <v>4.25999999999999</v>
      </c>
      <c r="K110" s="11"/>
      <c r="L110" s="106" t="s">
        <v>1106</v>
      </c>
      <c r="M110" s="106"/>
      <c r="N110" s="107"/>
      <c r="O110" s="106"/>
      <c r="P110" s="108"/>
      <c r="Q110" s="106"/>
    </row>
    <row r="111" spans="1:17" ht="24" x14ac:dyDescent="0.55000000000000004">
      <c r="A111" s="106">
        <f>SUBTOTAL(103,$B$4:B111)</f>
        <v>108</v>
      </c>
      <c r="B111" s="107" t="s">
        <v>1234</v>
      </c>
      <c r="C111" s="107" t="s">
        <v>1088</v>
      </c>
      <c r="D111" s="107" t="s">
        <v>1253</v>
      </c>
      <c r="E111" s="106" t="s">
        <v>1338</v>
      </c>
      <c r="F111" s="107" t="s">
        <v>1339</v>
      </c>
      <c r="G111" s="106" t="s">
        <v>7231</v>
      </c>
      <c r="H111" s="106" t="s">
        <v>7232</v>
      </c>
      <c r="I111" s="11">
        <v>4.0199999999999898</v>
      </c>
      <c r="J111" s="11">
        <v>4.0199999999999898</v>
      </c>
      <c r="K111" s="11"/>
      <c r="L111" s="106" t="s">
        <v>1106</v>
      </c>
      <c r="M111" s="106"/>
      <c r="N111" s="107"/>
      <c r="O111" s="106"/>
      <c r="P111" s="108"/>
      <c r="Q111" s="106"/>
    </row>
    <row r="112" spans="1:17" ht="24" x14ac:dyDescent="0.55000000000000004">
      <c r="A112" s="106">
        <f>SUBTOTAL(103,$B$4:B112)</f>
        <v>109</v>
      </c>
      <c r="B112" s="107" t="s">
        <v>1234</v>
      </c>
      <c r="C112" s="107" t="s">
        <v>1088</v>
      </c>
      <c r="D112" s="107" t="s">
        <v>1253</v>
      </c>
      <c r="E112" s="106" t="s">
        <v>1340</v>
      </c>
      <c r="F112" s="107" t="s">
        <v>1341</v>
      </c>
      <c r="G112" s="106" t="s">
        <v>5213</v>
      </c>
      <c r="H112" s="106" t="s">
        <v>7233</v>
      </c>
      <c r="I112" s="11">
        <v>10.298</v>
      </c>
      <c r="J112" s="11">
        <v>10.298</v>
      </c>
      <c r="K112" s="11"/>
      <c r="L112" s="106" t="s">
        <v>1106</v>
      </c>
      <c r="M112" s="106"/>
      <c r="N112" s="107"/>
      <c r="O112" s="106"/>
      <c r="P112" s="108"/>
      <c r="Q112" s="106"/>
    </row>
    <row r="113" spans="1:17" ht="24" x14ac:dyDescent="0.55000000000000004">
      <c r="A113" s="106">
        <f>SUBTOTAL(103,$B$4:B113)</f>
        <v>110</v>
      </c>
      <c r="B113" s="107" t="s">
        <v>1234</v>
      </c>
      <c r="C113" s="107" t="s">
        <v>1088</v>
      </c>
      <c r="D113" s="107" t="s">
        <v>1285</v>
      </c>
      <c r="E113" s="106" t="s">
        <v>1342</v>
      </c>
      <c r="F113" s="107" t="s">
        <v>1343</v>
      </c>
      <c r="G113" s="106" t="s">
        <v>5213</v>
      </c>
      <c r="H113" s="106" t="s">
        <v>7234</v>
      </c>
      <c r="I113" s="11">
        <v>13.858000000000001</v>
      </c>
      <c r="J113" s="11">
        <v>13.858000000000001</v>
      </c>
      <c r="K113" s="11"/>
      <c r="L113" s="106" t="s">
        <v>1106</v>
      </c>
      <c r="M113" s="106"/>
      <c r="N113" s="107"/>
      <c r="O113" s="106"/>
      <c r="P113" s="108"/>
      <c r="Q113" s="106"/>
    </row>
    <row r="114" spans="1:17" ht="24" x14ac:dyDescent="0.55000000000000004">
      <c r="A114" s="106">
        <f>SUBTOTAL(103,$B$4:B114)</f>
        <v>111</v>
      </c>
      <c r="B114" s="107" t="s">
        <v>1234</v>
      </c>
      <c r="C114" s="107" t="s">
        <v>1088</v>
      </c>
      <c r="D114" s="107" t="s">
        <v>1253</v>
      </c>
      <c r="E114" s="106" t="s">
        <v>1344</v>
      </c>
      <c r="F114" s="107" t="s">
        <v>1345</v>
      </c>
      <c r="G114" s="106" t="s">
        <v>5213</v>
      </c>
      <c r="H114" s="106" t="s">
        <v>7235</v>
      </c>
      <c r="I114" s="11">
        <v>0.33700000000000002</v>
      </c>
      <c r="J114" s="11">
        <v>0.33700000000000002</v>
      </c>
      <c r="K114" s="11"/>
      <c r="L114" s="106" t="s">
        <v>1106</v>
      </c>
      <c r="M114" s="106"/>
      <c r="N114" s="107"/>
      <c r="O114" s="106"/>
      <c r="P114" s="108"/>
      <c r="Q114" s="106"/>
    </row>
    <row r="115" spans="1:17" ht="24" x14ac:dyDescent="0.55000000000000004">
      <c r="A115" s="106">
        <f>SUBTOTAL(103,$B$4:B115)</f>
        <v>112</v>
      </c>
      <c r="B115" s="107" t="s">
        <v>1234</v>
      </c>
      <c r="C115" s="107" t="s">
        <v>1088</v>
      </c>
      <c r="D115" s="107" t="s">
        <v>1253</v>
      </c>
      <c r="E115" s="106" t="s">
        <v>1344</v>
      </c>
      <c r="F115" s="107" t="s">
        <v>1345</v>
      </c>
      <c r="G115" s="106" t="s">
        <v>5213</v>
      </c>
      <c r="H115" s="106" t="s">
        <v>7236</v>
      </c>
      <c r="I115" s="11">
        <v>2.0649999999999902</v>
      </c>
      <c r="J115" s="11">
        <v>2.0649999999999902</v>
      </c>
      <c r="K115" s="11"/>
      <c r="L115" s="106" t="s">
        <v>1106</v>
      </c>
      <c r="M115" s="106"/>
      <c r="N115" s="107"/>
      <c r="O115" s="106"/>
      <c r="P115" s="108"/>
      <c r="Q115" s="106"/>
    </row>
    <row r="116" spans="1:17" ht="24" x14ac:dyDescent="0.55000000000000004">
      <c r="A116" s="106">
        <f>SUBTOTAL(103,$B$4:B116)</f>
        <v>113</v>
      </c>
      <c r="B116" s="107" t="s">
        <v>1234</v>
      </c>
      <c r="C116" s="107" t="s">
        <v>1088</v>
      </c>
      <c r="D116" s="107" t="s">
        <v>1253</v>
      </c>
      <c r="E116" s="106" t="s">
        <v>1344</v>
      </c>
      <c r="F116" s="107" t="s">
        <v>1345</v>
      </c>
      <c r="G116" s="106" t="s">
        <v>5213</v>
      </c>
      <c r="H116" s="106" t="s">
        <v>7237</v>
      </c>
      <c r="I116" s="11">
        <v>1.4950000000000001</v>
      </c>
      <c r="J116" s="11">
        <v>1.4950000000000001</v>
      </c>
      <c r="K116" s="11"/>
      <c r="L116" s="106" t="s">
        <v>1106</v>
      </c>
      <c r="M116" s="106"/>
      <c r="N116" s="107"/>
      <c r="O116" s="106"/>
      <c r="P116" s="108"/>
      <c r="Q116" s="106"/>
    </row>
    <row r="117" spans="1:17" ht="24" x14ac:dyDescent="0.55000000000000004">
      <c r="A117" s="106">
        <f>SUBTOTAL(103,$B$4:B117)</f>
        <v>114</v>
      </c>
      <c r="B117" s="107" t="s">
        <v>1234</v>
      </c>
      <c r="C117" s="107" t="s">
        <v>1088</v>
      </c>
      <c r="D117" s="107" t="s">
        <v>1253</v>
      </c>
      <c r="E117" s="106" t="s">
        <v>1344</v>
      </c>
      <c r="F117" s="107" t="s">
        <v>1345</v>
      </c>
      <c r="G117" s="106" t="s">
        <v>5213</v>
      </c>
      <c r="H117" s="106" t="s">
        <v>7238</v>
      </c>
      <c r="I117" s="11">
        <v>2.1520000000000001</v>
      </c>
      <c r="J117" s="11">
        <v>2.1520000000000001</v>
      </c>
      <c r="K117" s="11"/>
      <c r="L117" s="106" t="s">
        <v>1106</v>
      </c>
      <c r="M117" s="106"/>
      <c r="N117" s="107"/>
      <c r="O117" s="106"/>
      <c r="P117" s="108"/>
      <c r="Q117" s="106"/>
    </row>
    <row r="118" spans="1:17" ht="24" x14ac:dyDescent="0.55000000000000004">
      <c r="A118" s="106">
        <f>SUBTOTAL(103,$B$4:B118)</f>
        <v>115</v>
      </c>
      <c r="B118" s="107" t="s">
        <v>1234</v>
      </c>
      <c r="C118" s="107" t="s">
        <v>1088</v>
      </c>
      <c r="D118" s="107" t="s">
        <v>1253</v>
      </c>
      <c r="E118" s="106" t="s">
        <v>1344</v>
      </c>
      <c r="F118" s="107" t="s">
        <v>1345</v>
      </c>
      <c r="G118" s="106" t="s">
        <v>5213</v>
      </c>
      <c r="H118" s="106" t="s">
        <v>7239</v>
      </c>
      <c r="I118" s="11">
        <v>0.56899999999999895</v>
      </c>
      <c r="J118" s="11">
        <v>0.56899999999999895</v>
      </c>
      <c r="K118" s="11"/>
      <c r="L118" s="106" t="s">
        <v>1106</v>
      </c>
      <c r="M118" s="106"/>
      <c r="N118" s="107"/>
      <c r="O118" s="106"/>
      <c r="P118" s="108"/>
      <c r="Q118" s="106"/>
    </row>
    <row r="119" spans="1:17" ht="24" x14ac:dyDescent="0.55000000000000004">
      <c r="A119" s="106">
        <f>SUBTOTAL(103,$B$4:B119)</f>
        <v>116</v>
      </c>
      <c r="B119" s="107" t="s">
        <v>1234</v>
      </c>
      <c r="C119" s="107" t="s">
        <v>1088</v>
      </c>
      <c r="D119" s="107" t="s">
        <v>1253</v>
      </c>
      <c r="E119" s="106" t="s">
        <v>1344</v>
      </c>
      <c r="F119" s="107" t="s">
        <v>1345</v>
      </c>
      <c r="G119" s="106" t="s">
        <v>5213</v>
      </c>
      <c r="H119" s="106" t="s">
        <v>7240</v>
      </c>
      <c r="I119" s="11">
        <v>0.50700000000000001</v>
      </c>
      <c r="J119" s="11">
        <v>0.50700000000000001</v>
      </c>
      <c r="K119" s="11"/>
      <c r="L119" s="106" t="s">
        <v>1106</v>
      </c>
      <c r="M119" s="106"/>
      <c r="N119" s="107"/>
      <c r="O119" s="106"/>
      <c r="P119" s="108"/>
      <c r="Q119" s="106"/>
    </row>
    <row r="120" spans="1:17" ht="24" x14ac:dyDescent="0.55000000000000004">
      <c r="A120" s="106">
        <f>SUBTOTAL(103,$B$4:B120)</f>
        <v>117</v>
      </c>
      <c r="B120" s="107" t="s">
        <v>1234</v>
      </c>
      <c r="C120" s="107" t="s">
        <v>1088</v>
      </c>
      <c r="D120" s="107" t="s">
        <v>1253</v>
      </c>
      <c r="E120" s="106" t="s">
        <v>1344</v>
      </c>
      <c r="F120" s="107" t="s">
        <v>1345</v>
      </c>
      <c r="G120" s="106" t="s">
        <v>5213</v>
      </c>
      <c r="H120" s="106" t="s">
        <v>7241</v>
      </c>
      <c r="I120" s="11">
        <v>0.34200000000000003</v>
      </c>
      <c r="J120" s="11">
        <v>0.34200000000000003</v>
      </c>
      <c r="K120" s="11"/>
      <c r="L120" s="106" t="s">
        <v>1106</v>
      </c>
      <c r="M120" s="106"/>
      <c r="N120" s="107"/>
      <c r="O120" s="106"/>
      <c r="P120" s="108"/>
      <c r="Q120" s="106"/>
    </row>
    <row r="121" spans="1:17" ht="24" x14ac:dyDescent="0.55000000000000004">
      <c r="A121" s="106">
        <f>SUBTOTAL(103,$B$4:B121)</f>
        <v>118</v>
      </c>
      <c r="B121" s="107" t="s">
        <v>1234</v>
      </c>
      <c r="C121" s="107" t="s">
        <v>1088</v>
      </c>
      <c r="D121" s="107" t="s">
        <v>1253</v>
      </c>
      <c r="E121" s="106" t="s">
        <v>1344</v>
      </c>
      <c r="F121" s="107" t="s">
        <v>1345</v>
      </c>
      <c r="G121" s="106" t="s">
        <v>5213</v>
      </c>
      <c r="H121" s="106" t="s">
        <v>7242</v>
      </c>
      <c r="I121" s="11">
        <v>0.38300000000000001</v>
      </c>
      <c r="J121" s="11">
        <v>0.38300000000000001</v>
      </c>
      <c r="K121" s="11"/>
      <c r="L121" s="106" t="s">
        <v>1106</v>
      </c>
      <c r="M121" s="106"/>
      <c r="N121" s="107"/>
      <c r="O121" s="106"/>
      <c r="P121" s="108"/>
      <c r="Q121" s="106"/>
    </row>
    <row r="122" spans="1:17" ht="24" x14ac:dyDescent="0.55000000000000004">
      <c r="A122" s="106">
        <f>SUBTOTAL(103,$B$4:B122)</f>
        <v>119</v>
      </c>
      <c r="B122" s="107" t="s">
        <v>1234</v>
      </c>
      <c r="C122" s="107" t="s">
        <v>1088</v>
      </c>
      <c r="D122" s="107" t="s">
        <v>1241</v>
      </c>
      <c r="E122" s="106" t="s">
        <v>1346</v>
      </c>
      <c r="F122" s="107" t="s">
        <v>1347</v>
      </c>
      <c r="G122" s="106" t="s">
        <v>5213</v>
      </c>
      <c r="H122" s="106" t="s">
        <v>7243</v>
      </c>
      <c r="I122" s="11">
        <v>0.105</v>
      </c>
      <c r="J122" s="11">
        <v>0.20999999999999899</v>
      </c>
      <c r="K122" s="11"/>
      <c r="L122" s="106" t="s">
        <v>1106</v>
      </c>
      <c r="M122" s="106"/>
      <c r="N122" s="107"/>
      <c r="O122" s="106"/>
      <c r="P122" s="108"/>
      <c r="Q122" s="106"/>
    </row>
    <row r="123" spans="1:17" ht="24" x14ac:dyDescent="0.55000000000000004">
      <c r="A123" s="106">
        <f>SUBTOTAL(103,$B$4:B123)</f>
        <v>120</v>
      </c>
      <c r="B123" s="107" t="s">
        <v>1234</v>
      </c>
      <c r="C123" s="107" t="s">
        <v>1088</v>
      </c>
      <c r="D123" s="107" t="s">
        <v>1263</v>
      </c>
      <c r="E123" s="106" t="s">
        <v>1348</v>
      </c>
      <c r="F123" s="107" t="s">
        <v>1349</v>
      </c>
      <c r="G123" s="106" t="s">
        <v>5213</v>
      </c>
      <c r="H123" s="106" t="s">
        <v>6709</v>
      </c>
      <c r="I123" s="11">
        <v>0.876</v>
      </c>
      <c r="J123" s="11">
        <v>0.876</v>
      </c>
      <c r="K123" s="11"/>
      <c r="L123" s="106" t="s">
        <v>1106</v>
      </c>
      <c r="M123" s="106"/>
      <c r="N123" s="107"/>
      <c r="O123" s="106"/>
      <c r="P123" s="108"/>
      <c r="Q123" s="106"/>
    </row>
    <row r="124" spans="1:17" ht="24" x14ac:dyDescent="0.55000000000000004">
      <c r="A124" s="106"/>
      <c r="B124" s="114" t="s">
        <v>6636</v>
      </c>
      <c r="C124" s="115"/>
      <c r="D124" s="115"/>
      <c r="E124" s="115"/>
      <c r="F124" s="115"/>
      <c r="G124" s="115"/>
      <c r="H124" s="115"/>
      <c r="I124" s="125">
        <f>SUBTOTAL(109,I4:I123)</f>
        <v>2606.6919999999977</v>
      </c>
      <c r="J124" s="125">
        <f>SUBTOTAL(109,J4:J123)</f>
        <v>3398.261999999997</v>
      </c>
      <c r="K124" s="125"/>
      <c r="L124" s="106"/>
      <c r="M124" s="106"/>
      <c r="N124" s="107"/>
      <c r="O124" s="106"/>
      <c r="P124" s="108"/>
      <c r="Q124" s="106"/>
    </row>
    <row r="125" spans="1:17" ht="24" x14ac:dyDescent="0.55000000000000004">
      <c r="A125" s="109"/>
      <c r="B125" s="110" t="s">
        <v>227</v>
      </c>
      <c r="C125" s="110" t="s">
        <v>6</v>
      </c>
      <c r="D125" s="110" t="s">
        <v>228</v>
      </c>
      <c r="E125" s="109" t="s">
        <v>229</v>
      </c>
      <c r="F125" s="110" t="s">
        <v>230</v>
      </c>
      <c r="G125" s="109" t="s">
        <v>6759</v>
      </c>
      <c r="H125" s="109" t="s">
        <v>232</v>
      </c>
      <c r="I125" s="111">
        <v>4.4999999999999998E-2</v>
      </c>
      <c r="J125" s="111">
        <v>4.4999999999999998E-2</v>
      </c>
      <c r="K125" s="111"/>
      <c r="L125" s="109" t="s">
        <v>231</v>
      </c>
      <c r="M125" s="109" t="s">
        <v>232</v>
      </c>
      <c r="N125" s="110" t="s">
        <v>6429</v>
      </c>
      <c r="O125" s="109"/>
      <c r="P125" s="109"/>
      <c r="Q125" s="109"/>
    </row>
    <row r="126" spans="1:17" s="133" customFormat="1" ht="24" x14ac:dyDescent="0.55000000000000004">
      <c r="A126" s="109"/>
      <c r="B126" s="110" t="s">
        <v>1459</v>
      </c>
      <c r="C126" s="110" t="s">
        <v>1351</v>
      </c>
      <c r="D126" s="110" t="s">
        <v>1466</v>
      </c>
      <c r="E126" s="109" t="s">
        <v>1467</v>
      </c>
      <c r="F126" s="110" t="s">
        <v>1468</v>
      </c>
      <c r="G126" s="109" t="s">
        <v>7179</v>
      </c>
      <c r="H126" s="109" t="s">
        <v>7244</v>
      </c>
      <c r="I126" s="111">
        <v>20.535</v>
      </c>
      <c r="J126" s="111">
        <v>22.204999999999899</v>
      </c>
      <c r="K126" s="111"/>
      <c r="L126" s="109" t="s">
        <v>1110</v>
      </c>
      <c r="M126" s="109"/>
      <c r="N126" s="110" t="s">
        <v>6445</v>
      </c>
      <c r="O126" s="109"/>
      <c r="P126" s="121"/>
      <c r="Q126" s="109"/>
    </row>
    <row r="127" spans="1:17" s="133" customFormat="1" ht="24" x14ac:dyDescent="0.55000000000000004">
      <c r="A127" s="109"/>
      <c r="B127" s="110" t="s">
        <v>1459</v>
      </c>
      <c r="C127" s="110" t="s">
        <v>1351</v>
      </c>
      <c r="D127" s="110" t="s">
        <v>1466</v>
      </c>
      <c r="E127" s="109" t="s">
        <v>1492</v>
      </c>
      <c r="F127" s="110" t="s">
        <v>1493</v>
      </c>
      <c r="G127" s="109" t="s">
        <v>5213</v>
      </c>
      <c r="H127" s="109" t="s">
        <v>7245</v>
      </c>
      <c r="I127" s="111">
        <v>32.76</v>
      </c>
      <c r="J127" s="111">
        <v>37.200000000000003</v>
      </c>
      <c r="K127" s="111"/>
      <c r="L127" s="109" t="s">
        <v>1110</v>
      </c>
      <c r="M127" s="109"/>
      <c r="N127" s="110" t="s">
        <v>6445</v>
      </c>
      <c r="O127" s="109"/>
      <c r="P127" s="121"/>
      <c r="Q127" s="109"/>
    </row>
    <row r="128" spans="1:17" s="133" customFormat="1" ht="24" x14ac:dyDescent="0.55000000000000004">
      <c r="A128" s="109"/>
      <c r="B128" s="110" t="s">
        <v>1459</v>
      </c>
      <c r="C128" s="110" t="s">
        <v>1351</v>
      </c>
      <c r="D128" s="110" t="s">
        <v>1466</v>
      </c>
      <c r="E128" s="109" t="s">
        <v>1504</v>
      </c>
      <c r="F128" s="110" t="s">
        <v>1505</v>
      </c>
      <c r="G128" s="109" t="s">
        <v>5213</v>
      </c>
      <c r="H128" s="109" t="s">
        <v>7246</v>
      </c>
      <c r="I128" s="111">
        <v>13.161</v>
      </c>
      <c r="J128" s="111">
        <v>14.272</v>
      </c>
      <c r="K128" s="111"/>
      <c r="L128" s="109" t="s">
        <v>1110</v>
      </c>
      <c r="M128" s="109"/>
      <c r="N128" s="110" t="s">
        <v>6445</v>
      </c>
      <c r="O128" s="109"/>
      <c r="P128" s="121"/>
      <c r="Q128" s="109"/>
    </row>
    <row r="129" spans="1:17" s="133" customFormat="1" ht="24" x14ac:dyDescent="0.55000000000000004">
      <c r="A129" s="109"/>
      <c r="B129" s="110" t="s">
        <v>1459</v>
      </c>
      <c r="C129" s="110" t="s">
        <v>1351</v>
      </c>
      <c r="D129" s="110" t="s">
        <v>1460</v>
      </c>
      <c r="E129" s="109" t="s">
        <v>1461</v>
      </c>
      <c r="F129" s="110" t="s">
        <v>1462</v>
      </c>
      <c r="G129" s="109" t="s">
        <v>1244</v>
      </c>
      <c r="H129" s="109" t="s">
        <v>7247</v>
      </c>
      <c r="I129" s="111">
        <v>13.411</v>
      </c>
      <c r="J129" s="111">
        <v>26.821999999999999</v>
      </c>
      <c r="K129" s="111"/>
      <c r="L129" s="109" t="s">
        <v>1106</v>
      </c>
      <c r="M129" s="109"/>
      <c r="N129" s="110" t="s">
        <v>6446</v>
      </c>
      <c r="O129" s="109"/>
      <c r="P129" s="121"/>
      <c r="Q129" s="109"/>
    </row>
    <row r="130" spans="1:17" s="133" customFormat="1" ht="24" x14ac:dyDescent="0.55000000000000004">
      <c r="A130" s="109"/>
      <c r="B130" s="110" t="s">
        <v>1459</v>
      </c>
      <c r="C130" s="110" t="s">
        <v>1351</v>
      </c>
      <c r="D130" s="110" t="s">
        <v>1466</v>
      </c>
      <c r="E130" s="109" t="s">
        <v>1480</v>
      </c>
      <c r="F130" s="110" t="s">
        <v>1481</v>
      </c>
      <c r="G130" s="109" t="s">
        <v>7248</v>
      </c>
      <c r="H130" s="109" t="s">
        <v>7249</v>
      </c>
      <c r="I130" s="111">
        <v>10.273</v>
      </c>
      <c r="J130" s="111">
        <v>10.273</v>
      </c>
      <c r="K130" s="111"/>
      <c r="L130" s="109" t="s">
        <v>1106</v>
      </c>
      <c r="M130" s="109"/>
      <c r="N130" s="110" t="s">
        <v>6446</v>
      </c>
      <c r="O130" s="109"/>
      <c r="P130" s="121"/>
      <c r="Q130" s="109"/>
    </row>
    <row r="131" spans="1:17" s="133" customFormat="1" ht="24" x14ac:dyDescent="0.55000000000000004">
      <c r="A131" s="109"/>
      <c r="B131" s="110" t="s">
        <v>1459</v>
      </c>
      <c r="C131" s="110" t="s">
        <v>1351</v>
      </c>
      <c r="D131" s="110" t="s">
        <v>1460</v>
      </c>
      <c r="E131" s="109" t="s">
        <v>1482</v>
      </c>
      <c r="F131" s="110" t="s">
        <v>1483</v>
      </c>
      <c r="G131" s="109" t="s">
        <v>5213</v>
      </c>
      <c r="H131" s="109" t="s">
        <v>7250</v>
      </c>
      <c r="I131" s="111">
        <v>5.65</v>
      </c>
      <c r="J131" s="111">
        <v>5.65</v>
      </c>
      <c r="K131" s="111"/>
      <c r="L131" s="109" t="s">
        <v>1106</v>
      </c>
      <c r="M131" s="109"/>
      <c r="N131" s="110" t="s">
        <v>6446</v>
      </c>
      <c r="O131" s="109"/>
      <c r="P131" s="121"/>
      <c r="Q131" s="109"/>
    </row>
    <row r="132" spans="1:17" s="133" customFormat="1" ht="24" x14ac:dyDescent="0.55000000000000004">
      <c r="A132" s="109"/>
      <c r="B132" s="110" t="s">
        <v>1459</v>
      </c>
      <c r="C132" s="110" t="s">
        <v>1351</v>
      </c>
      <c r="D132" s="110" t="s">
        <v>1466</v>
      </c>
      <c r="E132" s="109" t="s">
        <v>1508</v>
      </c>
      <c r="F132" s="110" t="s">
        <v>1509</v>
      </c>
      <c r="G132" s="109" t="s">
        <v>1308</v>
      </c>
      <c r="H132" s="109" t="s">
        <v>7251</v>
      </c>
      <c r="I132" s="111">
        <v>11.775</v>
      </c>
      <c r="J132" s="111">
        <v>11.775</v>
      </c>
      <c r="K132" s="111"/>
      <c r="L132" s="109" t="s">
        <v>1106</v>
      </c>
      <c r="M132" s="109"/>
      <c r="N132" s="110" t="s">
        <v>6446</v>
      </c>
      <c r="O132" s="109"/>
      <c r="P132" s="121"/>
      <c r="Q132" s="109"/>
    </row>
    <row r="133" spans="1:17" s="133" customFormat="1" ht="24" x14ac:dyDescent="0.55000000000000004">
      <c r="A133" s="109"/>
      <c r="B133" s="110" t="s">
        <v>1459</v>
      </c>
      <c r="C133" s="110" t="s">
        <v>1351</v>
      </c>
      <c r="D133" s="110" t="s">
        <v>1466</v>
      </c>
      <c r="E133" s="109" t="s">
        <v>1510</v>
      </c>
      <c r="F133" s="110" t="s">
        <v>1511</v>
      </c>
      <c r="G133" s="109" t="s">
        <v>7252</v>
      </c>
      <c r="H133" s="109" t="s">
        <v>7253</v>
      </c>
      <c r="I133" s="111">
        <v>4.4119999999999999</v>
      </c>
      <c r="J133" s="111">
        <v>4.4119999999999999</v>
      </c>
      <c r="K133" s="111"/>
      <c r="L133" s="109" t="s">
        <v>1106</v>
      </c>
      <c r="M133" s="109"/>
      <c r="N133" s="110" t="s">
        <v>6446</v>
      </c>
      <c r="O133" s="109"/>
      <c r="P133" s="121"/>
      <c r="Q133" s="109"/>
    </row>
    <row r="134" spans="1:17" s="133" customFormat="1" ht="24" x14ac:dyDescent="0.55000000000000004">
      <c r="A134" s="109"/>
      <c r="B134" s="110" t="s">
        <v>1459</v>
      </c>
      <c r="C134" s="110" t="s">
        <v>1351</v>
      </c>
      <c r="D134" s="110" t="s">
        <v>1466</v>
      </c>
      <c r="E134" s="109" t="s">
        <v>1514</v>
      </c>
      <c r="F134" s="110" t="s">
        <v>1515</v>
      </c>
      <c r="G134" s="109" t="s">
        <v>5213</v>
      </c>
      <c r="H134" s="109" t="s">
        <v>7254</v>
      </c>
      <c r="I134" s="111">
        <v>6.3810000000000002</v>
      </c>
      <c r="J134" s="111">
        <v>6.3810000000000002</v>
      </c>
      <c r="K134" s="111"/>
      <c r="L134" s="109" t="s">
        <v>1106</v>
      </c>
      <c r="M134" s="109"/>
      <c r="N134" s="110" t="s">
        <v>6446</v>
      </c>
      <c r="O134" s="109"/>
      <c r="P134" s="121"/>
      <c r="Q134" s="109"/>
    </row>
    <row r="135" spans="1:17" ht="24" x14ac:dyDescent="0.55000000000000004">
      <c r="A135" s="106"/>
      <c r="B135" s="114" t="s">
        <v>6637</v>
      </c>
      <c r="C135" s="115"/>
      <c r="D135" s="115"/>
      <c r="E135" s="115"/>
      <c r="F135" s="115"/>
      <c r="G135" s="115"/>
      <c r="H135" s="115"/>
      <c r="I135" s="125">
        <f>I124+I125+I126+I127+I128+I129+I130+I131+I132+I133+I134</f>
        <v>2725.094999999998</v>
      </c>
      <c r="J135" s="125">
        <f>J124+J125+J126+J127+J128+J129+J130+J131+J132+J133+J134</f>
        <v>3537.2969999999968</v>
      </c>
      <c r="K135" s="125"/>
      <c r="L135" s="106"/>
      <c r="M135" s="106"/>
      <c r="N135" s="106"/>
      <c r="O135" s="106"/>
      <c r="P135" s="108"/>
      <c r="Q135" s="106"/>
    </row>
    <row r="137" spans="1:17" x14ac:dyDescent="0.2">
      <c r="N137" s="140"/>
    </row>
  </sheetData>
  <autoFilter ref="A3:R135" xr:uid="{BD01D7F4-3DAD-4023-B4CB-D9251DFD10FE}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58"/>
  <sheetViews>
    <sheetView topLeftCell="E1" zoomScale="80" zoomScaleNormal="80" workbookViewId="0">
      <pane ySplit="3" topLeftCell="A4" activePane="bottomLeft" state="frozen"/>
      <selection pane="bottomLeft" activeCell="Q1" sqref="Q1"/>
    </sheetView>
  </sheetViews>
  <sheetFormatPr defaultRowHeight="14.25" x14ac:dyDescent="0.2"/>
  <cols>
    <col min="1" max="1" width="7.375" bestFit="1" customWidth="1"/>
    <col min="2" max="2" width="16.125" bestFit="1" customWidth="1"/>
    <col min="3" max="3" width="25.125" bestFit="1" customWidth="1"/>
    <col min="4" max="4" width="24" bestFit="1" customWidth="1"/>
    <col min="5" max="5" width="13.125" bestFit="1" customWidth="1"/>
    <col min="6" max="6" width="46.375" bestFit="1" customWidth="1"/>
    <col min="7" max="8" width="12.75" bestFit="1" customWidth="1"/>
    <col min="9" max="9" width="10.125" bestFit="1" customWidth="1"/>
    <col min="10" max="11" width="20.25" customWidth="1"/>
    <col min="12" max="12" width="15.625" bestFit="1" customWidth="1"/>
    <col min="13" max="13" width="18.625" bestFit="1" customWidth="1"/>
    <col min="14" max="14" width="45.5" bestFit="1" customWidth="1"/>
    <col min="15" max="15" width="24.5" bestFit="1" customWidth="1"/>
    <col min="16" max="16" width="22.375" customWidth="1"/>
    <col min="17" max="17" width="15.5" bestFit="1" customWidth="1"/>
    <col min="18" max="18" width="20.25" customWidth="1"/>
  </cols>
  <sheetData>
    <row r="1" spans="1:17" ht="30.75" x14ac:dyDescent="0.7">
      <c r="Q1" s="199" t="s">
        <v>8130</v>
      </c>
    </row>
    <row r="2" spans="1:17" ht="24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 t="s">
        <v>6645</v>
      </c>
      <c r="P2" s="36"/>
      <c r="Q2" s="1" t="s">
        <v>6829</v>
      </c>
    </row>
    <row r="3" spans="1:17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7" t="s">
        <v>6647</v>
      </c>
      <c r="P3" s="37" t="s">
        <v>6646</v>
      </c>
      <c r="Q3" s="33"/>
    </row>
    <row r="4" spans="1:17" s="105" customFormat="1" ht="24" x14ac:dyDescent="0.55000000000000004">
      <c r="A4" s="106">
        <f>SUBTOTAL(103,$B$4:B4)</f>
        <v>1</v>
      </c>
      <c r="B4" s="107" t="s">
        <v>1350</v>
      </c>
      <c r="C4" s="107" t="s">
        <v>1351</v>
      </c>
      <c r="D4" s="107" t="s">
        <v>1352</v>
      </c>
      <c r="E4" s="106" t="s">
        <v>1353</v>
      </c>
      <c r="F4" s="107" t="s">
        <v>1354</v>
      </c>
      <c r="G4" s="106" t="s">
        <v>7255</v>
      </c>
      <c r="H4" s="106" t="s">
        <v>7256</v>
      </c>
      <c r="I4" s="11">
        <v>28.648</v>
      </c>
      <c r="J4" s="11">
        <v>59.137999999999899</v>
      </c>
      <c r="K4" s="11"/>
      <c r="L4" s="106" t="s">
        <v>1355</v>
      </c>
      <c r="M4" s="108"/>
      <c r="N4" s="108"/>
      <c r="O4" s="108"/>
      <c r="P4" s="108"/>
      <c r="Q4" s="108"/>
    </row>
    <row r="5" spans="1:17" s="105" customFormat="1" ht="24" x14ac:dyDescent="0.55000000000000004">
      <c r="A5" s="106">
        <f>SUBTOTAL(103,$B$4:B5)</f>
        <v>2</v>
      </c>
      <c r="B5" s="107" t="s">
        <v>1350</v>
      </c>
      <c r="C5" s="107" t="s">
        <v>1351</v>
      </c>
      <c r="D5" s="107" t="s">
        <v>1356</v>
      </c>
      <c r="E5" s="106" t="s">
        <v>1357</v>
      </c>
      <c r="F5" s="107" t="s">
        <v>1358</v>
      </c>
      <c r="G5" s="106" t="s">
        <v>7256</v>
      </c>
      <c r="H5" s="106" t="s">
        <v>7257</v>
      </c>
      <c r="I5" s="11">
        <v>16.999999999999901</v>
      </c>
      <c r="J5" s="11">
        <v>36.625999999999898</v>
      </c>
      <c r="K5" s="11"/>
      <c r="L5" s="106" t="s">
        <v>1355</v>
      </c>
      <c r="M5" s="108"/>
      <c r="N5" s="108"/>
      <c r="O5" s="108"/>
      <c r="P5" s="108"/>
      <c r="Q5" s="108"/>
    </row>
    <row r="6" spans="1:17" s="105" customFormat="1" ht="24" x14ac:dyDescent="0.55000000000000004">
      <c r="A6" s="106">
        <f>SUBTOTAL(103,$B$4:B6)</f>
        <v>3</v>
      </c>
      <c r="B6" s="107" t="s">
        <v>1350</v>
      </c>
      <c r="C6" s="107" t="s">
        <v>1351</v>
      </c>
      <c r="D6" s="107" t="s">
        <v>1359</v>
      </c>
      <c r="E6" s="106" t="s">
        <v>1360</v>
      </c>
      <c r="F6" s="107" t="s">
        <v>1361</v>
      </c>
      <c r="G6" s="106" t="s">
        <v>7257</v>
      </c>
      <c r="H6" s="106" t="s">
        <v>6977</v>
      </c>
      <c r="I6" s="11">
        <v>34.739999999999903</v>
      </c>
      <c r="J6" s="11">
        <v>75.436999999999898</v>
      </c>
      <c r="K6" s="11"/>
      <c r="L6" s="106" t="s">
        <v>1355</v>
      </c>
      <c r="M6" s="108"/>
      <c r="N6" s="108"/>
      <c r="O6" s="108"/>
      <c r="P6" s="108"/>
      <c r="Q6" s="108"/>
    </row>
    <row r="7" spans="1:17" s="105" customFormat="1" ht="24" x14ac:dyDescent="0.55000000000000004">
      <c r="A7" s="106">
        <f>SUBTOTAL(103,$B$4:B7)</f>
        <v>4</v>
      </c>
      <c r="B7" s="107" t="s">
        <v>1350</v>
      </c>
      <c r="C7" s="107" t="s">
        <v>1351</v>
      </c>
      <c r="D7" s="107" t="s">
        <v>1362</v>
      </c>
      <c r="E7" s="106" t="s">
        <v>1363</v>
      </c>
      <c r="F7" s="107" t="s">
        <v>1364</v>
      </c>
      <c r="G7" s="106" t="s">
        <v>5213</v>
      </c>
      <c r="H7" s="106" t="s">
        <v>7258</v>
      </c>
      <c r="I7" s="11">
        <v>4.4139999999999899</v>
      </c>
      <c r="J7" s="11">
        <v>9.0579999999999892</v>
      </c>
      <c r="K7" s="11"/>
      <c r="L7" s="106" t="s">
        <v>1355</v>
      </c>
      <c r="M7" s="108"/>
      <c r="N7" s="108"/>
      <c r="O7" s="108"/>
      <c r="P7" s="108"/>
      <c r="Q7" s="108"/>
    </row>
    <row r="8" spans="1:17" s="105" customFormat="1" ht="24" x14ac:dyDescent="0.55000000000000004">
      <c r="A8" s="106">
        <f>SUBTOTAL(103,$B$4:B8)</f>
        <v>5</v>
      </c>
      <c r="B8" s="107" t="s">
        <v>1350</v>
      </c>
      <c r="C8" s="107" t="s">
        <v>1351</v>
      </c>
      <c r="D8" s="107" t="s">
        <v>1359</v>
      </c>
      <c r="E8" s="106" t="s">
        <v>1365</v>
      </c>
      <c r="F8" s="107" t="s">
        <v>1366</v>
      </c>
      <c r="G8" s="106" t="s">
        <v>7258</v>
      </c>
      <c r="H8" s="106" t="s">
        <v>1262</v>
      </c>
      <c r="I8" s="11">
        <v>17.8</v>
      </c>
      <c r="J8" s="11">
        <v>22.829999999999899</v>
      </c>
      <c r="K8" s="11"/>
      <c r="L8" s="106" t="s">
        <v>1355</v>
      </c>
      <c r="M8" s="108"/>
      <c r="N8" s="108"/>
      <c r="O8" s="108"/>
      <c r="P8" s="108"/>
      <c r="Q8" s="108"/>
    </row>
    <row r="9" spans="1:17" s="105" customFormat="1" ht="24" x14ac:dyDescent="0.55000000000000004">
      <c r="A9" s="106">
        <f>SUBTOTAL(103,$B$4:B9)</f>
        <v>6</v>
      </c>
      <c r="B9" s="107" t="s">
        <v>1350</v>
      </c>
      <c r="C9" s="107" t="s">
        <v>1351</v>
      </c>
      <c r="D9" s="107" t="s">
        <v>1352</v>
      </c>
      <c r="E9" s="106" t="s">
        <v>1367</v>
      </c>
      <c r="F9" s="107" t="s">
        <v>1368</v>
      </c>
      <c r="G9" s="106" t="s">
        <v>7259</v>
      </c>
      <c r="H9" s="106" t="s">
        <v>7260</v>
      </c>
      <c r="I9" s="11">
        <v>22.820999999999898</v>
      </c>
      <c r="J9" s="11">
        <v>26.466999999999999</v>
      </c>
      <c r="K9" s="11"/>
      <c r="L9" s="106" t="s">
        <v>1355</v>
      </c>
      <c r="M9" s="108"/>
      <c r="N9" s="108"/>
      <c r="O9" s="108"/>
      <c r="P9" s="108"/>
      <c r="Q9" s="108"/>
    </row>
    <row r="10" spans="1:17" s="105" customFormat="1" ht="24" x14ac:dyDescent="0.55000000000000004">
      <c r="A10" s="106">
        <f>SUBTOTAL(103,$B$4:B10)</f>
        <v>7</v>
      </c>
      <c r="B10" s="107" t="s">
        <v>1350</v>
      </c>
      <c r="C10" s="107" t="s">
        <v>1351</v>
      </c>
      <c r="D10" s="107" t="s">
        <v>1362</v>
      </c>
      <c r="E10" s="106" t="s">
        <v>1369</v>
      </c>
      <c r="F10" s="107" t="s">
        <v>1370</v>
      </c>
      <c r="G10" s="106" t="s">
        <v>7260</v>
      </c>
      <c r="H10" s="106" t="s">
        <v>7261</v>
      </c>
      <c r="I10" s="11">
        <v>31.872999999999902</v>
      </c>
      <c r="J10" s="11">
        <v>36.0369999999999</v>
      </c>
      <c r="K10" s="11"/>
      <c r="L10" s="106" t="s">
        <v>1355</v>
      </c>
      <c r="M10" s="108"/>
      <c r="N10" s="108"/>
      <c r="O10" s="108"/>
      <c r="P10" s="108"/>
      <c r="Q10" s="108"/>
    </row>
    <row r="11" spans="1:17" s="105" customFormat="1" ht="24" x14ac:dyDescent="0.55000000000000004">
      <c r="A11" s="106">
        <f>SUBTOTAL(103,$B$4:B11)</f>
        <v>8</v>
      </c>
      <c r="B11" s="107" t="s">
        <v>1350</v>
      </c>
      <c r="C11" s="107" t="s">
        <v>1351</v>
      </c>
      <c r="D11" s="107" t="s">
        <v>1356</v>
      </c>
      <c r="E11" s="106" t="s">
        <v>1371</v>
      </c>
      <c r="F11" s="107" t="s">
        <v>1372</v>
      </c>
      <c r="G11" s="106" t="s">
        <v>7262</v>
      </c>
      <c r="H11" s="106" t="s">
        <v>7263</v>
      </c>
      <c r="I11" s="11">
        <v>45.999999999999901</v>
      </c>
      <c r="J11" s="11">
        <v>49.274999999999999</v>
      </c>
      <c r="K11" s="11"/>
      <c r="L11" s="106" t="s">
        <v>1355</v>
      </c>
      <c r="M11" s="108"/>
      <c r="N11" s="108"/>
      <c r="O11" s="108"/>
      <c r="P11" s="108"/>
      <c r="Q11" s="108"/>
    </row>
    <row r="12" spans="1:17" s="105" customFormat="1" ht="24" x14ac:dyDescent="0.55000000000000004">
      <c r="A12" s="106">
        <f>SUBTOTAL(103,$B$4:B12)</f>
        <v>9</v>
      </c>
      <c r="B12" s="107" t="s">
        <v>1350</v>
      </c>
      <c r="C12" s="107" t="s">
        <v>1351</v>
      </c>
      <c r="D12" s="107" t="s">
        <v>1362</v>
      </c>
      <c r="E12" s="106" t="s">
        <v>1373</v>
      </c>
      <c r="F12" s="107" t="s">
        <v>1374</v>
      </c>
      <c r="G12" s="106" t="s">
        <v>5213</v>
      </c>
      <c r="H12" s="106" t="s">
        <v>7264</v>
      </c>
      <c r="I12" s="11">
        <v>2.0609999999999902</v>
      </c>
      <c r="J12" s="11">
        <v>2.0609999999999902</v>
      </c>
      <c r="K12" s="11"/>
      <c r="L12" s="106" t="s">
        <v>1355</v>
      </c>
      <c r="M12" s="108"/>
      <c r="N12" s="108"/>
      <c r="O12" s="108"/>
      <c r="P12" s="108"/>
      <c r="Q12" s="108"/>
    </row>
    <row r="13" spans="1:17" s="105" customFormat="1" ht="24" x14ac:dyDescent="0.55000000000000004">
      <c r="A13" s="106">
        <f>SUBTOTAL(103,$B$4:B13)</f>
        <v>10</v>
      </c>
      <c r="B13" s="107" t="s">
        <v>1350</v>
      </c>
      <c r="C13" s="107" t="s">
        <v>1351</v>
      </c>
      <c r="D13" s="107" t="s">
        <v>1359</v>
      </c>
      <c r="E13" s="106" t="s">
        <v>1375</v>
      </c>
      <c r="F13" s="107" t="s">
        <v>1376</v>
      </c>
      <c r="G13" s="106" t="s">
        <v>5213</v>
      </c>
      <c r="H13" s="106" t="s">
        <v>7265</v>
      </c>
      <c r="I13" s="11">
        <v>5.367</v>
      </c>
      <c r="J13" s="11">
        <v>5.6559999999999997</v>
      </c>
      <c r="K13" s="11"/>
      <c r="L13" s="106" t="s">
        <v>1355</v>
      </c>
      <c r="M13" s="108"/>
      <c r="N13" s="108"/>
      <c r="O13" s="108"/>
      <c r="P13" s="108"/>
      <c r="Q13" s="108"/>
    </row>
    <row r="14" spans="1:17" s="105" customFormat="1" ht="24" x14ac:dyDescent="0.55000000000000004">
      <c r="A14" s="106">
        <f>SUBTOTAL(103,$B$4:B14)</f>
        <v>11</v>
      </c>
      <c r="B14" s="107" t="s">
        <v>1350</v>
      </c>
      <c r="C14" s="107" t="s">
        <v>1351</v>
      </c>
      <c r="D14" s="107" t="s">
        <v>1359</v>
      </c>
      <c r="E14" s="106" t="s">
        <v>1375</v>
      </c>
      <c r="F14" s="107" t="s">
        <v>1376</v>
      </c>
      <c r="G14" s="106" t="s">
        <v>7266</v>
      </c>
      <c r="H14" s="106" t="s">
        <v>7267</v>
      </c>
      <c r="I14" s="11">
        <v>4.7109999999999896</v>
      </c>
      <c r="J14" s="11">
        <v>9.4219999999999899</v>
      </c>
      <c r="K14" s="11"/>
      <c r="L14" s="106" t="s">
        <v>1355</v>
      </c>
      <c r="M14" s="108"/>
      <c r="N14" s="108"/>
      <c r="O14" s="108"/>
      <c r="P14" s="108"/>
      <c r="Q14" s="108"/>
    </row>
    <row r="15" spans="1:17" s="105" customFormat="1" ht="24" x14ac:dyDescent="0.55000000000000004">
      <c r="A15" s="106">
        <f>SUBTOTAL(103,$B$4:B15)</f>
        <v>12</v>
      </c>
      <c r="B15" s="107" t="s">
        <v>1350</v>
      </c>
      <c r="C15" s="107" t="s">
        <v>1351</v>
      </c>
      <c r="D15" s="107" t="s">
        <v>1359</v>
      </c>
      <c r="E15" s="106" t="s">
        <v>1377</v>
      </c>
      <c r="F15" s="107" t="s">
        <v>1378</v>
      </c>
      <c r="G15" s="106" t="s">
        <v>5213</v>
      </c>
      <c r="H15" s="106" t="s">
        <v>7268</v>
      </c>
      <c r="I15" s="11">
        <v>8.8729999999999993</v>
      </c>
      <c r="J15" s="11">
        <v>18.033999999999899</v>
      </c>
      <c r="K15" s="11"/>
      <c r="L15" s="106" t="s">
        <v>1355</v>
      </c>
      <c r="M15" s="108"/>
      <c r="N15" s="108"/>
      <c r="O15" s="108"/>
      <c r="P15" s="108"/>
      <c r="Q15" s="108"/>
    </row>
    <row r="16" spans="1:17" s="105" customFormat="1" ht="24" x14ac:dyDescent="0.55000000000000004">
      <c r="A16" s="106">
        <f>SUBTOTAL(103,$B$4:B16)</f>
        <v>13</v>
      </c>
      <c r="B16" s="107" t="s">
        <v>1350</v>
      </c>
      <c r="C16" s="107" t="s">
        <v>1351</v>
      </c>
      <c r="D16" s="107" t="s">
        <v>1362</v>
      </c>
      <c r="E16" s="106" t="s">
        <v>1379</v>
      </c>
      <c r="F16" s="107" t="s">
        <v>1380</v>
      </c>
      <c r="G16" s="106" t="s">
        <v>5213</v>
      </c>
      <c r="H16" s="106" t="s">
        <v>7269</v>
      </c>
      <c r="I16" s="11">
        <v>14.596</v>
      </c>
      <c r="J16" s="11">
        <v>14.683</v>
      </c>
      <c r="K16" s="11"/>
      <c r="L16" s="106" t="s">
        <v>1355</v>
      </c>
      <c r="M16" s="108"/>
      <c r="N16" s="108"/>
      <c r="O16" s="108"/>
      <c r="P16" s="108"/>
      <c r="Q16" s="108"/>
    </row>
    <row r="17" spans="1:17" s="105" customFormat="1" ht="24" x14ac:dyDescent="0.55000000000000004">
      <c r="A17" s="106">
        <f>SUBTOTAL(103,$B$4:B17)</f>
        <v>14</v>
      </c>
      <c r="B17" s="107" t="s">
        <v>1350</v>
      </c>
      <c r="C17" s="107" t="s">
        <v>1351</v>
      </c>
      <c r="D17" s="107" t="s">
        <v>1362</v>
      </c>
      <c r="E17" s="106" t="s">
        <v>1381</v>
      </c>
      <c r="F17" s="107" t="s">
        <v>1382</v>
      </c>
      <c r="G17" s="106" t="s">
        <v>5213</v>
      </c>
      <c r="H17" s="106" t="s">
        <v>7270</v>
      </c>
      <c r="I17" s="11">
        <v>0.94599999999999895</v>
      </c>
      <c r="J17" s="11">
        <v>1.2849999999999999</v>
      </c>
      <c r="K17" s="11"/>
      <c r="L17" s="106" t="s">
        <v>1355</v>
      </c>
      <c r="M17" s="108"/>
      <c r="N17" s="108"/>
      <c r="O17" s="108"/>
      <c r="P17" s="108"/>
      <c r="Q17" s="108"/>
    </row>
    <row r="18" spans="1:17" s="105" customFormat="1" ht="24" x14ac:dyDescent="0.55000000000000004">
      <c r="A18" s="109">
        <f>SUBTOTAL(103,$B$4:B18)</f>
        <v>15</v>
      </c>
      <c r="B18" s="110" t="s">
        <v>1350</v>
      </c>
      <c r="C18" s="110" t="s">
        <v>1351</v>
      </c>
      <c r="D18" s="110" t="s">
        <v>1352</v>
      </c>
      <c r="E18" s="109" t="s">
        <v>1383</v>
      </c>
      <c r="F18" s="110" t="s">
        <v>1384</v>
      </c>
      <c r="G18" s="109" t="s">
        <v>7271</v>
      </c>
      <c r="H18" s="109" t="s">
        <v>1386</v>
      </c>
      <c r="I18" s="111">
        <v>2.2330000000000001</v>
      </c>
      <c r="J18" s="111">
        <v>2.2330000000000001</v>
      </c>
      <c r="K18" s="111"/>
      <c r="L18" s="109" t="s">
        <v>1385</v>
      </c>
      <c r="M18" s="109" t="s">
        <v>1386</v>
      </c>
      <c r="N18" s="109" t="s">
        <v>6447</v>
      </c>
      <c r="O18" s="109"/>
      <c r="P18" s="109"/>
      <c r="Q18" s="109"/>
    </row>
    <row r="19" spans="1:17" s="105" customFormat="1" ht="24" x14ac:dyDescent="0.55000000000000004">
      <c r="A19" s="109">
        <f>SUBTOTAL(103,$B$4:B19)</f>
        <v>16</v>
      </c>
      <c r="B19" s="110" t="s">
        <v>1350</v>
      </c>
      <c r="C19" s="110" t="s">
        <v>1351</v>
      </c>
      <c r="D19" s="110" t="s">
        <v>1352</v>
      </c>
      <c r="E19" s="109" t="s">
        <v>1383</v>
      </c>
      <c r="F19" s="110" t="s">
        <v>1384</v>
      </c>
      <c r="G19" s="109" t="s">
        <v>1386</v>
      </c>
      <c r="H19" s="109" t="s">
        <v>7272</v>
      </c>
      <c r="I19" s="111">
        <v>4.01</v>
      </c>
      <c r="J19" s="111">
        <v>4.01</v>
      </c>
      <c r="K19" s="111"/>
      <c r="L19" s="109" t="s">
        <v>1355</v>
      </c>
      <c r="M19" s="109" t="s">
        <v>1386</v>
      </c>
      <c r="N19" s="109" t="s">
        <v>6448</v>
      </c>
      <c r="O19" s="109"/>
      <c r="P19" s="109"/>
      <c r="Q19" s="109"/>
    </row>
    <row r="20" spans="1:17" s="105" customFormat="1" ht="24" x14ac:dyDescent="0.55000000000000004">
      <c r="A20" s="106">
        <f>SUBTOTAL(103,$B$4:B20)</f>
        <v>17</v>
      </c>
      <c r="B20" s="107" t="s">
        <v>1350</v>
      </c>
      <c r="C20" s="107" t="s">
        <v>1351</v>
      </c>
      <c r="D20" s="107" t="s">
        <v>1362</v>
      </c>
      <c r="E20" s="106" t="s">
        <v>1387</v>
      </c>
      <c r="F20" s="107" t="s">
        <v>1388</v>
      </c>
      <c r="G20" s="106" t="s">
        <v>5213</v>
      </c>
      <c r="H20" s="106" t="s">
        <v>7273</v>
      </c>
      <c r="I20" s="11">
        <v>18.463000000000001</v>
      </c>
      <c r="J20" s="11">
        <v>18.463000000000001</v>
      </c>
      <c r="K20" s="11"/>
      <c r="L20" s="106" t="s">
        <v>1355</v>
      </c>
      <c r="M20" s="108"/>
      <c r="N20" s="108"/>
      <c r="O20" s="108"/>
      <c r="P20" s="108"/>
      <c r="Q20" s="108"/>
    </row>
    <row r="21" spans="1:17" s="105" customFormat="1" ht="24" x14ac:dyDescent="0.55000000000000004">
      <c r="A21" s="106">
        <f>SUBTOTAL(103,$B$4:B21)</f>
        <v>18</v>
      </c>
      <c r="B21" s="107" t="s">
        <v>1350</v>
      </c>
      <c r="C21" s="107" t="s">
        <v>1351</v>
      </c>
      <c r="D21" s="107" t="s">
        <v>1362</v>
      </c>
      <c r="E21" s="106" t="s">
        <v>1389</v>
      </c>
      <c r="F21" s="107" t="s">
        <v>1390</v>
      </c>
      <c r="G21" s="106" t="s">
        <v>1292</v>
      </c>
      <c r="H21" s="106" t="s">
        <v>7274</v>
      </c>
      <c r="I21" s="11">
        <v>0.88</v>
      </c>
      <c r="J21" s="11">
        <v>0.88</v>
      </c>
      <c r="K21" s="11"/>
      <c r="L21" s="106" t="s">
        <v>1355</v>
      </c>
      <c r="M21" s="108"/>
      <c r="N21" s="108"/>
      <c r="O21" s="108"/>
      <c r="P21" s="108"/>
      <c r="Q21" s="108"/>
    </row>
    <row r="22" spans="1:17" s="105" customFormat="1" ht="24" x14ac:dyDescent="0.55000000000000004">
      <c r="A22" s="106">
        <f>SUBTOTAL(103,$B$4:B22)</f>
        <v>19</v>
      </c>
      <c r="B22" s="107" t="s">
        <v>1350</v>
      </c>
      <c r="C22" s="107" t="s">
        <v>1351</v>
      </c>
      <c r="D22" s="107" t="s">
        <v>1362</v>
      </c>
      <c r="E22" s="106" t="s">
        <v>1391</v>
      </c>
      <c r="F22" s="107" t="s">
        <v>1392</v>
      </c>
      <c r="G22" s="106" t="s">
        <v>5213</v>
      </c>
      <c r="H22" s="106" t="s">
        <v>7275</v>
      </c>
      <c r="I22" s="11">
        <v>25.85</v>
      </c>
      <c r="J22" s="11">
        <v>25.85</v>
      </c>
      <c r="K22" s="11"/>
      <c r="L22" s="106" t="s">
        <v>1355</v>
      </c>
      <c r="M22" s="108"/>
      <c r="N22" s="108"/>
      <c r="O22" s="108"/>
      <c r="P22" s="108"/>
      <c r="Q22" s="108"/>
    </row>
    <row r="23" spans="1:17" s="105" customFormat="1" ht="24" x14ac:dyDescent="0.55000000000000004">
      <c r="A23" s="106">
        <f>SUBTOTAL(103,$B$4:B23)</f>
        <v>20</v>
      </c>
      <c r="B23" s="107" t="s">
        <v>1350</v>
      </c>
      <c r="C23" s="107" t="s">
        <v>1351</v>
      </c>
      <c r="D23" s="107" t="s">
        <v>1362</v>
      </c>
      <c r="E23" s="106" t="s">
        <v>1393</v>
      </c>
      <c r="F23" s="107" t="s">
        <v>1394</v>
      </c>
      <c r="G23" s="106" t="s">
        <v>5213</v>
      </c>
      <c r="H23" s="106" t="s">
        <v>7276</v>
      </c>
      <c r="I23" s="11">
        <v>21.741</v>
      </c>
      <c r="J23" s="11">
        <v>22.3829999999999</v>
      </c>
      <c r="K23" s="11"/>
      <c r="L23" s="106" t="s">
        <v>1355</v>
      </c>
      <c r="M23" s="108"/>
      <c r="N23" s="108"/>
      <c r="O23" s="108"/>
      <c r="P23" s="108"/>
      <c r="Q23" s="108"/>
    </row>
    <row r="24" spans="1:17" s="105" customFormat="1" ht="24" x14ac:dyDescent="0.55000000000000004">
      <c r="A24" s="106">
        <f>SUBTOTAL(103,$B$4:B24)</f>
        <v>21</v>
      </c>
      <c r="B24" s="107" t="s">
        <v>1350</v>
      </c>
      <c r="C24" s="107" t="s">
        <v>1351</v>
      </c>
      <c r="D24" s="107" t="s">
        <v>1352</v>
      </c>
      <c r="E24" s="106" t="s">
        <v>1395</v>
      </c>
      <c r="F24" s="107" t="s">
        <v>1396</v>
      </c>
      <c r="G24" s="106" t="s">
        <v>7276</v>
      </c>
      <c r="H24" s="106" t="s">
        <v>7277</v>
      </c>
      <c r="I24" s="11">
        <v>19.509</v>
      </c>
      <c r="J24" s="11">
        <v>20.234000000000002</v>
      </c>
      <c r="K24" s="11"/>
      <c r="L24" s="106" t="s">
        <v>1355</v>
      </c>
      <c r="M24" s="108"/>
      <c r="N24" s="108"/>
      <c r="O24" s="108"/>
      <c r="P24" s="108"/>
      <c r="Q24" s="108"/>
    </row>
    <row r="25" spans="1:17" s="105" customFormat="1" ht="24" x14ac:dyDescent="0.55000000000000004">
      <c r="A25" s="106">
        <f>SUBTOTAL(103,$B$4:B25)</f>
        <v>22</v>
      </c>
      <c r="B25" s="107" t="s">
        <v>1350</v>
      </c>
      <c r="C25" s="107" t="s">
        <v>1351</v>
      </c>
      <c r="D25" s="107" t="s">
        <v>1362</v>
      </c>
      <c r="E25" s="106" t="s">
        <v>1397</v>
      </c>
      <c r="F25" s="107" t="s">
        <v>1398</v>
      </c>
      <c r="G25" s="106" t="s">
        <v>5213</v>
      </c>
      <c r="H25" s="106" t="s">
        <v>7278</v>
      </c>
      <c r="I25" s="11">
        <v>12.38</v>
      </c>
      <c r="J25" s="11">
        <v>12.38</v>
      </c>
      <c r="K25" s="11"/>
      <c r="L25" s="106" t="s">
        <v>1355</v>
      </c>
      <c r="M25" s="108"/>
      <c r="N25" s="108"/>
      <c r="O25" s="108"/>
      <c r="P25" s="108"/>
      <c r="Q25" s="108"/>
    </row>
    <row r="26" spans="1:17" s="105" customFormat="1" ht="24" x14ac:dyDescent="0.55000000000000004">
      <c r="A26" s="106">
        <f>SUBTOTAL(103,$B$4:B26)</f>
        <v>23</v>
      </c>
      <c r="B26" s="107" t="s">
        <v>1350</v>
      </c>
      <c r="C26" s="107" t="s">
        <v>1351</v>
      </c>
      <c r="D26" s="107" t="s">
        <v>1356</v>
      </c>
      <c r="E26" s="106" t="s">
        <v>1399</v>
      </c>
      <c r="F26" s="107" t="s">
        <v>1400</v>
      </c>
      <c r="G26" s="106" t="s">
        <v>7278</v>
      </c>
      <c r="H26" s="106" t="s">
        <v>7279</v>
      </c>
      <c r="I26" s="11">
        <v>38.219999999999899</v>
      </c>
      <c r="J26" s="11">
        <v>39.876999999999903</v>
      </c>
      <c r="K26" s="11"/>
      <c r="L26" s="106" t="s">
        <v>1355</v>
      </c>
      <c r="M26" s="108"/>
      <c r="N26" s="108"/>
      <c r="O26" s="108"/>
      <c r="P26" s="108"/>
      <c r="Q26" s="108"/>
    </row>
    <row r="27" spans="1:17" s="105" customFormat="1" ht="24" x14ac:dyDescent="0.55000000000000004">
      <c r="A27" s="106">
        <f>SUBTOTAL(103,$B$4:B27)</f>
        <v>24</v>
      </c>
      <c r="B27" s="107" t="s">
        <v>1350</v>
      </c>
      <c r="C27" s="107" t="s">
        <v>1351</v>
      </c>
      <c r="D27" s="107" t="s">
        <v>1356</v>
      </c>
      <c r="E27" s="106" t="s">
        <v>1401</v>
      </c>
      <c r="F27" s="107" t="s">
        <v>1402</v>
      </c>
      <c r="G27" s="106" t="s">
        <v>5213</v>
      </c>
      <c r="H27" s="106" t="s">
        <v>7280</v>
      </c>
      <c r="I27" s="11">
        <v>10.85</v>
      </c>
      <c r="J27" s="11">
        <v>10.85</v>
      </c>
      <c r="K27" s="11"/>
      <c r="L27" s="106" t="s">
        <v>1355</v>
      </c>
      <c r="M27" s="108"/>
      <c r="N27" s="108"/>
      <c r="O27" s="108"/>
      <c r="P27" s="108"/>
      <c r="Q27" s="108"/>
    </row>
    <row r="28" spans="1:17" s="105" customFormat="1" ht="24" x14ac:dyDescent="0.55000000000000004">
      <c r="A28" s="106">
        <f>SUBTOTAL(103,$B$4:B28)</f>
        <v>25</v>
      </c>
      <c r="B28" s="107" t="s">
        <v>1350</v>
      </c>
      <c r="C28" s="107" t="s">
        <v>1351</v>
      </c>
      <c r="D28" s="107" t="s">
        <v>1352</v>
      </c>
      <c r="E28" s="106" t="s">
        <v>1403</v>
      </c>
      <c r="F28" s="107" t="s">
        <v>1404</v>
      </c>
      <c r="G28" s="106" t="s">
        <v>5213</v>
      </c>
      <c r="H28" s="106" t="s">
        <v>7281</v>
      </c>
      <c r="I28" s="11">
        <v>17.881</v>
      </c>
      <c r="J28" s="11">
        <v>18.481000000000002</v>
      </c>
      <c r="K28" s="11"/>
      <c r="L28" s="106" t="s">
        <v>1355</v>
      </c>
      <c r="M28" s="108"/>
      <c r="N28" s="108"/>
      <c r="O28" s="108"/>
      <c r="P28" s="108"/>
      <c r="Q28" s="108"/>
    </row>
    <row r="29" spans="1:17" s="105" customFormat="1" ht="24" x14ac:dyDescent="0.55000000000000004">
      <c r="A29" s="106">
        <f>SUBTOTAL(103,$B$4:B29)</f>
        <v>26</v>
      </c>
      <c r="B29" s="107" t="s">
        <v>1350</v>
      </c>
      <c r="C29" s="107" t="s">
        <v>1351</v>
      </c>
      <c r="D29" s="107" t="s">
        <v>1362</v>
      </c>
      <c r="E29" s="106" t="s">
        <v>1405</v>
      </c>
      <c r="F29" s="107" t="s">
        <v>1406</v>
      </c>
      <c r="G29" s="106" t="s">
        <v>5213</v>
      </c>
      <c r="H29" s="106" t="s">
        <v>7282</v>
      </c>
      <c r="I29" s="11">
        <v>2.40099999999999</v>
      </c>
      <c r="J29" s="11">
        <v>2.40099999999999</v>
      </c>
      <c r="K29" s="11"/>
      <c r="L29" s="106" t="s">
        <v>1355</v>
      </c>
      <c r="M29" s="108"/>
      <c r="N29" s="108"/>
      <c r="O29" s="108"/>
      <c r="P29" s="108"/>
      <c r="Q29" s="108"/>
    </row>
    <row r="30" spans="1:17" s="105" customFormat="1" ht="24" x14ac:dyDescent="0.55000000000000004">
      <c r="A30" s="106">
        <f>SUBTOTAL(103,$B$4:B30)</f>
        <v>27</v>
      </c>
      <c r="B30" s="107" t="s">
        <v>1350</v>
      </c>
      <c r="C30" s="107" t="s">
        <v>1351</v>
      </c>
      <c r="D30" s="107" t="s">
        <v>1352</v>
      </c>
      <c r="E30" s="106" t="s">
        <v>1407</v>
      </c>
      <c r="F30" s="107" t="s">
        <v>1408</v>
      </c>
      <c r="G30" s="106" t="s">
        <v>5213</v>
      </c>
      <c r="H30" s="106" t="s">
        <v>1303</v>
      </c>
      <c r="I30" s="11">
        <v>6.6399999999999899</v>
      </c>
      <c r="J30" s="11">
        <v>6.6399999999999899</v>
      </c>
      <c r="K30" s="11"/>
      <c r="L30" s="106" t="s">
        <v>1355</v>
      </c>
      <c r="M30" s="108"/>
      <c r="N30" s="108"/>
      <c r="O30" s="108"/>
      <c r="P30" s="108"/>
      <c r="Q30" s="108"/>
    </row>
    <row r="31" spans="1:17" s="105" customFormat="1" ht="24" x14ac:dyDescent="0.55000000000000004">
      <c r="A31" s="106">
        <f>SUBTOTAL(103,$B$4:B31)</f>
        <v>28</v>
      </c>
      <c r="B31" s="107" t="s">
        <v>1350</v>
      </c>
      <c r="C31" s="107" t="s">
        <v>1351</v>
      </c>
      <c r="D31" s="107" t="s">
        <v>1352</v>
      </c>
      <c r="E31" s="106" t="s">
        <v>1409</v>
      </c>
      <c r="F31" s="107" t="s">
        <v>1410</v>
      </c>
      <c r="G31" s="106" t="s">
        <v>1325</v>
      </c>
      <c r="H31" s="106" t="s">
        <v>7283</v>
      </c>
      <c r="I31" s="11">
        <v>9.1419999999999906</v>
      </c>
      <c r="J31" s="11">
        <v>9.1419999999999906</v>
      </c>
      <c r="K31" s="11"/>
      <c r="L31" s="106" t="s">
        <v>1355</v>
      </c>
      <c r="M31" s="108"/>
      <c r="N31" s="108"/>
      <c r="O31" s="108"/>
      <c r="P31" s="108"/>
      <c r="Q31" s="108"/>
    </row>
    <row r="32" spans="1:17" s="105" customFormat="1" ht="24" x14ac:dyDescent="0.55000000000000004">
      <c r="A32" s="106">
        <f>SUBTOTAL(103,$B$4:B32)</f>
        <v>29</v>
      </c>
      <c r="B32" s="107" t="s">
        <v>1350</v>
      </c>
      <c r="C32" s="107" t="s">
        <v>1351</v>
      </c>
      <c r="D32" s="107" t="s">
        <v>1352</v>
      </c>
      <c r="E32" s="106" t="s">
        <v>1411</v>
      </c>
      <c r="F32" s="107" t="s">
        <v>1412</v>
      </c>
      <c r="G32" s="106" t="s">
        <v>5213</v>
      </c>
      <c r="H32" s="106" t="s">
        <v>7284</v>
      </c>
      <c r="I32" s="11">
        <v>0.115</v>
      </c>
      <c r="J32" s="11">
        <v>0.115</v>
      </c>
      <c r="K32" s="11"/>
      <c r="L32" s="106" t="s">
        <v>1355</v>
      </c>
      <c r="M32" s="108"/>
      <c r="N32" s="108"/>
      <c r="O32" s="108"/>
      <c r="P32" s="108"/>
      <c r="Q32" s="108"/>
    </row>
    <row r="33" spans="1:17" s="105" customFormat="1" ht="24" x14ac:dyDescent="0.55000000000000004">
      <c r="A33" s="106">
        <f>SUBTOTAL(103,$B$4:B33)</f>
        <v>30</v>
      </c>
      <c r="B33" s="107" t="s">
        <v>1350</v>
      </c>
      <c r="C33" s="107" t="s">
        <v>1351</v>
      </c>
      <c r="D33" s="107" t="s">
        <v>1362</v>
      </c>
      <c r="E33" s="106" t="s">
        <v>1413</v>
      </c>
      <c r="F33" s="107" t="s">
        <v>1414</v>
      </c>
      <c r="G33" s="106" t="s">
        <v>5213</v>
      </c>
      <c r="H33" s="106" t="s">
        <v>7285</v>
      </c>
      <c r="I33" s="11">
        <v>0.30199999999999899</v>
      </c>
      <c r="J33" s="11">
        <v>0.30199999999999899</v>
      </c>
      <c r="K33" s="11"/>
      <c r="L33" s="106" t="s">
        <v>1355</v>
      </c>
      <c r="M33" s="108"/>
      <c r="N33" s="108"/>
      <c r="O33" s="108"/>
      <c r="P33" s="108"/>
      <c r="Q33" s="108"/>
    </row>
    <row r="34" spans="1:17" s="105" customFormat="1" ht="24" x14ac:dyDescent="0.55000000000000004">
      <c r="A34" s="106">
        <f>SUBTOTAL(103,$B$4:B34)</f>
        <v>31</v>
      </c>
      <c r="B34" s="107" t="s">
        <v>1350</v>
      </c>
      <c r="C34" s="107" t="s">
        <v>1351</v>
      </c>
      <c r="D34" s="107" t="s">
        <v>1362</v>
      </c>
      <c r="E34" s="106" t="s">
        <v>1415</v>
      </c>
      <c r="F34" s="107" t="s">
        <v>1416</v>
      </c>
      <c r="G34" s="106" t="s">
        <v>5213</v>
      </c>
      <c r="H34" s="106" t="s">
        <v>7286</v>
      </c>
      <c r="I34" s="11">
        <v>0.44600000000000001</v>
      </c>
      <c r="J34" s="11">
        <v>0.44600000000000001</v>
      </c>
      <c r="K34" s="11"/>
      <c r="L34" s="106" t="s">
        <v>1355</v>
      </c>
      <c r="M34" s="108"/>
      <c r="N34" s="108"/>
      <c r="O34" s="108"/>
      <c r="P34" s="108"/>
      <c r="Q34" s="108"/>
    </row>
    <row r="35" spans="1:17" s="105" customFormat="1" ht="24" x14ac:dyDescent="0.55000000000000004">
      <c r="A35" s="106">
        <f>SUBTOTAL(103,$B$4:B35)</f>
        <v>32</v>
      </c>
      <c r="B35" s="107" t="s">
        <v>1417</v>
      </c>
      <c r="C35" s="107" t="s">
        <v>1351</v>
      </c>
      <c r="D35" s="107" t="s">
        <v>1418</v>
      </c>
      <c r="E35" s="106" t="s">
        <v>1419</v>
      </c>
      <c r="F35" s="107" t="s">
        <v>1420</v>
      </c>
      <c r="G35" s="106" t="s">
        <v>7263</v>
      </c>
      <c r="H35" s="106" t="s">
        <v>7287</v>
      </c>
      <c r="I35" s="11">
        <v>25.491999999999901</v>
      </c>
      <c r="J35" s="11">
        <v>28.0289999999999</v>
      </c>
      <c r="K35" s="11"/>
      <c r="L35" s="106" t="s">
        <v>1355</v>
      </c>
      <c r="M35" s="108"/>
      <c r="N35" s="108"/>
      <c r="O35" s="108"/>
      <c r="P35" s="108"/>
      <c r="Q35" s="108"/>
    </row>
    <row r="36" spans="1:17" s="105" customFormat="1" ht="24" x14ac:dyDescent="0.55000000000000004">
      <c r="A36" s="106">
        <f>SUBTOTAL(103,$B$4:B36)</f>
        <v>33</v>
      </c>
      <c r="B36" s="107" t="s">
        <v>1417</v>
      </c>
      <c r="C36" s="107" t="s">
        <v>1351</v>
      </c>
      <c r="D36" s="107" t="s">
        <v>1421</v>
      </c>
      <c r="E36" s="106" t="s">
        <v>1422</v>
      </c>
      <c r="F36" s="107" t="s">
        <v>1423</v>
      </c>
      <c r="G36" s="106" t="s">
        <v>7287</v>
      </c>
      <c r="H36" s="106" t="s">
        <v>7288</v>
      </c>
      <c r="I36" s="11">
        <v>53.7229999999999</v>
      </c>
      <c r="J36" s="11">
        <v>56.760999999999903</v>
      </c>
      <c r="K36" s="11"/>
      <c r="L36" s="106" t="s">
        <v>1355</v>
      </c>
      <c r="M36" s="108"/>
      <c r="N36" s="108"/>
      <c r="O36" s="108"/>
      <c r="P36" s="108"/>
      <c r="Q36" s="108"/>
    </row>
    <row r="37" spans="1:17" s="105" customFormat="1" ht="24" x14ac:dyDescent="0.55000000000000004">
      <c r="A37" s="106">
        <f>SUBTOTAL(103,$B$4:B37)</f>
        <v>34</v>
      </c>
      <c r="B37" s="107" t="s">
        <v>1417</v>
      </c>
      <c r="C37" s="107" t="s">
        <v>1351</v>
      </c>
      <c r="D37" s="107" t="s">
        <v>1424</v>
      </c>
      <c r="E37" s="106" t="s">
        <v>1425</v>
      </c>
      <c r="F37" s="107" t="s">
        <v>1426</v>
      </c>
      <c r="G37" s="106" t="s">
        <v>7288</v>
      </c>
      <c r="H37" s="106" t="s">
        <v>7289</v>
      </c>
      <c r="I37" s="11">
        <v>22.869</v>
      </c>
      <c r="J37" s="11">
        <v>23.928000000000001</v>
      </c>
      <c r="K37" s="11"/>
      <c r="L37" s="106" t="s">
        <v>1355</v>
      </c>
      <c r="M37" s="108"/>
      <c r="N37" s="108"/>
      <c r="O37" s="108"/>
      <c r="P37" s="108"/>
      <c r="Q37" s="108"/>
    </row>
    <row r="38" spans="1:17" s="105" customFormat="1" ht="24" x14ac:dyDescent="0.55000000000000004">
      <c r="A38" s="106">
        <f>SUBTOTAL(103,$B$4:B38)</f>
        <v>35</v>
      </c>
      <c r="B38" s="107" t="s">
        <v>1417</v>
      </c>
      <c r="C38" s="107" t="s">
        <v>1351</v>
      </c>
      <c r="D38" s="107" t="s">
        <v>1427</v>
      </c>
      <c r="E38" s="106" t="s">
        <v>1428</v>
      </c>
      <c r="F38" s="107" t="s">
        <v>1429</v>
      </c>
      <c r="G38" s="106" t="s">
        <v>7268</v>
      </c>
      <c r="H38" s="106" t="s">
        <v>7290</v>
      </c>
      <c r="I38" s="11">
        <v>32.5</v>
      </c>
      <c r="J38" s="11">
        <v>46.219999999999899</v>
      </c>
      <c r="K38" s="11"/>
      <c r="L38" s="106" t="s">
        <v>1355</v>
      </c>
      <c r="M38" s="108"/>
      <c r="N38" s="108"/>
      <c r="O38" s="108"/>
      <c r="P38" s="108"/>
      <c r="Q38" s="108"/>
    </row>
    <row r="39" spans="1:17" s="105" customFormat="1" ht="24" x14ac:dyDescent="0.55000000000000004">
      <c r="A39" s="106">
        <f>SUBTOTAL(103,$B$4:B39)</f>
        <v>36</v>
      </c>
      <c r="B39" s="107" t="s">
        <v>1417</v>
      </c>
      <c r="C39" s="107" t="s">
        <v>1351</v>
      </c>
      <c r="D39" s="107" t="s">
        <v>1418</v>
      </c>
      <c r="E39" s="106" t="s">
        <v>1430</v>
      </c>
      <c r="F39" s="107" t="s">
        <v>1431</v>
      </c>
      <c r="G39" s="106" t="s">
        <v>7290</v>
      </c>
      <c r="H39" s="106" t="s">
        <v>6671</v>
      </c>
      <c r="I39" s="11">
        <v>25.352</v>
      </c>
      <c r="J39" s="11">
        <v>25.945999999999898</v>
      </c>
      <c r="K39" s="11"/>
      <c r="L39" s="106" t="s">
        <v>1355</v>
      </c>
      <c r="M39" s="108"/>
      <c r="N39" s="108"/>
      <c r="O39" s="108"/>
      <c r="P39" s="108"/>
      <c r="Q39" s="108"/>
    </row>
    <row r="40" spans="1:17" s="105" customFormat="1" ht="24" x14ac:dyDescent="0.55000000000000004">
      <c r="A40" s="106">
        <f>SUBTOTAL(103,$B$4:B40)</f>
        <v>37</v>
      </c>
      <c r="B40" s="107" t="s">
        <v>1417</v>
      </c>
      <c r="C40" s="107" t="s">
        <v>1351</v>
      </c>
      <c r="D40" s="107" t="s">
        <v>1424</v>
      </c>
      <c r="E40" s="106" t="s">
        <v>1432</v>
      </c>
      <c r="F40" s="107" t="s">
        <v>1433</v>
      </c>
      <c r="G40" s="106" t="s">
        <v>5213</v>
      </c>
      <c r="H40" s="106" t="s">
        <v>6908</v>
      </c>
      <c r="I40" s="11">
        <v>32.723999999999897</v>
      </c>
      <c r="J40" s="11">
        <v>32.723999999999897</v>
      </c>
      <c r="K40" s="11"/>
      <c r="L40" s="106" t="s">
        <v>1355</v>
      </c>
      <c r="M40" s="108"/>
      <c r="N40" s="108"/>
      <c r="O40" s="108"/>
      <c r="P40" s="108"/>
      <c r="Q40" s="108"/>
    </row>
    <row r="41" spans="1:17" s="105" customFormat="1" ht="24" x14ac:dyDescent="0.55000000000000004">
      <c r="A41" s="106">
        <f>SUBTOTAL(103,$B$4:B41)</f>
        <v>38</v>
      </c>
      <c r="B41" s="107" t="s">
        <v>1417</v>
      </c>
      <c r="C41" s="107" t="s">
        <v>1351</v>
      </c>
      <c r="D41" s="107" t="s">
        <v>1427</v>
      </c>
      <c r="E41" s="106" t="s">
        <v>1434</v>
      </c>
      <c r="F41" s="107" t="s">
        <v>1435</v>
      </c>
      <c r="G41" s="106" t="s">
        <v>5213</v>
      </c>
      <c r="H41" s="106" t="s">
        <v>7291</v>
      </c>
      <c r="I41" s="11">
        <v>12.065</v>
      </c>
      <c r="J41" s="11">
        <v>12.065</v>
      </c>
      <c r="K41" s="11"/>
      <c r="L41" s="106" t="s">
        <v>1355</v>
      </c>
      <c r="M41" s="108"/>
      <c r="N41" s="108"/>
      <c r="O41" s="108"/>
      <c r="P41" s="108"/>
      <c r="Q41" s="108"/>
    </row>
    <row r="42" spans="1:17" s="105" customFormat="1" ht="24" x14ac:dyDescent="0.55000000000000004">
      <c r="A42" s="106">
        <f>SUBTOTAL(103,$B$4:B42)</f>
        <v>39</v>
      </c>
      <c r="B42" s="107" t="s">
        <v>1417</v>
      </c>
      <c r="C42" s="107" t="s">
        <v>1351</v>
      </c>
      <c r="D42" s="107" t="s">
        <v>1427</v>
      </c>
      <c r="E42" s="106" t="s">
        <v>1436</v>
      </c>
      <c r="F42" s="107" t="s">
        <v>1437</v>
      </c>
      <c r="G42" s="106" t="s">
        <v>5213</v>
      </c>
      <c r="H42" s="106" t="s">
        <v>7292</v>
      </c>
      <c r="I42" s="11">
        <v>27.085000000000001</v>
      </c>
      <c r="J42" s="11">
        <v>27.085000000000001</v>
      </c>
      <c r="K42" s="11"/>
      <c r="L42" s="106" t="s">
        <v>1355</v>
      </c>
      <c r="M42" s="108"/>
      <c r="N42" s="108"/>
      <c r="O42" s="108"/>
      <c r="P42" s="108"/>
      <c r="Q42" s="108"/>
    </row>
    <row r="43" spans="1:17" s="105" customFormat="1" ht="24" x14ac:dyDescent="0.55000000000000004">
      <c r="A43" s="106">
        <f>SUBTOTAL(103,$B$4:B43)</f>
        <v>40</v>
      </c>
      <c r="B43" s="107" t="s">
        <v>1417</v>
      </c>
      <c r="C43" s="107" t="s">
        <v>1351</v>
      </c>
      <c r="D43" s="107" t="s">
        <v>1424</v>
      </c>
      <c r="E43" s="106" t="s">
        <v>1438</v>
      </c>
      <c r="F43" s="107" t="s">
        <v>1439</v>
      </c>
      <c r="G43" s="106" t="s">
        <v>5213</v>
      </c>
      <c r="H43" s="106" t="s">
        <v>7293</v>
      </c>
      <c r="I43" s="11">
        <v>6.4</v>
      </c>
      <c r="J43" s="11">
        <v>6.4</v>
      </c>
      <c r="K43" s="11"/>
      <c r="L43" s="106" t="s">
        <v>1355</v>
      </c>
      <c r="M43" s="108"/>
      <c r="N43" s="108"/>
      <c r="O43" s="108"/>
      <c r="P43" s="108"/>
      <c r="Q43" s="108"/>
    </row>
    <row r="44" spans="1:17" s="105" customFormat="1" ht="24" x14ac:dyDescent="0.55000000000000004">
      <c r="A44" s="106">
        <f>SUBTOTAL(103,$B$4:B44)</f>
        <v>41</v>
      </c>
      <c r="B44" s="107" t="s">
        <v>1417</v>
      </c>
      <c r="C44" s="107" t="s">
        <v>1351</v>
      </c>
      <c r="D44" s="107" t="s">
        <v>1427</v>
      </c>
      <c r="E44" s="106" t="s">
        <v>1440</v>
      </c>
      <c r="F44" s="107" t="s">
        <v>1441</v>
      </c>
      <c r="G44" s="106" t="s">
        <v>5213</v>
      </c>
      <c r="H44" s="106" t="s">
        <v>7294</v>
      </c>
      <c r="I44" s="11">
        <v>40.837000000000003</v>
      </c>
      <c r="J44" s="11">
        <v>42.059999999999903</v>
      </c>
      <c r="K44" s="11"/>
      <c r="L44" s="106" t="s">
        <v>1355</v>
      </c>
      <c r="M44" s="108"/>
      <c r="N44" s="108"/>
      <c r="O44" s="108"/>
      <c r="P44" s="108"/>
      <c r="Q44" s="108"/>
    </row>
    <row r="45" spans="1:17" s="105" customFormat="1" ht="24" x14ac:dyDescent="0.55000000000000004">
      <c r="A45" s="106">
        <f>SUBTOTAL(103,$B$4:B45)</f>
        <v>42</v>
      </c>
      <c r="B45" s="107" t="s">
        <v>1417</v>
      </c>
      <c r="C45" s="107" t="s">
        <v>1351</v>
      </c>
      <c r="D45" s="107" t="s">
        <v>1421</v>
      </c>
      <c r="E45" s="106" t="s">
        <v>1442</v>
      </c>
      <c r="F45" s="107" t="s">
        <v>1443</v>
      </c>
      <c r="G45" s="106" t="s">
        <v>5213</v>
      </c>
      <c r="H45" s="106" t="s">
        <v>7295</v>
      </c>
      <c r="I45" s="11">
        <v>11.347</v>
      </c>
      <c r="J45" s="11">
        <v>11.347</v>
      </c>
      <c r="K45" s="11"/>
      <c r="L45" s="106" t="s">
        <v>1355</v>
      </c>
      <c r="M45" s="108"/>
      <c r="N45" s="108"/>
      <c r="O45" s="108"/>
      <c r="P45" s="108"/>
      <c r="Q45" s="108"/>
    </row>
    <row r="46" spans="1:17" s="105" customFormat="1" ht="24" x14ac:dyDescent="0.55000000000000004">
      <c r="A46" s="106">
        <f>SUBTOTAL(103,$B$4:B46)</f>
        <v>43</v>
      </c>
      <c r="B46" s="107" t="s">
        <v>1417</v>
      </c>
      <c r="C46" s="107" t="s">
        <v>1351</v>
      </c>
      <c r="D46" s="107" t="s">
        <v>1424</v>
      </c>
      <c r="E46" s="106" t="s">
        <v>1444</v>
      </c>
      <c r="F46" s="107" t="s">
        <v>1445</v>
      </c>
      <c r="G46" s="106" t="s">
        <v>5213</v>
      </c>
      <c r="H46" s="106" t="s">
        <v>6918</v>
      </c>
      <c r="I46" s="11">
        <v>34.036000000000001</v>
      </c>
      <c r="J46" s="11">
        <v>34.036000000000001</v>
      </c>
      <c r="K46" s="11"/>
      <c r="L46" s="106" t="s">
        <v>1355</v>
      </c>
      <c r="M46" s="108"/>
      <c r="N46" s="108"/>
      <c r="O46" s="108"/>
      <c r="P46" s="108"/>
      <c r="Q46" s="108"/>
    </row>
    <row r="47" spans="1:17" s="105" customFormat="1" ht="24" x14ac:dyDescent="0.55000000000000004">
      <c r="A47" s="109">
        <f>SUBTOTAL(103,$B$4:B47)</f>
        <v>44</v>
      </c>
      <c r="B47" s="110" t="s">
        <v>1417</v>
      </c>
      <c r="C47" s="110" t="s">
        <v>1351</v>
      </c>
      <c r="D47" s="110" t="s">
        <v>1446</v>
      </c>
      <c r="E47" s="109" t="s">
        <v>1447</v>
      </c>
      <c r="F47" s="110" t="s">
        <v>1448</v>
      </c>
      <c r="G47" s="109" t="s">
        <v>7296</v>
      </c>
      <c r="H47" s="109" t="s">
        <v>1449</v>
      </c>
      <c r="I47" s="111">
        <v>20.8</v>
      </c>
      <c r="J47" s="111">
        <v>20.8</v>
      </c>
      <c r="K47" s="111"/>
      <c r="L47" s="109" t="s">
        <v>1385</v>
      </c>
      <c r="M47" s="109" t="s">
        <v>1449</v>
      </c>
      <c r="N47" s="109" t="s">
        <v>6447</v>
      </c>
      <c r="O47" s="109"/>
      <c r="P47" s="109"/>
      <c r="Q47" s="109"/>
    </row>
    <row r="48" spans="1:17" s="105" customFormat="1" ht="24" x14ac:dyDescent="0.55000000000000004">
      <c r="A48" s="109">
        <f>SUBTOTAL(103,$B$4:B48)</f>
        <v>45</v>
      </c>
      <c r="B48" s="110" t="s">
        <v>1417</v>
      </c>
      <c r="C48" s="110" t="s">
        <v>1351</v>
      </c>
      <c r="D48" s="110" t="s">
        <v>1446</v>
      </c>
      <c r="E48" s="109" t="s">
        <v>1447</v>
      </c>
      <c r="F48" s="110" t="s">
        <v>1448</v>
      </c>
      <c r="G48" s="109" t="s">
        <v>1449</v>
      </c>
      <c r="H48" s="109" t="s">
        <v>7297</v>
      </c>
      <c r="I48" s="111">
        <v>72.8569999999999</v>
      </c>
      <c r="J48" s="111">
        <v>73.673999999999893</v>
      </c>
      <c r="K48" s="111"/>
      <c r="L48" s="109" t="s">
        <v>1355</v>
      </c>
      <c r="M48" s="109" t="s">
        <v>1449</v>
      </c>
      <c r="N48" s="109" t="s">
        <v>6451</v>
      </c>
      <c r="O48" s="121"/>
      <c r="P48" s="109"/>
      <c r="Q48" s="109"/>
    </row>
    <row r="49" spans="1:17" s="105" customFormat="1" ht="24" x14ac:dyDescent="0.55000000000000004">
      <c r="A49" s="106">
        <f>SUBTOTAL(103,$B$4:B49)</f>
        <v>46</v>
      </c>
      <c r="B49" s="107" t="s">
        <v>1417</v>
      </c>
      <c r="C49" s="107" t="s">
        <v>1351</v>
      </c>
      <c r="D49" s="107" t="s">
        <v>1421</v>
      </c>
      <c r="E49" s="106" t="s">
        <v>1450</v>
      </c>
      <c r="F49" s="107" t="s">
        <v>1451</v>
      </c>
      <c r="G49" s="106" t="s">
        <v>5213</v>
      </c>
      <c r="H49" s="106" t="s">
        <v>7298</v>
      </c>
      <c r="I49" s="11">
        <v>46.862000000000002</v>
      </c>
      <c r="J49" s="11">
        <v>49.847000000000001</v>
      </c>
      <c r="K49" s="11"/>
      <c r="L49" s="106" t="s">
        <v>1355</v>
      </c>
      <c r="M49" s="108"/>
      <c r="N49" s="108"/>
      <c r="O49" s="108"/>
      <c r="P49" s="108"/>
      <c r="Q49" s="108"/>
    </row>
    <row r="50" spans="1:17" s="105" customFormat="1" ht="24" x14ac:dyDescent="0.55000000000000004">
      <c r="A50" s="109">
        <f>SUBTOTAL(103,$B$4:B50)</f>
        <v>47</v>
      </c>
      <c r="B50" s="110" t="s">
        <v>1417</v>
      </c>
      <c r="C50" s="110" t="s">
        <v>1351</v>
      </c>
      <c r="D50" s="110" t="s">
        <v>1418</v>
      </c>
      <c r="E50" s="109" t="s">
        <v>1452</v>
      </c>
      <c r="F50" s="110" t="s">
        <v>1453</v>
      </c>
      <c r="G50" s="109" t="s">
        <v>7299</v>
      </c>
      <c r="H50" s="109" t="s">
        <v>1454</v>
      </c>
      <c r="I50" s="111">
        <v>48.292000000000002</v>
      </c>
      <c r="J50" s="111">
        <v>48.292000000000002</v>
      </c>
      <c r="K50" s="111"/>
      <c r="L50" s="109" t="s">
        <v>1355</v>
      </c>
      <c r="M50" s="109" t="s">
        <v>1454</v>
      </c>
      <c r="N50" s="109" t="s">
        <v>6450</v>
      </c>
      <c r="O50" s="121"/>
      <c r="P50" s="109"/>
      <c r="Q50" s="109"/>
    </row>
    <row r="51" spans="1:17" s="105" customFormat="1" ht="24" x14ac:dyDescent="0.55000000000000004">
      <c r="A51" s="109">
        <f>SUBTOTAL(103,$B$4:B51)</f>
        <v>48</v>
      </c>
      <c r="B51" s="110" t="s">
        <v>1417</v>
      </c>
      <c r="C51" s="110" t="s">
        <v>1351</v>
      </c>
      <c r="D51" s="110" t="s">
        <v>1418</v>
      </c>
      <c r="E51" s="109" t="s">
        <v>1452</v>
      </c>
      <c r="F51" s="110" t="s">
        <v>1453</v>
      </c>
      <c r="G51" s="109" t="s">
        <v>1454</v>
      </c>
      <c r="H51" s="109" t="s">
        <v>7011</v>
      </c>
      <c r="I51" s="111">
        <v>4.133</v>
      </c>
      <c r="J51" s="111">
        <v>4.133</v>
      </c>
      <c r="K51" s="111"/>
      <c r="L51" s="109" t="s">
        <v>526</v>
      </c>
      <c r="M51" s="109" t="s">
        <v>1454</v>
      </c>
      <c r="N51" s="109" t="s">
        <v>6449</v>
      </c>
      <c r="O51" s="109"/>
      <c r="P51" s="109"/>
      <c r="Q51" s="109"/>
    </row>
    <row r="52" spans="1:17" s="105" customFormat="1" ht="24" x14ac:dyDescent="0.55000000000000004">
      <c r="A52" s="106">
        <f>SUBTOTAL(103,$B$4:B52)</f>
        <v>49</v>
      </c>
      <c r="B52" s="107" t="s">
        <v>1417</v>
      </c>
      <c r="C52" s="107" t="s">
        <v>1351</v>
      </c>
      <c r="D52" s="107" t="s">
        <v>1427</v>
      </c>
      <c r="E52" s="106" t="s">
        <v>1455</v>
      </c>
      <c r="F52" s="107" t="s">
        <v>1456</v>
      </c>
      <c r="G52" s="106" t="s">
        <v>5213</v>
      </c>
      <c r="H52" s="106" t="s">
        <v>7300</v>
      </c>
      <c r="I52" s="11">
        <v>1.65899999999999</v>
      </c>
      <c r="J52" s="11">
        <v>1.65899999999999</v>
      </c>
      <c r="K52" s="11"/>
      <c r="L52" s="106" t="s">
        <v>1355</v>
      </c>
      <c r="M52" s="108"/>
      <c r="N52" s="108"/>
      <c r="O52" s="108"/>
      <c r="P52" s="108"/>
      <c r="Q52" s="108"/>
    </row>
    <row r="53" spans="1:17" s="105" customFormat="1" ht="24" x14ac:dyDescent="0.55000000000000004">
      <c r="A53" s="106">
        <f>SUBTOTAL(103,$B$4:B53)</f>
        <v>50</v>
      </c>
      <c r="B53" s="107" t="s">
        <v>1417</v>
      </c>
      <c r="C53" s="107" t="s">
        <v>1351</v>
      </c>
      <c r="D53" s="107" t="s">
        <v>1421</v>
      </c>
      <c r="E53" s="106" t="s">
        <v>1457</v>
      </c>
      <c r="F53" s="107" t="s">
        <v>1458</v>
      </c>
      <c r="G53" s="106" t="s">
        <v>5213</v>
      </c>
      <c r="H53" s="106" t="s">
        <v>7301</v>
      </c>
      <c r="I53" s="11">
        <v>0.48399999999999899</v>
      </c>
      <c r="J53" s="11">
        <v>0.48399999999999899</v>
      </c>
      <c r="K53" s="11"/>
      <c r="L53" s="106" t="s">
        <v>1355</v>
      </c>
      <c r="M53" s="108"/>
      <c r="N53" s="108"/>
      <c r="O53" s="108"/>
      <c r="P53" s="108"/>
      <c r="Q53" s="108"/>
    </row>
    <row r="54" spans="1:17" s="105" customFormat="1" ht="24" x14ac:dyDescent="0.55000000000000004">
      <c r="A54" s="106">
        <f>SUBTOTAL(103,$B$4:B54)</f>
        <v>51</v>
      </c>
      <c r="B54" s="107" t="s">
        <v>1459</v>
      </c>
      <c r="C54" s="107" t="s">
        <v>1351</v>
      </c>
      <c r="D54" s="107" t="s">
        <v>1460</v>
      </c>
      <c r="E54" s="106" t="s">
        <v>1461</v>
      </c>
      <c r="F54" s="107" t="s">
        <v>1462</v>
      </c>
      <c r="G54" s="106" t="s">
        <v>1244</v>
      </c>
      <c r="H54" s="106" t="s">
        <v>7247</v>
      </c>
      <c r="I54" s="11">
        <v>13.411</v>
      </c>
      <c r="J54" s="11">
        <v>26.821999999999999</v>
      </c>
      <c r="K54" s="11"/>
      <c r="L54" s="106" t="s">
        <v>1106</v>
      </c>
      <c r="M54" s="108"/>
      <c r="N54" s="109" t="s">
        <v>6446</v>
      </c>
      <c r="O54" s="108"/>
      <c r="P54" s="109"/>
      <c r="Q54" s="109"/>
    </row>
    <row r="55" spans="1:17" s="105" customFormat="1" ht="24" x14ac:dyDescent="0.55000000000000004">
      <c r="A55" s="106">
        <f>SUBTOTAL(103,$B$4:B55)</f>
        <v>52</v>
      </c>
      <c r="B55" s="107" t="s">
        <v>1459</v>
      </c>
      <c r="C55" s="107" t="s">
        <v>1351</v>
      </c>
      <c r="D55" s="107" t="s">
        <v>1460</v>
      </c>
      <c r="E55" s="106" t="s">
        <v>1461</v>
      </c>
      <c r="F55" s="107" t="s">
        <v>1462</v>
      </c>
      <c r="G55" s="106" t="s">
        <v>7247</v>
      </c>
      <c r="H55" s="106" t="s">
        <v>7302</v>
      </c>
      <c r="I55" s="11">
        <v>16.939</v>
      </c>
      <c r="J55" s="11">
        <v>37.627999999999901</v>
      </c>
      <c r="K55" s="11"/>
      <c r="L55" s="106" t="s">
        <v>1385</v>
      </c>
      <c r="M55" s="108"/>
      <c r="N55" s="108"/>
      <c r="O55" s="108"/>
      <c r="P55" s="108"/>
      <c r="Q55" s="108"/>
    </row>
    <row r="56" spans="1:17" s="105" customFormat="1" ht="24" x14ac:dyDescent="0.55000000000000004">
      <c r="A56" s="106">
        <f>SUBTOTAL(103,$B$4:B56)</f>
        <v>53</v>
      </c>
      <c r="B56" s="107" t="s">
        <v>1459</v>
      </c>
      <c r="C56" s="107" t="s">
        <v>1351</v>
      </c>
      <c r="D56" s="107" t="s">
        <v>1463</v>
      </c>
      <c r="E56" s="106" t="s">
        <v>1464</v>
      </c>
      <c r="F56" s="107" t="s">
        <v>1465</v>
      </c>
      <c r="G56" s="106" t="s">
        <v>7302</v>
      </c>
      <c r="H56" s="106" t="s">
        <v>7303</v>
      </c>
      <c r="I56" s="11">
        <v>13.736000000000001</v>
      </c>
      <c r="J56" s="11">
        <v>51.095999999999897</v>
      </c>
      <c r="K56" s="11"/>
      <c r="L56" s="106" t="s">
        <v>1385</v>
      </c>
      <c r="M56" s="108"/>
      <c r="N56" s="108"/>
      <c r="O56" s="108"/>
      <c r="P56" s="108"/>
      <c r="Q56" s="108"/>
    </row>
    <row r="57" spans="1:17" s="105" customFormat="1" ht="24" x14ac:dyDescent="0.55000000000000004">
      <c r="A57" s="106">
        <f>SUBTOTAL(103,$B$4:B57)</f>
        <v>54</v>
      </c>
      <c r="B57" s="107" t="s">
        <v>1459</v>
      </c>
      <c r="C57" s="107" t="s">
        <v>1351</v>
      </c>
      <c r="D57" s="107" t="s">
        <v>1466</v>
      </c>
      <c r="E57" s="106" t="s">
        <v>1467</v>
      </c>
      <c r="F57" s="107" t="s">
        <v>1468</v>
      </c>
      <c r="G57" s="106" t="s">
        <v>7179</v>
      </c>
      <c r="H57" s="106" t="s">
        <v>7244</v>
      </c>
      <c r="I57" s="11">
        <v>20.535</v>
      </c>
      <c r="J57" s="11">
        <v>22.204999999999899</v>
      </c>
      <c r="K57" s="11"/>
      <c r="L57" s="106" t="s">
        <v>1110</v>
      </c>
      <c r="M57" s="108"/>
      <c r="N57" s="109" t="s">
        <v>6445</v>
      </c>
      <c r="O57" s="108"/>
      <c r="P57" s="109"/>
      <c r="Q57" s="109"/>
    </row>
    <row r="58" spans="1:17" s="105" customFormat="1" ht="24" x14ac:dyDescent="0.55000000000000004">
      <c r="A58" s="106">
        <f>SUBTOTAL(103,$B$4:B58)</f>
        <v>55</v>
      </c>
      <c r="B58" s="107" t="s">
        <v>1459</v>
      </c>
      <c r="C58" s="107" t="s">
        <v>1351</v>
      </c>
      <c r="D58" s="107" t="s">
        <v>1469</v>
      </c>
      <c r="E58" s="106" t="s">
        <v>1470</v>
      </c>
      <c r="F58" s="107" t="s">
        <v>1471</v>
      </c>
      <c r="G58" s="106" t="s">
        <v>7304</v>
      </c>
      <c r="H58" s="106" t="s">
        <v>7305</v>
      </c>
      <c r="I58" s="11">
        <v>28.0929999999999</v>
      </c>
      <c r="J58" s="11">
        <v>79.013000000000005</v>
      </c>
      <c r="K58" s="11"/>
      <c r="L58" s="106" t="s">
        <v>1385</v>
      </c>
      <c r="M58" s="108"/>
      <c r="N58" s="108"/>
      <c r="O58" s="108"/>
      <c r="P58" s="108"/>
      <c r="Q58" s="108"/>
    </row>
    <row r="59" spans="1:17" s="105" customFormat="1" ht="24" x14ac:dyDescent="0.55000000000000004">
      <c r="A59" s="106">
        <f>SUBTOTAL(103,$B$4:B59)</f>
        <v>56</v>
      </c>
      <c r="B59" s="107" t="s">
        <v>1459</v>
      </c>
      <c r="C59" s="107" t="s">
        <v>1351</v>
      </c>
      <c r="D59" s="107" t="s">
        <v>1460</v>
      </c>
      <c r="E59" s="106" t="s">
        <v>1472</v>
      </c>
      <c r="F59" s="107" t="s">
        <v>1473</v>
      </c>
      <c r="G59" s="106" t="s">
        <v>7306</v>
      </c>
      <c r="H59" s="106" t="s">
        <v>7259</v>
      </c>
      <c r="I59" s="11">
        <v>36.179000000000002</v>
      </c>
      <c r="J59" s="11">
        <v>36.179000000000002</v>
      </c>
      <c r="K59" s="11"/>
      <c r="L59" s="106" t="s">
        <v>1385</v>
      </c>
      <c r="M59" s="108"/>
      <c r="N59" s="108"/>
      <c r="O59" s="108"/>
      <c r="P59" s="108"/>
      <c r="Q59" s="108"/>
    </row>
    <row r="60" spans="1:17" s="105" customFormat="1" ht="24" x14ac:dyDescent="0.55000000000000004">
      <c r="A60" s="106">
        <f>SUBTOTAL(103,$B$4:B60)</f>
        <v>57</v>
      </c>
      <c r="B60" s="107" t="s">
        <v>1459</v>
      </c>
      <c r="C60" s="107" t="s">
        <v>1351</v>
      </c>
      <c r="D60" s="107" t="s">
        <v>1469</v>
      </c>
      <c r="E60" s="106" t="s">
        <v>1474</v>
      </c>
      <c r="F60" s="107" t="s">
        <v>1475</v>
      </c>
      <c r="G60" s="106" t="s">
        <v>5213</v>
      </c>
      <c r="H60" s="106" t="s">
        <v>7307</v>
      </c>
      <c r="I60" s="11">
        <v>7.2960000000000003</v>
      </c>
      <c r="J60" s="11">
        <v>14.592000000000001</v>
      </c>
      <c r="K60" s="11"/>
      <c r="L60" s="106" t="s">
        <v>1385</v>
      </c>
      <c r="M60" s="108"/>
      <c r="N60" s="108"/>
      <c r="O60" s="108"/>
      <c r="P60" s="108"/>
      <c r="Q60" s="108"/>
    </row>
    <row r="61" spans="1:17" s="105" customFormat="1" ht="24" x14ac:dyDescent="0.55000000000000004">
      <c r="A61" s="106">
        <f>SUBTOTAL(103,$B$4:B61)</f>
        <v>58</v>
      </c>
      <c r="B61" s="107" t="s">
        <v>1459</v>
      </c>
      <c r="C61" s="107" t="s">
        <v>1351</v>
      </c>
      <c r="D61" s="107" t="s">
        <v>1460</v>
      </c>
      <c r="E61" s="106" t="s">
        <v>1476</v>
      </c>
      <c r="F61" s="107" t="s">
        <v>1475</v>
      </c>
      <c r="G61" s="106" t="s">
        <v>7307</v>
      </c>
      <c r="H61" s="106" t="s">
        <v>7308</v>
      </c>
      <c r="I61" s="11">
        <v>14.000999999999999</v>
      </c>
      <c r="J61" s="11">
        <v>28.001999999999999</v>
      </c>
      <c r="K61" s="11"/>
      <c r="L61" s="106" t="s">
        <v>1385</v>
      </c>
      <c r="M61" s="108"/>
      <c r="N61" s="108"/>
      <c r="O61" s="108"/>
      <c r="P61" s="108"/>
      <c r="Q61" s="108"/>
    </row>
    <row r="62" spans="1:17" s="105" customFormat="1" ht="24" x14ac:dyDescent="0.55000000000000004">
      <c r="A62" s="106">
        <f>SUBTOTAL(103,$B$4:B62)</f>
        <v>59</v>
      </c>
      <c r="B62" s="107" t="s">
        <v>1459</v>
      </c>
      <c r="C62" s="107" t="s">
        <v>1351</v>
      </c>
      <c r="D62" s="107" t="s">
        <v>1463</v>
      </c>
      <c r="E62" s="106" t="s">
        <v>1477</v>
      </c>
      <c r="F62" s="107" t="s">
        <v>1478</v>
      </c>
      <c r="G62" s="106" t="s">
        <v>7309</v>
      </c>
      <c r="H62" s="106" t="s">
        <v>7310</v>
      </c>
      <c r="I62" s="11">
        <v>16.7029999999999</v>
      </c>
      <c r="J62" s="11">
        <v>33.405999999999899</v>
      </c>
      <c r="K62" s="11"/>
      <c r="L62" s="106" t="s">
        <v>1385</v>
      </c>
      <c r="M62" s="108"/>
      <c r="N62" s="108"/>
      <c r="O62" s="108"/>
      <c r="P62" s="108"/>
      <c r="Q62" s="108"/>
    </row>
    <row r="63" spans="1:17" s="105" customFormat="1" ht="24" x14ac:dyDescent="0.55000000000000004">
      <c r="A63" s="106">
        <f>SUBTOTAL(103,$B$4:B63)</f>
        <v>60</v>
      </c>
      <c r="B63" s="107" t="s">
        <v>1459</v>
      </c>
      <c r="C63" s="107" t="s">
        <v>1351</v>
      </c>
      <c r="D63" s="107" t="s">
        <v>1469</v>
      </c>
      <c r="E63" s="106" t="s">
        <v>1479</v>
      </c>
      <c r="F63" s="107" t="s">
        <v>1478</v>
      </c>
      <c r="G63" s="106" t="s">
        <v>7310</v>
      </c>
      <c r="H63" s="106" t="s">
        <v>7311</v>
      </c>
      <c r="I63" s="11">
        <v>4.1479999999999899</v>
      </c>
      <c r="J63" s="11">
        <v>10.26</v>
      </c>
      <c r="K63" s="11"/>
      <c r="L63" s="106" t="s">
        <v>1385</v>
      </c>
      <c r="M63" s="108"/>
      <c r="N63" s="108"/>
      <c r="O63" s="108"/>
      <c r="P63" s="108"/>
      <c r="Q63" s="108"/>
    </row>
    <row r="64" spans="1:17" s="105" customFormat="1" ht="24" x14ac:dyDescent="0.55000000000000004">
      <c r="A64" s="106">
        <f>SUBTOTAL(103,$B$4:B64)</f>
        <v>61</v>
      </c>
      <c r="B64" s="107" t="s">
        <v>1459</v>
      </c>
      <c r="C64" s="107" t="s">
        <v>1351</v>
      </c>
      <c r="D64" s="107" t="s">
        <v>1466</v>
      </c>
      <c r="E64" s="106" t="s">
        <v>1480</v>
      </c>
      <c r="F64" s="107" t="s">
        <v>1481</v>
      </c>
      <c r="G64" s="106" t="s">
        <v>7248</v>
      </c>
      <c r="H64" s="106" t="s">
        <v>7249</v>
      </c>
      <c r="I64" s="11">
        <v>10.273</v>
      </c>
      <c r="J64" s="11">
        <v>10.273</v>
      </c>
      <c r="K64" s="11"/>
      <c r="L64" s="106" t="s">
        <v>1106</v>
      </c>
      <c r="M64" s="108"/>
      <c r="N64" s="109" t="s">
        <v>6446</v>
      </c>
      <c r="O64" s="108"/>
      <c r="P64" s="109"/>
      <c r="Q64" s="109"/>
    </row>
    <row r="65" spans="1:17" s="105" customFormat="1" ht="24" x14ac:dyDescent="0.55000000000000004">
      <c r="A65" s="106">
        <f>SUBTOTAL(103,$B$4:B65)</f>
        <v>62</v>
      </c>
      <c r="B65" s="107" t="s">
        <v>1459</v>
      </c>
      <c r="C65" s="107" t="s">
        <v>1351</v>
      </c>
      <c r="D65" s="107" t="s">
        <v>1460</v>
      </c>
      <c r="E65" s="106" t="s">
        <v>1482</v>
      </c>
      <c r="F65" s="107" t="s">
        <v>1483</v>
      </c>
      <c r="G65" s="106" t="s">
        <v>5213</v>
      </c>
      <c r="H65" s="106" t="s">
        <v>7250</v>
      </c>
      <c r="I65" s="11">
        <v>5.65</v>
      </c>
      <c r="J65" s="11">
        <v>5.65</v>
      </c>
      <c r="K65" s="11"/>
      <c r="L65" s="106" t="s">
        <v>1106</v>
      </c>
      <c r="M65" s="108"/>
      <c r="N65" s="109" t="s">
        <v>6446</v>
      </c>
      <c r="O65" s="108"/>
      <c r="P65" s="109"/>
      <c r="Q65" s="109"/>
    </row>
    <row r="66" spans="1:17" s="105" customFormat="1" ht="24" x14ac:dyDescent="0.55000000000000004">
      <c r="A66" s="106">
        <f>SUBTOTAL(103,$B$4:B66)</f>
        <v>63</v>
      </c>
      <c r="B66" s="107" t="s">
        <v>1459</v>
      </c>
      <c r="C66" s="107" t="s">
        <v>1351</v>
      </c>
      <c r="D66" s="107" t="s">
        <v>1469</v>
      </c>
      <c r="E66" s="106" t="s">
        <v>1484</v>
      </c>
      <c r="F66" s="107" t="s">
        <v>1485</v>
      </c>
      <c r="G66" s="106" t="s">
        <v>5213</v>
      </c>
      <c r="H66" s="106" t="s">
        <v>7312</v>
      </c>
      <c r="I66" s="11">
        <v>0.93100000000000005</v>
      </c>
      <c r="J66" s="11">
        <v>3.7240000000000002</v>
      </c>
      <c r="K66" s="11"/>
      <c r="L66" s="106" t="s">
        <v>1385</v>
      </c>
      <c r="M66" s="108"/>
      <c r="N66" s="108"/>
      <c r="O66" s="108"/>
      <c r="P66" s="108"/>
      <c r="Q66" s="108"/>
    </row>
    <row r="67" spans="1:17" s="105" customFormat="1" ht="24" x14ac:dyDescent="0.55000000000000004">
      <c r="A67" s="106">
        <f>SUBTOTAL(103,$B$4:B67)</f>
        <v>64</v>
      </c>
      <c r="B67" s="107" t="s">
        <v>1459</v>
      </c>
      <c r="C67" s="107" t="s">
        <v>1351</v>
      </c>
      <c r="D67" s="107" t="s">
        <v>1463</v>
      </c>
      <c r="E67" s="106" t="s">
        <v>1486</v>
      </c>
      <c r="F67" s="107" t="s">
        <v>1487</v>
      </c>
      <c r="G67" s="106" t="s">
        <v>5213</v>
      </c>
      <c r="H67" s="106" t="s">
        <v>7313</v>
      </c>
      <c r="I67" s="11">
        <v>2.3759999999999901</v>
      </c>
      <c r="J67" s="11">
        <v>7.6749999999999998</v>
      </c>
      <c r="K67" s="11"/>
      <c r="L67" s="106" t="s">
        <v>1385</v>
      </c>
      <c r="M67" s="108"/>
      <c r="N67" s="108"/>
      <c r="O67" s="108"/>
      <c r="P67" s="108"/>
      <c r="Q67" s="108"/>
    </row>
    <row r="68" spans="1:17" s="105" customFormat="1" ht="24" x14ac:dyDescent="0.55000000000000004">
      <c r="A68" s="106">
        <f>SUBTOTAL(103,$B$4:B68)</f>
        <v>65</v>
      </c>
      <c r="B68" s="107" t="s">
        <v>1459</v>
      </c>
      <c r="C68" s="107" t="s">
        <v>1351</v>
      </c>
      <c r="D68" s="107" t="s">
        <v>1463</v>
      </c>
      <c r="E68" s="106" t="s">
        <v>1488</v>
      </c>
      <c r="F68" s="107" t="s">
        <v>1489</v>
      </c>
      <c r="G68" s="106" t="s">
        <v>6684</v>
      </c>
      <c r="H68" s="106" t="s">
        <v>7314</v>
      </c>
      <c r="I68" s="11">
        <v>35.271999999999899</v>
      </c>
      <c r="J68" s="11">
        <v>39.515000000000001</v>
      </c>
      <c r="K68" s="11"/>
      <c r="L68" s="106" t="s">
        <v>1385</v>
      </c>
      <c r="M68" s="108"/>
      <c r="N68" s="108"/>
      <c r="O68" s="108"/>
      <c r="P68" s="108"/>
      <c r="Q68" s="108"/>
    </row>
    <row r="69" spans="1:17" s="105" customFormat="1" ht="24" x14ac:dyDescent="0.55000000000000004">
      <c r="A69" s="106">
        <f>SUBTOTAL(103,$B$4:B69)</f>
        <v>66</v>
      </c>
      <c r="B69" s="107" t="s">
        <v>1459</v>
      </c>
      <c r="C69" s="107" t="s">
        <v>1351</v>
      </c>
      <c r="D69" s="107" t="s">
        <v>1463</v>
      </c>
      <c r="E69" s="106" t="s">
        <v>1490</v>
      </c>
      <c r="F69" s="107" t="s">
        <v>1491</v>
      </c>
      <c r="G69" s="106" t="s">
        <v>5213</v>
      </c>
      <c r="H69" s="106" t="s">
        <v>7250</v>
      </c>
      <c r="I69" s="11">
        <v>5.65</v>
      </c>
      <c r="J69" s="11">
        <v>11.3</v>
      </c>
      <c r="K69" s="11"/>
      <c r="L69" s="106" t="s">
        <v>1385</v>
      </c>
      <c r="M69" s="108"/>
      <c r="N69" s="108"/>
      <c r="O69" s="108"/>
      <c r="P69" s="108"/>
      <c r="Q69" s="108"/>
    </row>
    <row r="70" spans="1:17" s="105" customFormat="1" ht="24" x14ac:dyDescent="0.55000000000000004">
      <c r="A70" s="106">
        <f>SUBTOTAL(103,$B$4:B70)</f>
        <v>67</v>
      </c>
      <c r="B70" s="107" t="s">
        <v>1459</v>
      </c>
      <c r="C70" s="107" t="s">
        <v>1351</v>
      </c>
      <c r="D70" s="107" t="s">
        <v>1466</v>
      </c>
      <c r="E70" s="106" t="s">
        <v>1492</v>
      </c>
      <c r="F70" s="107" t="s">
        <v>1493</v>
      </c>
      <c r="G70" s="106" t="s">
        <v>5213</v>
      </c>
      <c r="H70" s="106" t="s">
        <v>7245</v>
      </c>
      <c r="I70" s="11">
        <v>32.76</v>
      </c>
      <c r="J70" s="11">
        <v>37.200000000000003</v>
      </c>
      <c r="K70" s="11"/>
      <c r="L70" s="106" t="s">
        <v>1110</v>
      </c>
      <c r="M70" s="108"/>
      <c r="N70" s="109" t="s">
        <v>6445</v>
      </c>
      <c r="O70" s="108"/>
      <c r="P70" s="109"/>
      <c r="Q70" s="109"/>
    </row>
    <row r="71" spans="1:17" s="105" customFormat="1" ht="24" x14ac:dyDescent="0.55000000000000004">
      <c r="A71" s="106">
        <f>SUBTOTAL(103,$B$4:B71)</f>
        <v>68</v>
      </c>
      <c r="B71" s="107" t="s">
        <v>1459</v>
      </c>
      <c r="C71" s="107" t="s">
        <v>1351</v>
      </c>
      <c r="D71" s="107" t="s">
        <v>1466</v>
      </c>
      <c r="E71" s="106" t="s">
        <v>1492</v>
      </c>
      <c r="F71" s="107" t="s">
        <v>1493</v>
      </c>
      <c r="G71" s="106" t="s">
        <v>7245</v>
      </c>
      <c r="H71" s="106" t="s">
        <v>3930</v>
      </c>
      <c r="I71" s="11">
        <v>4.2380000000000004</v>
      </c>
      <c r="J71" s="11">
        <v>4.7380000000000004</v>
      </c>
      <c r="K71" s="11"/>
      <c r="L71" s="106" t="s">
        <v>1385</v>
      </c>
      <c r="M71" s="108"/>
      <c r="N71" s="108"/>
      <c r="O71" s="108"/>
      <c r="P71" s="108"/>
      <c r="Q71" s="108"/>
    </row>
    <row r="72" spans="1:17" s="105" customFormat="1" ht="24" x14ac:dyDescent="0.55000000000000004">
      <c r="A72" s="106">
        <f>SUBTOTAL(103,$B$4:B72)</f>
        <v>69</v>
      </c>
      <c r="B72" s="107" t="s">
        <v>1459</v>
      </c>
      <c r="C72" s="107" t="s">
        <v>1351</v>
      </c>
      <c r="D72" s="107" t="s">
        <v>1469</v>
      </c>
      <c r="E72" s="106" t="s">
        <v>1494</v>
      </c>
      <c r="F72" s="107" t="s">
        <v>1495</v>
      </c>
      <c r="G72" s="106" t="s">
        <v>3930</v>
      </c>
      <c r="H72" s="106" t="s">
        <v>7315</v>
      </c>
      <c r="I72" s="11">
        <v>33.610999999999898</v>
      </c>
      <c r="J72" s="11">
        <v>49.015999999999899</v>
      </c>
      <c r="K72" s="11"/>
      <c r="L72" s="106" t="s">
        <v>1385</v>
      </c>
      <c r="M72" s="108"/>
      <c r="N72" s="108"/>
      <c r="O72" s="108"/>
      <c r="P72" s="108"/>
      <c r="Q72" s="108"/>
    </row>
    <row r="73" spans="1:17" s="105" customFormat="1" ht="24" x14ac:dyDescent="0.55000000000000004">
      <c r="A73" s="106">
        <f>SUBTOTAL(103,$B$4:B73)</f>
        <v>70</v>
      </c>
      <c r="B73" s="107" t="s">
        <v>1459</v>
      </c>
      <c r="C73" s="107" t="s">
        <v>1351</v>
      </c>
      <c r="D73" s="107" t="s">
        <v>1463</v>
      </c>
      <c r="E73" s="106" t="s">
        <v>1496</v>
      </c>
      <c r="F73" s="107" t="s">
        <v>1497</v>
      </c>
      <c r="G73" s="106" t="s">
        <v>5213</v>
      </c>
      <c r="H73" s="106" t="s">
        <v>7316</v>
      </c>
      <c r="I73" s="11">
        <v>13.763999999999999</v>
      </c>
      <c r="J73" s="11">
        <v>27.734999999999999</v>
      </c>
      <c r="K73" s="11"/>
      <c r="L73" s="106" t="s">
        <v>1385</v>
      </c>
      <c r="M73" s="108"/>
      <c r="N73" s="108"/>
      <c r="O73" s="108"/>
      <c r="P73" s="108"/>
      <c r="Q73" s="108"/>
    </row>
    <row r="74" spans="1:17" s="105" customFormat="1" ht="24" x14ac:dyDescent="0.55000000000000004">
      <c r="A74" s="106">
        <f>SUBTOTAL(103,$B$4:B74)</f>
        <v>71</v>
      </c>
      <c r="B74" s="107" t="s">
        <v>1459</v>
      </c>
      <c r="C74" s="107" t="s">
        <v>1351</v>
      </c>
      <c r="D74" s="107" t="s">
        <v>1463</v>
      </c>
      <c r="E74" s="106" t="s">
        <v>1498</v>
      </c>
      <c r="F74" s="107" t="s">
        <v>1499</v>
      </c>
      <c r="G74" s="106" t="s">
        <v>5213</v>
      </c>
      <c r="H74" s="106" t="s">
        <v>7317</v>
      </c>
      <c r="I74" s="11">
        <v>24.220999999999901</v>
      </c>
      <c r="J74" s="11">
        <v>28.4209999999999</v>
      </c>
      <c r="K74" s="11"/>
      <c r="L74" s="106" t="s">
        <v>1385</v>
      </c>
      <c r="M74" s="108"/>
      <c r="N74" s="108"/>
      <c r="O74" s="108"/>
      <c r="P74" s="108"/>
      <c r="Q74" s="108"/>
    </row>
    <row r="75" spans="1:17" s="105" customFormat="1" ht="24" x14ac:dyDescent="0.55000000000000004">
      <c r="A75" s="106">
        <f>SUBTOTAL(103,$B$4:B75)</f>
        <v>72</v>
      </c>
      <c r="B75" s="107" t="s">
        <v>1459</v>
      </c>
      <c r="C75" s="107" t="s">
        <v>1351</v>
      </c>
      <c r="D75" s="107" t="s">
        <v>1463</v>
      </c>
      <c r="E75" s="106" t="s">
        <v>1500</v>
      </c>
      <c r="F75" s="107" t="s">
        <v>1501</v>
      </c>
      <c r="G75" s="106" t="s">
        <v>7318</v>
      </c>
      <c r="H75" s="106" t="s">
        <v>7319</v>
      </c>
      <c r="I75" s="11">
        <v>5.0839999999999899</v>
      </c>
      <c r="J75" s="11">
        <v>5.0839999999999899</v>
      </c>
      <c r="K75" s="11"/>
      <c r="L75" s="106" t="s">
        <v>1385</v>
      </c>
      <c r="M75" s="108"/>
      <c r="N75" s="108"/>
      <c r="O75" s="108"/>
      <c r="P75" s="108"/>
      <c r="Q75" s="108"/>
    </row>
    <row r="76" spans="1:17" s="105" customFormat="1" ht="24" x14ac:dyDescent="0.55000000000000004">
      <c r="A76" s="106">
        <f>SUBTOTAL(103,$B$4:B76)</f>
        <v>73</v>
      </c>
      <c r="B76" s="107" t="s">
        <v>1459</v>
      </c>
      <c r="C76" s="107" t="s">
        <v>1351</v>
      </c>
      <c r="D76" s="107" t="s">
        <v>1460</v>
      </c>
      <c r="E76" s="106" t="s">
        <v>1502</v>
      </c>
      <c r="F76" s="107" t="s">
        <v>1503</v>
      </c>
      <c r="G76" s="106" t="s">
        <v>5213</v>
      </c>
      <c r="H76" s="106" t="s">
        <v>7320</v>
      </c>
      <c r="I76" s="11">
        <v>38.980999999999902</v>
      </c>
      <c r="J76" s="11">
        <v>51.143999999999998</v>
      </c>
      <c r="K76" s="11"/>
      <c r="L76" s="106" t="s">
        <v>1385</v>
      </c>
      <c r="M76" s="108"/>
      <c r="N76" s="108"/>
      <c r="O76" s="108"/>
      <c r="P76" s="108"/>
      <c r="Q76" s="108"/>
    </row>
    <row r="77" spans="1:17" s="105" customFormat="1" ht="24" x14ac:dyDescent="0.55000000000000004">
      <c r="A77" s="106">
        <f>SUBTOTAL(103,$B$4:B77)</f>
        <v>74</v>
      </c>
      <c r="B77" s="107" t="s">
        <v>1459</v>
      </c>
      <c r="C77" s="107" t="s">
        <v>1351</v>
      </c>
      <c r="D77" s="107" t="s">
        <v>1466</v>
      </c>
      <c r="E77" s="106" t="s">
        <v>1504</v>
      </c>
      <c r="F77" s="107" t="s">
        <v>1505</v>
      </c>
      <c r="G77" s="106" t="s">
        <v>5213</v>
      </c>
      <c r="H77" s="106" t="s">
        <v>7246</v>
      </c>
      <c r="I77" s="11">
        <v>13.161</v>
      </c>
      <c r="J77" s="11">
        <v>14.272</v>
      </c>
      <c r="K77" s="11"/>
      <c r="L77" s="106" t="s">
        <v>1110</v>
      </c>
      <c r="M77" s="108"/>
      <c r="N77" s="109" t="s">
        <v>6445</v>
      </c>
      <c r="O77" s="108"/>
      <c r="P77" s="109"/>
      <c r="Q77" s="109"/>
    </row>
    <row r="78" spans="1:17" s="105" customFormat="1" ht="24" x14ac:dyDescent="0.55000000000000004">
      <c r="A78" s="106">
        <f>SUBTOTAL(103,$B$4:B78)</f>
        <v>75</v>
      </c>
      <c r="B78" s="107" t="s">
        <v>1459</v>
      </c>
      <c r="C78" s="107" t="s">
        <v>1351</v>
      </c>
      <c r="D78" s="107" t="s">
        <v>1469</v>
      </c>
      <c r="E78" s="106" t="s">
        <v>1506</v>
      </c>
      <c r="F78" s="107" t="s">
        <v>1507</v>
      </c>
      <c r="G78" s="106" t="s">
        <v>5213</v>
      </c>
      <c r="H78" s="106" t="s">
        <v>7321</v>
      </c>
      <c r="I78" s="11">
        <v>15.0429999999999</v>
      </c>
      <c r="J78" s="11">
        <v>16.672999999999998</v>
      </c>
      <c r="K78" s="11"/>
      <c r="L78" s="106" t="s">
        <v>1385</v>
      </c>
      <c r="M78" s="108"/>
      <c r="N78" s="108"/>
      <c r="O78" s="108"/>
      <c r="P78" s="108"/>
      <c r="Q78" s="108"/>
    </row>
    <row r="79" spans="1:17" s="105" customFormat="1" ht="24" x14ac:dyDescent="0.55000000000000004">
      <c r="A79" s="106">
        <f>SUBTOTAL(103,$B$4:B79)</f>
        <v>76</v>
      </c>
      <c r="B79" s="107" t="s">
        <v>1459</v>
      </c>
      <c r="C79" s="107" t="s">
        <v>1351</v>
      </c>
      <c r="D79" s="107" t="s">
        <v>1466</v>
      </c>
      <c r="E79" s="106" t="s">
        <v>1508</v>
      </c>
      <c r="F79" s="107" t="s">
        <v>1509</v>
      </c>
      <c r="G79" s="106" t="s">
        <v>1308</v>
      </c>
      <c r="H79" s="106" t="s">
        <v>7251</v>
      </c>
      <c r="I79" s="11">
        <v>11.775</v>
      </c>
      <c r="J79" s="11">
        <v>11.775</v>
      </c>
      <c r="K79" s="11"/>
      <c r="L79" s="106" t="s">
        <v>1106</v>
      </c>
      <c r="M79" s="108"/>
      <c r="N79" s="109" t="s">
        <v>6446</v>
      </c>
      <c r="O79" s="108"/>
      <c r="P79" s="109"/>
      <c r="Q79" s="109"/>
    </row>
    <row r="80" spans="1:17" s="105" customFormat="1" ht="24" x14ac:dyDescent="0.55000000000000004">
      <c r="A80" s="106">
        <f>SUBTOTAL(103,$B$4:B80)</f>
        <v>77</v>
      </c>
      <c r="B80" s="107" t="s">
        <v>1459</v>
      </c>
      <c r="C80" s="107" t="s">
        <v>1351</v>
      </c>
      <c r="D80" s="107" t="s">
        <v>1466</v>
      </c>
      <c r="E80" s="106" t="s">
        <v>1508</v>
      </c>
      <c r="F80" s="107" t="s">
        <v>1509</v>
      </c>
      <c r="G80" s="106" t="s">
        <v>7251</v>
      </c>
      <c r="H80" s="106" t="s">
        <v>7322</v>
      </c>
      <c r="I80" s="11">
        <v>20.286999999999999</v>
      </c>
      <c r="J80" s="11">
        <v>20.782</v>
      </c>
      <c r="K80" s="11"/>
      <c r="L80" s="106" t="s">
        <v>1385</v>
      </c>
      <c r="M80" s="108"/>
      <c r="N80" s="108"/>
      <c r="O80" s="108"/>
      <c r="P80" s="108"/>
      <c r="Q80" s="108"/>
    </row>
    <row r="81" spans="1:17" s="105" customFormat="1" ht="24" x14ac:dyDescent="0.55000000000000004">
      <c r="A81" s="106">
        <f>SUBTOTAL(103,$B$4:B81)</f>
        <v>78</v>
      </c>
      <c r="B81" s="107" t="s">
        <v>1459</v>
      </c>
      <c r="C81" s="107" t="s">
        <v>1351</v>
      </c>
      <c r="D81" s="107" t="s">
        <v>1466</v>
      </c>
      <c r="E81" s="106" t="s">
        <v>1510</v>
      </c>
      <c r="F81" s="107" t="s">
        <v>1511</v>
      </c>
      <c r="G81" s="106" t="s">
        <v>5213</v>
      </c>
      <c r="H81" s="106" t="s">
        <v>7252</v>
      </c>
      <c r="I81" s="11">
        <v>16.706</v>
      </c>
      <c r="J81" s="11">
        <v>17.306000000000001</v>
      </c>
      <c r="K81" s="11"/>
      <c r="L81" s="106" t="s">
        <v>1385</v>
      </c>
      <c r="M81" s="108"/>
      <c r="N81" s="108"/>
      <c r="O81" s="108"/>
      <c r="P81" s="108"/>
      <c r="Q81" s="108"/>
    </row>
    <row r="82" spans="1:17" s="105" customFormat="1" ht="24" x14ac:dyDescent="0.55000000000000004">
      <c r="A82" s="106">
        <f>SUBTOTAL(103,$B$4:B82)</f>
        <v>79</v>
      </c>
      <c r="B82" s="107" t="s">
        <v>1459</v>
      </c>
      <c r="C82" s="107" t="s">
        <v>1351</v>
      </c>
      <c r="D82" s="107" t="s">
        <v>1466</v>
      </c>
      <c r="E82" s="106" t="s">
        <v>1510</v>
      </c>
      <c r="F82" s="107" t="s">
        <v>1511</v>
      </c>
      <c r="G82" s="106" t="s">
        <v>7252</v>
      </c>
      <c r="H82" s="106" t="s">
        <v>7253</v>
      </c>
      <c r="I82" s="11">
        <v>4.4119999999999999</v>
      </c>
      <c r="J82" s="11">
        <v>4.4119999999999999</v>
      </c>
      <c r="K82" s="11"/>
      <c r="L82" s="106" t="s">
        <v>1106</v>
      </c>
      <c r="M82" s="108"/>
      <c r="N82" s="109" t="s">
        <v>6446</v>
      </c>
      <c r="O82" s="108"/>
      <c r="P82" s="109"/>
      <c r="Q82" s="109"/>
    </row>
    <row r="83" spans="1:17" s="105" customFormat="1" ht="24" x14ac:dyDescent="0.55000000000000004">
      <c r="A83" s="106">
        <f>SUBTOTAL(103,$B$4:B83)</f>
        <v>80</v>
      </c>
      <c r="B83" s="107" t="s">
        <v>1459</v>
      </c>
      <c r="C83" s="107" t="s">
        <v>1351</v>
      </c>
      <c r="D83" s="107" t="s">
        <v>1463</v>
      </c>
      <c r="E83" s="106" t="s">
        <v>1512</v>
      </c>
      <c r="F83" s="107" t="s">
        <v>1513</v>
      </c>
      <c r="G83" s="106" t="s">
        <v>7323</v>
      </c>
      <c r="H83" s="106" t="s">
        <v>7324</v>
      </c>
      <c r="I83" s="11">
        <v>2.5049999999999901</v>
      </c>
      <c r="J83" s="11">
        <v>2.5049999999999901</v>
      </c>
      <c r="K83" s="11"/>
      <c r="L83" s="106" t="s">
        <v>1385</v>
      </c>
      <c r="M83" s="108"/>
      <c r="N83" s="108"/>
      <c r="O83" s="108"/>
      <c r="P83" s="108"/>
      <c r="Q83" s="108"/>
    </row>
    <row r="84" spans="1:17" s="105" customFormat="1" ht="24" x14ac:dyDescent="0.55000000000000004">
      <c r="A84" s="106">
        <f>SUBTOTAL(103,$B$4:B84)</f>
        <v>81</v>
      </c>
      <c r="B84" s="107" t="s">
        <v>1459</v>
      </c>
      <c r="C84" s="107" t="s">
        <v>1351</v>
      </c>
      <c r="D84" s="107" t="s">
        <v>1466</v>
      </c>
      <c r="E84" s="106" t="s">
        <v>1514</v>
      </c>
      <c r="F84" s="107" t="s">
        <v>1515</v>
      </c>
      <c r="G84" s="106" t="s">
        <v>5213</v>
      </c>
      <c r="H84" s="106" t="s">
        <v>7254</v>
      </c>
      <c r="I84" s="11">
        <v>6.3810000000000002</v>
      </c>
      <c r="J84" s="11">
        <v>6.3810000000000002</v>
      </c>
      <c r="K84" s="11"/>
      <c r="L84" s="106" t="s">
        <v>1106</v>
      </c>
      <c r="M84" s="108"/>
      <c r="N84" s="109" t="s">
        <v>6446</v>
      </c>
      <c r="O84" s="108"/>
      <c r="P84" s="109"/>
      <c r="Q84" s="109"/>
    </row>
    <row r="85" spans="1:17" s="105" customFormat="1" ht="24" x14ac:dyDescent="0.55000000000000004">
      <c r="A85" s="106">
        <f>SUBTOTAL(103,$B$4:B85)</f>
        <v>82</v>
      </c>
      <c r="B85" s="107" t="s">
        <v>1459</v>
      </c>
      <c r="C85" s="107" t="s">
        <v>1351</v>
      </c>
      <c r="D85" s="107" t="s">
        <v>1463</v>
      </c>
      <c r="E85" s="106" t="s">
        <v>1516</v>
      </c>
      <c r="F85" s="107" t="s">
        <v>1517</v>
      </c>
      <c r="G85" s="106" t="s">
        <v>5213</v>
      </c>
      <c r="H85" s="106" t="s">
        <v>7325</v>
      </c>
      <c r="I85" s="11">
        <v>2.2200000000000002</v>
      </c>
      <c r="J85" s="11">
        <v>3.73</v>
      </c>
      <c r="K85" s="11"/>
      <c r="L85" s="106" t="s">
        <v>1385</v>
      </c>
      <c r="M85" s="108"/>
      <c r="N85" s="108"/>
      <c r="O85" s="108"/>
      <c r="P85" s="108"/>
      <c r="Q85" s="108"/>
    </row>
    <row r="86" spans="1:17" s="105" customFormat="1" ht="24" x14ac:dyDescent="0.55000000000000004">
      <c r="A86" s="106">
        <f>SUBTOTAL(103,$B$4:B86)</f>
        <v>83</v>
      </c>
      <c r="B86" s="107" t="s">
        <v>1518</v>
      </c>
      <c r="C86" s="107" t="s">
        <v>1351</v>
      </c>
      <c r="D86" s="107" t="s">
        <v>1519</v>
      </c>
      <c r="E86" s="106" t="s">
        <v>1520</v>
      </c>
      <c r="F86" s="107" t="s">
        <v>1521</v>
      </c>
      <c r="G86" s="106" t="s">
        <v>7326</v>
      </c>
      <c r="H86" s="106" t="s">
        <v>7327</v>
      </c>
      <c r="I86" s="11">
        <v>24.5</v>
      </c>
      <c r="J86" s="11">
        <v>49</v>
      </c>
      <c r="K86" s="11"/>
      <c r="L86" s="106" t="s">
        <v>1385</v>
      </c>
      <c r="M86" s="108"/>
      <c r="N86" s="108"/>
      <c r="O86" s="108"/>
      <c r="P86" s="108"/>
      <c r="Q86" s="108"/>
    </row>
    <row r="87" spans="1:17" s="105" customFormat="1" ht="24" x14ac:dyDescent="0.55000000000000004">
      <c r="A87" s="106">
        <f>SUBTOTAL(103,$B$4:B87)</f>
        <v>84</v>
      </c>
      <c r="B87" s="107" t="s">
        <v>1518</v>
      </c>
      <c r="C87" s="107" t="s">
        <v>1351</v>
      </c>
      <c r="D87" s="107" t="s">
        <v>1522</v>
      </c>
      <c r="E87" s="106" t="s">
        <v>1523</v>
      </c>
      <c r="F87" s="107" t="s">
        <v>1524</v>
      </c>
      <c r="G87" s="106" t="s">
        <v>7327</v>
      </c>
      <c r="H87" s="106" t="s">
        <v>7328</v>
      </c>
      <c r="I87" s="11">
        <v>10</v>
      </c>
      <c r="J87" s="11">
        <v>21.497</v>
      </c>
      <c r="K87" s="11"/>
      <c r="L87" s="106" t="s">
        <v>1385</v>
      </c>
      <c r="M87" s="108"/>
      <c r="N87" s="108"/>
      <c r="O87" s="108"/>
      <c r="P87" s="108"/>
      <c r="Q87" s="108"/>
    </row>
    <row r="88" spans="1:17" s="105" customFormat="1" ht="24" x14ac:dyDescent="0.55000000000000004">
      <c r="A88" s="106">
        <f>SUBTOTAL(103,$B$4:B88)</f>
        <v>85</v>
      </c>
      <c r="B88" s="107" t="s">
        <v>1518</v>
      </c>
      <c r="C88" s="107" t="s">
        <v>1351</v>
      </c>
      <c r="D88" s="107" t="s">
        <v>1522</v>
      </c>
      <c r="E88" s="106" t="s">
        <v>1523</v>
      </c>
      <c r="F88" s="107" t="s">
        <v>1524</v>
      </c>
      <c r="G88" s="106" t="s">
        <v>7329</v>
      </c>
      <c r="H88" s="106" t="s">
        <v>7330</v>
      </c>
      <c r="I88" s="11">
        <v>12</v>
      </c>
      <c r="J88" s="11">
        <v>27.5</v>
      </c>
      <c r="K88" s="11"/>
      <c r="L88" s="106" t="s">
        <v>1385</v>
      </c>
      <c r="M88" s="108"/>
      <c r="N88" s="108"/>
      <c r="O88" s="108"/>
      <c r="P88" s="108"/>
      <c r="Q88" s="108"/>
    </row>
    <row r="89" spans="1:17" s="105" customFormat="1" ht="24" x14ac:dyDescent="0.55000000000000004">
      <c r="A89" s="106">
        <f>SUBTOTAL(103,$B$4:B89)</f>
        <v>86</v>
      </c>
      <c r="B89" s="107" t="s">
        <v>1518</v>
      </c>
      <c r="C89" s="107" t="s">
        <v>1351</v>
      </c>
      <c r="D89" s="107" t="s">
        <v>1525</v>
      </c>
      <c r="E89" s="106" t="s">
        <v>1526</v>
      </c>
      <c r="F89" s="107" t="s">
        <v>1527</v>
      </c>
      <c r="G89" s="106" t="s">
        <v>7330</v>
      </c>
      <c r="H89" s="106" t="s">
        <v>7255</v>
      </c>
      <c r="I89" s="11">
        <v>35.616999999999898</v>
      </c>
      <c r="J89" s="11">
        <v>77.790999999999897</v>
      </c>
      <c r="K89" s="11"/>
      <c r="L89" s="106" t="s">
        <v>1385</v>
      </c>
      <c r="M89" s="108"/>
      <c r="N89" s="108"/>
      <c r="O89" s="108"/>
      <c r="P89" s="108"/>
      <c r="Q89" s="108"/>
    </row>
    <row r="90" spans="1:17" s="105" customFormat="1" ht="24" x14ac:dyDescent="0.55000000000000004">
      <c r="A90" s="106">
        <f>SUBTOTAL(103,$B$4:B90)</f>
        <v>87</v>
      </c>
      <c r="B90" s="107" t="s">
        <v>1518</v>
      </c>
      <c r="C90" s="107" t="s">
        <v>1351</v>
      </c>
      <c r="D90" s="107" t="s">
        <v>1522</v>
      </c>
      <c r="E90" s="106" t="s">
        <v>1528</v>
      </c>
      <c r="F90" s="107" t="s">
        <v>1529</v>
      </c>
      <c r="G90" s="106" t="s">
        <v>7303</v>
      </c>
      <c r="H90" s="106" t="s">
        <v>7331</v>
      </c>
      <c r="I90" s="11">
        <v>12.5</v>
      </c>
      <c r="J90" s="11">
        <v>27.3919999999999</v>
      </c>
      <c r="K90" s="11"/>
      <c r="L90" s="106" t="s">
        <v>1385</v>
      </c>
      <c r="M90" s="108"/>
      <c r="N90" s="108"/>
      <c r="O90" s="108"/>
      <c r="P90" s="108"/>
      <c r="Q90" s="108"/>
    </row>
    <row r="91" spans="1:17" s="105" customFormat="1" ht="24" x14ac:dyDescent="0.55000000000000004">
      <c r="A91" s="106">
        <f>SUBTOTAL(103,$B$4:B91)</f>
        <v>88</v>
      </c>
      <c r="B91" s="107" t="s">
        <v>1518</v>
      </c>
      <c r="C91" s="107" t="s">
        <v>1351</v>
      </c>
      <c r="D91" s="107" t="s">
        <v>1530</v>
      </c>
      <c r="E91" s="106" t="s">
        <v>1531</v>
      </c>
      <c r="F91" s="107" t="s">
        <v>1532</v>
      </c>
      <c r="G91" s="106" t="s">
        <v>7331</v>
      </c>
      <c r="H91" s="106" t="s">
        <v>7332</v>
      </c>
      <c r="I91" s="11">
        <v>70.257000000000005</v>
      </c>
      <c r="J91" s="11">
        <v>142.95400000000001</v>
      </c>
      <c r="K91" s="11"/>
      <c r="L91" s="106" t="s">
        <v>1385</v>
      </c>
      <c r="M91" s="108"/>
      <c r="N91" s="108"/>
      <c r="O91" s="108"/>
      <c r="P91" s="108"/>
      <c r="Q91" s="108"/>
    </row>
    <row r="92" spans="1:17" s="105" customFormat="1" ht="24" x14ac:dyDescent="0.55000000000000004">
      <c r="A92" s="106">
        <f>SUBTOTAL(103,$B$4:B92)</f>
        <v>89</v>
      </c>
      <c r="B92" s="107" t="s">
        <v>1518</v>
      </c>
      <c r="C92" s="107" t="s">
        <v>1351</v>
      </c>
      <c r="D92" s="107" t="s">
        <v>1522</v>
      </c>
      <c r="E92" s="106" t="s">
        <v>1533</v>
      </c>
      <c r="F92" s="107" t="s">
        <v>1475</v>
      </c>
      <c r="G92" s="106" t="s">
        <v>7308</v>
      </c>
      <c r="H92" s="106" t="s">
        <v>7333</v>
      </c>
      <c r="I92" s="11">
        <v>4</v>
      </c>
      <c r="J92" s="11">
        <v>8.4450000000000003</v>
      </c>
      <c r="K92" s="11"/>
      <c r="L92" s="106" t="s">
        <v>1385</v>
      </c>
      <c r="M92" s="108"/>
      <c r="N92" s="108"/>
      <c r="O92" s="108"/>
      <c r="P92" s="108"/>
      <c r="Q92" s="108"/>
    </row>
    <row r="93" spans="1:17" s="105" customFormat="1" ht="24" x14ac:dyDescent="0.55000000000000004">
      <c r="A93" s="106">
        <f>SUBTOTAL(103,$B$4:B93)</f>
        <v>90</v>
      </c>
      <c r="B93" s="107" t="s">
        <v>1518</v>
      </c>
      <c r="C93" s="107" t="s">
        <v>1351</v>
      </c>
      <c r="D93" s="107" t="s">
        <v>1522</v>
      </c>
      <c r="E93" s="106" t="s">
        <v>1534</v>
      </c>
      <c r="F93" s="107" t="s">
        <v>1478</v>
      </c>
      <c r="G93" s="106" t="s">
        <v>7334</v>
      </c>
      <c r="H93" s="106" t="s">
        <v>7309</v>
      </c>
      <c r="I93" s="11">
        <v>1</v>
      </c>
      <c r="J93" s="11">
        <v>2.0550000000000002</v>
      </c>
      <c r="K93" s="11"/>
      <c r="L93" s="106" t="s">
        <v>1385</v>
      </c>
      <c r="M93" s="108"/>
      <c r="N93" s="108"/>
      <c r="O93" s="108"/>
      <c r="P93" s="108"/>
      <c r="Q93" s="108"/>
    </row>
    <row r="94" spans="1:17" s="105" customFormat="1" ht="24" x14ac:dyDescent="0.55000000000000004">
      <c r="A94" s="106">
        <f>SUBTOTAL(103,$B$4:B94)</f>
        <v>91</v>
      </c>
      <c r="B94" s="107" t="s">
        <v>1518</v>
      </c>
      <c r="C94" s="107" t="s">
        <v>1351</v>
      </c>
      <c r="D94" s="107" t="s">
        <v>1525</v>
      </c>
      <c r="E94" s="106" t="s">
        <v>1535</v>
      </c>
      <c r="F94" s="107" t="s">
        <v>1536</v>
      </c>
      <c r="G94" s="106" t="s">
        <v>7316</v>
      </c>
      <c r="H94" s="106" t="s">
        <v>7335</v>
      </c>
      <c r="I94" s="11">
        <v>13.536</v>
      </c>
      <c r="J94" s="11">
        <v>20.887</v>
      </c>
      <c r="K94" s="11"/>
      <c r="L94" s="106" t="s">
        <v>1385</v>
      </c>
      <c r="M94" s="108"/>
      <c r="N94" s="108"/>
      <c r="O94" s="108"/>
      <c r="P94" s="108"/>
      <c r="Q94" s="108"/>
    </row>
    <row r="95" spans="1:17" s="105" customFormat="1" ht="24" x14ac:dyDescent="0.55000000000000004">
      <c r="A95" s="106">
        <f>SUBTOTAL(103,$B$4:B95)</f>
        <v>92</v>
      </c>
      <c r="B95" s="107" t="s">
        <v>1518</v>
      </c>
      <c r="C95" s="107" t="s">
        <v>1351</v>
      </c>
      <c r="D95" s="107" t="s">
        <v>1519</v>
      </c>
      <c r="E95" s="106" t="s">
        <v>1537</v>
      </c>
      <c r="F95" s="107" t="s">
        <v>1538</v>
      </c>
      <c r="G95" s="106" t="s">
        <v>7336</v>
      </c>
      <c r="H95" s="106" t="s">
        <v>7337</v>
      </c>
      <c r="I95" s="11">
        <v>15.239000000000001</v>
      </c>
      <c r="J95" s="11">
        <v>17.189</v>
      </c>
      <c r="K95" s="11"/>
      <c r="L95" s="106" t="s">
        <v>1385</v>
      </c>
      <c r="M95" s="108"/>
      <c r="N95" s="108"/>
      <c r="O95" s="108"/>
      <c r="P95" s="108"/>
      <c r="Q95" s="108"/>
    </row>
    <row r="96" spans="1:17" s="105" customFormat="1" ht="24" x14ac:dyDescent="0.55000000000000004">
      <c r="A96" s="106">
        <f>SUBTOTAL(103,$B$4:B96)</f>
        <v>93</v>
      </c>
      <c r="B96" s="107" t="s">
        <v>1518</v>
      </c>
      <c r="C96" s="107" t="s">
        <v>1351</v>
      </c>
      <c r="D96" s="107" t="s">
        <v>1525</v>
      </c>
      <c r="E96" s="106" t="s">
        <v>1539</v>
      </c>
      <c r="F96" s="107" t="s">
        <v>1540</v>
      </c>
      <c r="G96" s="106" t="s">
        <v>5213</v>
      </c>
      <c r="H96" s="106" t="s">
        <v>7338</v>
      </c>
      <c r="I96" s="11">
        <v>0.80600000000000005</v>
      </c>
      <c r="J96" s="11">
        <v>0.80600000000000005</v>
      </c>
      <c r="K96" s="11"/>
      <c r="L96" s="106" t="s">
        <v>1385</v>
      </c>
      <c r="M96" s="108"/>
      <c r="N96" s="108"/>
      <c r="O96" s="108"/>
      <c r="P96" s="108"/>
      <c r="Q96" s="108"/>
    </row>
    <row r="97" spans="1:17" s="105" customFormat="1" ht="24" x14ac:dyDescent="0.55000000000000004">
      <c r="A97" s="106">
        <f>SUBTOTAL(103,$B$4:B97)</f>
        <v>94</v>
      </c>
      <c r="B97" s="107" t="s">
        <v>1518</v>
      </c>
      <c r="C97" s="107" t="s">
        <v>1351</v>
      </c>
      <c r="D97" s="107" t="s">
        <v>1541</v>
      </c>
      <c r="E97" s="106" t="s">
        <v>1542</v>
      </c>
      <c r="F97" s="107" t="s">
        <v>1543</v>
      </c>
      <c r="G97" s="106" t="s">
        <v>5213</v>
      </c>
      <c r="H97" s="106" t="s">
        <v>7339</v>
      </c>
      <c r="I97" s="11">
        <v>28.3</v>
      </c>
      <c r="J97" s="11">
        <v>28.3</v>
      </c>
      <c r="K97" s="11"/>
      <c r="L97" s="106" t="s">
        <v>1385</v>
      </c>
      <c r="M97" s="108"/>
      <c r="N97" s="108"/>
      <c r="O97" s="108"/>
      <c r="P97" s="108"/>
      <c r="Q97" s="108"/>
    </row>
    <row r="98" spans="1:17" s="105" customFormat="1" ht="24" x14ac:dyDescent="0.55000000000000004">
      <c r="A98" s="106">
        <f>SUBTOTAL(103,$B$4:B98)</f>
        <v>95</v>
      </c>
      <c r="B98" s="107" t="s">
        <v>1518</v>
      </c>
      <c r="C98" s="107" t="s">
        <v>1351</v>
      </c>
      <c r="D98" s="107" t="s">
        <v>1544</v>
      </c>
      <c r="E98" s="106" t="s">
        <v>1545</v>
      </c>
      <c r="F98" s="107" t="s">
        <v>1546</v>
      </c>
      <c r="G98" s="106" t="s">
        <v>7339</v>
      </c>
      <c r="H98" s="106" t="s">
        <v>7271</v>
      </c>
      <c r="I98" s="11">
        <v>42.7</v>
      </c>
      <c r="J98" s="11">
        <v>45.463000000000001</v>
      </c>
      <c r="K98" s="11"/>
      <c r="L98" s="106" t="s">
        <v>1385</v>
      </c>
      <c r="M98" s="108"/>
      <c r="N98" s="108"/>
      <c r="O98" s="108"/>
      <c r="P98" s="108"/>
      <c r="Q98" s="108"/>
    </row>
    <row r="99" spans="1:17" s="105" customFormat="1" ht="24" x14ac:dyDescent="0.55000000000000004">
      <c r="A99" s="106">
        <f>SUBTOTAL(103,$B$4:B99)</f>
        <v>96</v>
      </c>
      <c r="B99" s="107" t="s">
        <v>1518</v>
      </c>
      <c r="C99" s="107" t="s">
        <v>1351</v>
      </c>
      <c r="D99" s="107" t="s">
        <v>1544</v>
      </c>
      <c r="E99" s="106" t="s">
        <v>1547</v>
      </c>
      <c r="F99" s="107" t="s">
        <v>1548</v>
      </c>
      <c r="G99" s="106" t="s">
        <v>5213</v>
      </c>
      <c r="H99" s="106" t="s">
        <v>7340</v>
      </c>
      <c r="I99" s="11">
        <v>56.957000000000001</v>
      </c>
      <c r="J99" s="11">
        <v>56.957000000000001</v>
      </c>
      <c r="K99" s="11"/>
      <c r="L99" s="106" t="s">
        <v>1385</v>
      </c>
      <c r="M99" s="108"/>
      <c r="N99" s="108"/>
      <c r="O99" s="108"/>
      <c r="P99" s="108"/>
      <c r="Q99" s="108"/>
    </row>
    <row r="100" spans="1:17" s="105" customFormat="1" ht="24" x14ac:dyDescent="0.55000000000000004">
      <c r="A100" s="106">
        <f>SUBTOTAL(103,$B$4:B100)</f>
        <v>97</v>
      </c>
      <c r="B100" s="107" t="s">
        <v>1518</v>
      </c>
      <c r="C100" s="107" t="s">
        <v>1351</v>
      </c>
      <c r="D100" s="107" t="s">
        <v>1519</v>
      </c>
      <c r="E100" s="106" t="s">
        <v>1549</v>
      </c>
      <c r="F100" s="107" t="s">
        <v>1550</v>
      </c>
      <c r="G100" s="106" t="s">
        <v>5213</v>
      </c>
      <c r="H100" s="106" t="s">
        <v>7341</v>
      </c>
      <c r="I100" s="11">
        <v>36.033000000000001</v>
      </c>
      <c r="J100" s="11">
        <v>38.511000000000003</v>
      </c>
      <c r="K100" s="11"/>
      <c r="L100" s="106" t="s">
        <v>1385</v>
      </c>
      <c r="M100" s="108"/>
      <c r="N100" s="108"/>
      <c r="O100" s="108"/>
      <c r="P100" s="108"/>
      <c r="Q100" s="108"/>
    </row>
    <row r="101" spans="1:17" s="105" customFormat="1" ht="24" x14ac:dyDescent="0.55000000000000004">
      <c r="A101" s="106">
        <f>SUBTOTAL(103,$B$4:B101)</f>
        <v>98</v>
      </c>
      <c r="B101" s="107" t="s">
        <v>1518</v>
      </c>
      <c r="C101" s="107" t="s">
        <v>1351</v>
      </c>
      <c r="D101" s="107" t="s">
        <v>1544</v>
      </c>
      <c r="E101" s="106" t="s">
        <v>1551</v>
      </c>
      <c r="F101" s="107" t="s">
        <v>1552</v>
      </c>
      <c r="G101" s="106" t="s">
        <v>5213</v>
      </c>
      <c r="H101" s="106" t="s">
        <v>7342</v>
      </c>
      <c r="I101" s="11">
        <v>45.741</v>
      </c>
      <c r="J101" s="11">
        <v>52.930999999999997</v>
      </c>
      <c r="K101" s="11"/>
      <c r="L101" s="106" t="s">
        <v>1385</v>
      </c>
      <c r="M101" s="108"/>
      <c r="N101" s="108"/>
      <c r="O101" s="108"/>
      <c r="P101" s="108"/>
      <c r="Q101" s="108"/>
    </row>
    <row r="102" spans="1:17" s="105" customFormat="1" ht="24" x14ac:dyDescent="0.55000000000000004">
      <c r="A102" s="106">
        <f>SUBTOTAL(103,$B$4:B102)</f>
        <v>99</v>
      </c>
      <c r="B102" s="107" t="s">
        <v>1518</v>
      </c>
      <c r="C102" s="107" t="s">
        <v>1351</v>
      </c>
      <c r="D102" s="107" t="s">
        <v>1525</v>
      </c>
      <c r="E102" s="106" t="s">
        <v>1553</v>
      </c>
      <c r="F102" s="107" t="s">
        <v>1554</v>
      </c>
      <c r="G102" s="106" t="s">
        <v>5213</v>
      </c>
      <c r="H102" s="106" t="s">
        <v>7343</v>
      </c>
      <c r="I102" s="11">
        <v>15.4499999999999</v>
      </c>
      <c r="J102" s="11">
        <v>15.4499999999999</v>
      </c>
      <c r="K102" s="11"/>
      <c r="L102" s="106" t="s">
        <v>1385</v>
      </c>
      <c r="M102" s="108"/>
      <c r="N102" s="108"/>
      <c r="O102" s="108"/>
      <c r="P102" s="108"/>
      <c r="Q102" s="108"/>
    </row>
    <row r="103" spans="1:17" s="105" customFormat="1" ht="24" x14ac:dyDescent="0.55000000000000004">
      <c r="A103" s="106">
        <f>SUBTOTAL(103,$B$4:B103)</f>
        <v>100</v>
      </c>
      <c r="B103" s="107" t="s">
        <v>1518</v>
      </c>
      <c r="C103" s="107" t="s">
        <v>1351</v>
      </c>
      <c r="D103" s="107" t="s">
        <v>1525</v>
      </c>
      <c r="E103" s="106" t="s">
        <v>1555</v>
      </c>
      <c r="F103" s="107" t="s">
        <v>1556</v>
      </c>
      <c r="G103" s="106" t="s">
        <v>5213</v>
      </c>
      <c r="H103" s="106" t="s">
        <v>7344</v>
      </c>
      <c r="I103" s="11">
        <v>15.593</v>
      </c>
      <c r="J103" s="11">
        <v>15.593</v>
      </c>
      <c r="K103" s="11"/>
      <c r="L103" s="106" t="s">
        <v>1385</v>
      </c>
      <c r="M103" s="108"/>
      <c r="N103" s="108"/>
      <c r="O103" s="108"/>
      <c r="P103" s="108"/>
      <c r="Q103" s="108"/>
    </row>
    <row r="104" spans="1:17" s="105" customFormat="1" ht="24" x14ac:dyDescent="0.55000000000000004">
      <c r="A104" s="106">
        <f>SUBTOTAL(103,$B$4:B104)</f>
        <v>101</v>
      </c>
      <c r="B104" s="107" t="s">
        <v>1518</v>
      </c>
      <c r="C104" s="107" t="s">
        <v>1351</v>
      </c>
      <c r="D104" s="107" t="s">
        <v>1519</v>
      </c>
      <c r="E104" s="106" t="s">
        <v>1557</v>
      </c>
      <c r="F104" s="107" t="s">
        <v>1558</v>
      </c>
      <c r="G104" s="106" t="s">
        <v>5213</v>
      </c>
      <c r="H104" s="106" t="s">
        <v>7345</v>
      </c>
      <c r="I104" s="11">
        <v>26.969999999999899</v>
      </c>
      <c r="J104" s="11">
        <v>26.969999999999899</v>
      </c>
      <c r="K104" s="11"/>
      <c r="L104" s="106" t="s">
        <v>1385</v>
      </c>
      <c r="M104" s="108"/>
      <c r="N104" s="108"/>
      <c r="O104" s="108"/>
      <c r="P104" s="108"/>
      <c r="Q104" s="108"/>
    </row>
    <row r="105" spans="1:17" s="105" customFormat="1" ht="24" x14ac:dyDescent="0.55000000000000004">
      <c r="A105" s="106">
        <f>SUBTOTAL(103,$B$4:B105)</f>
        <v>102</v>
      </c>
      <c r="B105" s="107" t="s">
        <v>1518</v>
      </c>
      <c r="C105" s="107" t="s">
        <v>1351</v>
      </c>
      <c r="D105" s="107" t="s">
        <v>1530</v>
      </c>
      <c r="E105" s="106" t="s">
        <v>1559</v>
      </c>
      <c r="F105" s="107" t="s">
        <v>1560</v>
      </c>
      <c r="G105" s="106" t="s">
        <v>5213</v>
      </c>
      <c r="H105" s="106" t="s">
        <v>7346</v>
      </c>
      <c r="I105" s="11">
        <v>20.235999999999901</v>
      </c>
      <c r="J105" s="11">
        <v>20.485999999999901</v>
      </c>
      <c r="K105" s="11"/>
      <c r="L105" s="106" t="s">
        <v>1385</v>
      </c>
      <c r="M105" s="108"/>
      <c r="N105" s="108"/>
      <c r="O105" s="108"/>
      <c r="P105" s="108"/>
      <c r="Q105" s="108"/>
    </row>
    <row r="106" spans="1:17" s="105" customFormat="1" ht="24" x14ac:dyDescent="0.55000000000000004">
      <c r="A106" s="106">
        <f>SUBTOTAL(103,$B$4:B106)</f>
        <v>103</v>
      </c>
      <c r="B106" s="107" t="s">
        <v>1518</v>
      </c>
      <c r="C106" s="107" t="s">
        <v>1351</v>
      </c>
      <c r="D106" s="107" t="s">
        <v>1541</v>
      </c>
      <c r="E106" s="106" t="s">
        <v>1561</v>
      </c>
      <c r="F106" s="107" t="s">
        <v>1562</v>
      </c>
      <c r="G106" s="106" t="s">
        <v>7346</v>
      </c>
      <c r="H106" s="106" t="s">
        <v>7347</v>
      </c>
      <c r="I106" s="11">
        <v>42.545999999999999</v>
      </c>
      <c r="J106" s="11">
        <v>42.545999999999999</v>
      </c>
      <c r="K106" s="11"/>
      <c r="L106" s="106" t="s">
        <v>1385</v>
      </c>
      <c r="M106" s="108"/>
      <c r="N106" s="108"/>
      <c r="O106" s="108"/>
      <c r="P106" s="108"/>
      <c r="Q106" s="108"/>
    </row>
    <row r="107" spans="1:17" s="105" customFormat="1" ht="24" x14ac:dyDescent="0.55000000000000004">
      <c r="A107" s="106">
        <f>SUBTOTAL(103,$B$4:B107)</f>
        <v>104</v>
      </c>
      <c r="B107" s="107" t="s">
        <v>1518</v>
      </c>
      <c r="C107" s="107" t="s">
        <v>1351</v>
      </c>
      <c r="D107" s="107" t="s">
        <v>1541</v>
      </c>
      <c r="E107" s="106" t="s">
        <v>1563</v>
      </c>
      <c r="F107" s="107" t="s">
        <v>1564</v>
      </c>
      <c r="G107" s="106" t="s">
        <v>7348</v>
      </c>
      <c r="H107" s="106" t="s">
        <v>7349</v>
      </c>
      <c r="I107" s="11">
        <v>36.847000000000001</v>
      </c>
      <c r="J107" s="11">
        <v>38.396999999999899</v>
      </c>
      <c r="K107" s="11"/>
      <c r="L107" s="106" t="s">
        <v>1385</v>
      </c>
      <c r="M107" s="108"/>
      <c r="N107" s="108"/>
      <c r="O107" s="108"/>
      <c r="P107" s="108"/>
      <c r="Q107" s="108"/>
    </row>
    <row r="108" spans="1:17" s="105" customFormat="1" ht="24" x14ac:dyDescent="0.55000000000000004">
      <c r="A108" s="106">
        <f>SUBTOTAL(103,$B$4:B108)</f>
        <v>105</v>
      </c>
      <c r="B108" s="107" t="s">
        <v>1518</v>
      </c>
      <c r="C108" s="107" t="s">
        <v>1351</v>
      </c>
      <c r="D108" s="107" t="s">
        <v>1541</v>
      </c>
      <c r="E108" s="106" t="s">
        <v>1565</v>
      </c>
      <c r="F108" s="107" t="s">
        <v>1566</v>
      </c>
      <c r="G108" s="106" t="s">
        <v>5213</v>
      </c>
      <c r="H108" s="106" t="s">
        <v>7350</v>
      </c>
      <c r="I108" s="11">
        <v>6.7000000000000004E-2</v>
      </c>
      <c r="J108" s="11">
        <v>6.7000000000000004E-2</v>
      </c>
      <c r="K108" s="11"/>
      <c r="L108" s="106" t="s">
        <v>1385</v>
      </c>
      <c r="M108" s="108"/>
      <c r="N108" s="108"/>
      <c r="O108" s="108"/>
      <c r="P108" s="108"/>
      <c r="Q108" s="108"/>
    </row>
    <row r="109" spans="1:17" s="105" customFormat="1" ht="24" x14ac:dyDescent="0.55000000000000004">
      <c r="A109" s="106">
        <f>SUBTOTAL(103,$B$4:B109)</f>
        <v>106</v>
      </c>
      <c r="B109" s="107" t="s">
        <v>1518</v>
      </c>
      <c r="C109" s="107" t="s">
        <v>1351</v>
      </c>
      <c r="D109" s="107" t="s">
        <v>1541</v>
      </c>
      <c r="E109" s="106" t="s">
        <v>1567</v>
      </c>
      <c r="F109" s="107" t="s">
        <v>1568</v>
      </c>
      <c r="G109" s="106" t="s">
        <v>5213</v>
      </c>
      <c r="H109" s="106" t="s">
        <v>7351</v>
      </c>
      <c r="I109" s="11">
        <v>1.6830000000000001</v>
      </c>
      <c r="J109" s="11">
        <v>1.6830000000000001</v>
      </c>
      <c r="K109" s="11"/>
      <c r="L109" s="106" t="s">
        <v>1385</v>
      </c>
      <c r="M109" s="108"/>
      <c r="N109" s="108"/>
      <c r="O109" s="108"/>
      <c r="P109" s="108"/>
      <c r="Q109" s="108"/>
    </row>
    <row r="110" spans="1:17" s="105" customFormat="1" ht="24" x14ac:dyDescent="0.55000000000000004">
      <c r="A110" s="106">
        <f>SUBTOTAL(103,$B$4:B110)</f>
        <v>107</v>
      </c>
      <c r="B110" s="107" t="s">
        <v>1569</v>
      </c>
      <c r="C110" s="107" t="s">
        <v>1351</v>
      </c>
      <c r="D110" s="107" t="s">
        <v>1571</v>
      </c>
      <c r="E110" s="106" t="s">
        <v>1572</v>
      </c>
      <c r="F110" s="107" t="s">
        <v>1573</v>
      </c>
      <c r="G110" s="106" t="s">
        <v>7352</v>
      </c>
      <c r="H110" s="106" t="s">
        <v>7353</v>
      </c>
      <c r="I110" s="11">
        <v>15.4529999999999</v>
      </c>
      <c r="J110" s="11">
        <v>17.1009999999999</v>
      </c>
      <c r="K110" s="11"/>
      <c r="L110" s="106" t="s">
        <v>1570</v>
      </c>
      <c r="M110" s="108"/>
      <c r="N110" s="108"/>
      <c r="O110" s="108"/>
      <c r="P110" s="108"/>
      <c r="Q110" s="108"/>
    </row>
    <row r="111" spans="1:17" s="105" customFormat="1" ht="24" x14ac:dyDescent="0.55000000000000004">
      <c r="A111" s="106">
        <f>SUBTOTAL(103,$B$4:B111)</f>
        <v>108</v>
      </c>
      <c r="B111" s="107" t="s">
        <v>1569</v>
      </c>
      <c r="C111" s="107" t="s">
        <v>1351</v>
      </c>
      <c r="D111" s="107" t="s">
        <v>1574</v>
      </c>
      <c r="E111" s="106" t="s">
        <v>1575</v>
      </c>
      <c r="F111" s="107" t="s">
        <v>1576</v>
      </c>
      <c r="G111" s="106" t="s">
        <v>7353</v>
      </c>
      <c r="H111" s="106" t="s">
        <v>7326</v>
      </c>
      <c r="I111" s="11">
        <v>45.5429999999999</v>
      </c>
      <c r="J111" s="11">
        <v>57.460999999999899</v>
      </c>
      <c r="K111" s="11"/>
      <c r="L111" s="106" t="s">
        <v>1570</v>
      </c>
      <c r="M111" s="108"/>
      <c r="N111" s="108"/>
      <c r="O111" s="108"/>
      <c r="P111" s="108"/>
      <c r="Q111" s="108"/>
    </row>
    <row r="112" spans="1:17" s="105" customFormat="1" ht="24" x14ac:dyDescent="0.55000000000000004">
      <c r="A112" s="106">
        <f>SUBTOTAL(103,$B$4:B112)</f>
        <v>109</v>
      </c>
      <c r="B112" s="107" t="s">
        <v>1569</v>
      </c>
      <c r="C112" s="107" t="s">
        <v>1351</v>
      </c>
      <c r="D112" s="107" t="s">
        <v>1577</v>
      </c>
      <c r="E112" s="106" t="s">
        <v>1578</v>
      </c>
      <c r="F112" s="107" t="s">
        <v>1579</v>
      </c>
      <c r="G112" s="106" t="s">
        <v>5213</v>
      </c>
      <c r="H112" s="106" t="s">
        <v>7354</v>
      </c>
      <c r="I112" s="11">
        <v>12.5749999999999</v>
      </c>
      <c r="J112" s="11">
        <v>17.332999999999998</v>
      </c>
      <c r="K112" s="11"/>
      <c r="L112" s="106" t="s">
        <v>1570</v>
      </c>
      <c r="M112" s="108"/>
      <c r="N112" s="108"/>
      <c r="O112" s="108"/>
      <c r="P112" s="108"/>
      <c r="Q112" s="108"/>
    </row>
    <row r="113" spans="1:17" s="105" customFormat="1" ht="24" x14ac:dyDescent="0.55000000000000004">
      <c r="A113" s="106">
        <f>SUBTOTAL(103,$B$4:B113)</f>
        <v>110</v>
      </c>
      <c r="B113" s="107" t="s">
        <v>1569</v>
      </c>
      <c r="C113" s="107" t="s">
        <v>1351</v>
      </c>
      <c r="D113" s="107" t="s">
        <v>1571</v>
      </c>
      <c r="E113" s="106" t="s">
        <v>1580</v>
      </c>
      <c r="F113" s="107" t="s">
        <v>1581</v>
      </c>
      <c r="G113" s="106" t="s">
        <v>7355</v>
      </c>
      <c r="H113" s="106" t="s">
        <v>7356</v>
      </c>
      <c r="I113" s="11">
        <v>3.5499999999999901</v>
      </c>
      <c r="J113" s="11">
        <v>4.25</v>
      </c>
      <c r="K113" s="11"/>
      <c r="L113" s="106" t="s">
        <v>1570</v>
      </c>
      <c r="M113" s="108"/>
      <c r="N113" s="108"/>
      <c r="O113" s="108"/>
      <c r="P113" s="108"/>
      <c r="Q113" s="108"/>
    </row>
    <row r="114" spans="1:17" s="105" customFormat="1" ht="24" x14ac:dyDescent="0.55000000000000004">
      <c r="A114" s="106">
        <f>SUBTOTAL(103,$B$4:B114)</f>
        <v>111</v>
      </c>
      <c r="B114" s="107" t="s">
        <v>1569</v>
      </c>
      <c r="C114" s="107" t="s">
        <v>1351</v>
      </c>
      <c r="D114" s="107" t="s">
        <v>1582</v>
      </c>
      <c r="E114" s="106" t="s">
        <v>1583</v>
      </c>
      <c r="F114" s="107" t="s">
        <v>1584</v>
      </c>
      <c r="G114" s="106" t="s">
        <v>7356</v>
      </c>
      <c r="H114" s="106" t="s">
        <v>7357</v>
      </c>
      <c r="I114" s="11">
        <v>38.405999999999899</v>
      </c>
      <c r="J114" s="11">
        <v>54.336999999999897</v>
      </c>
      <c r="K114" s="11"/>
      <c r="L114" s="106" t="s">
        <v>1570</v>
      </c>
      <c r="M114" s="108"/>
      <c r="N114" s="108"/>
      <c r="O114" s="108"/>
      <c r="P114" s="108"/>
      <c r="Q114" s="108"/>
    </row>
    <row r="115" spans="1:17" s="105" customFormat="1" ht="24" x14ac:dyDescent="0.55000000000000004">
      <c r="A115" s="106">
        <f>SUBTOTAL(103,$B$4:B115)</f>
        <v>112</v>
      </c>
      <c r="B115" s="107" t="s">
        <v>1569</v>
      </c>
      <c r="C115" s="107" t="s">
        <v>1351</v>
      </c>
      <c r="D115" s="107" t="s">
        <v>1577</v>
      </c>
      <c r="E115" s="106" t="s">
        <v>1585</v>
      </c>
      <c r="F115" s="107" t="s">
        <v>1586</v>
      </c>
      <c r="G115" s="106" t="s">
        <v>7357</v>
      </c>
      <c r="H115" s="106" t="s">
        <v>7358</v>
      </c>
      <c r="I115" s="11">
        <v>11</v>
      </c>
      <c r="J115" s="11">
        <v>21.175000000000001</v>
      </c>
      <c r="K115" s="11"/>
      <c r="L115" s="106" t="s">
        <v>1570</v>
      </c>
      <c r="M115" s="108"/>
      <c r="N115" s="108"/>
      <c r="O115" s="108"/>
      <c r="P115" s="108"/>
      <c r="Q115" s="108"/>
    </row>
    <row r="116" spans="1:17" s="105" customFormat="1" ht="24" x14ac:dyDescent="0.55000000000000004">
      <c r="A116" s="106">
        <f>SUBTOTAL(103,$B$4:B116)</f>
        <v>113</v>
      </c>
      <c r="B116" s="107" t="s">
        <v>1569</v>
      </c>
      <c r="C116" s="107" t="s">
        <v>1351</v>
      </c>
      <c r="D116" s="107" t="s">
        <v>1587</v>
      </c>
      <c r="E116" s="106" t="s">
        <v>1588</v>
      </c>
      <c r="F116" s="107" t="s">
        <v>1589</v>
      </c>
      <c r="G116" s="106" t="s">
        <v>7244</v>
      </c>
      <c r="H116" s="106" t="s">
        <v>7359</v>
      </c>
      <c r="I116" s="11">
        <v>23.785</v>
      </c>
      <c r="J116" s="11">
        <v>38.954000000000001</v>
      </c>
      <c r="K116" s="11"/>
      <c r="L116" s="106" t="s">
        <v>1570</v>
      </c>
      <c r="M116" s="108"/>
      <c r="N116" s="108"/>
      <c r="O116" s="108"/>
      <c r="P116" s="108"/>
      <c r="Q116" s="108"/>
    </row>
    <row r="117" spans="1:17" s="105" customFormat="1" ht="24" x14ac:dyDescent="0.55000000000000004">
      <c r="A117" s="106">
        <f>SUBTOTAL(103,$B$4:B117)</f>
        <v>114</v>
      </c>
      <c r="B117" s="107" t="s">
        <v>1569</v>
      </c>
      <c r="C117" s="107" t="s">
        <v>1351</v>
      </c>
      <c r="D117" s="107" t="s">
        <v>1577</v>
      </c>
      <c r="E117" s="106" t="s">
        <v>1590</v>
      </c>
      <c r="F117" s="107" t="s">
        <v>1591</v>
      </c>
      <c r="G117" s="106" t="s">
        <v>7359</v>
      </c>
      <c r="H117" s="106" t="s">
        <v>7360</v>
      </c>
      <c r="I117" s="11">
        <v>15.9499999999999</v>
      </c>
      <c r="J117" s="11">
        <v>31.567999999999898</v>
      </c>
      <c r="K117" s="11"/>
      <c r="L117" s="106" t="s">
        <v>1570</v>
      </c>
      <c r="M117" s="108"/>
      <c r="N117" s="108"/>
      <c r="O117" s="108"/>
      <c r="P117" s="108"/>
      <c r="Q117" s="108"/>
    </row>
    <row r="118" spans="1:17" s="105" customFormat="1" ht="24" x14ac:dyDescent="0.55000000000000004">
      <c r="A118" s="106">
        <f>SUBTOTAL(103,$B$4:B118)</f>
        <v>115</v>
      </c>
      <c r="B118" s="107" t="s">
        <v>1569</v>
      </c>
      <c r="C118" s="107" t="s">
        <v>1351</v>
      </c>
      <c r="D118" s="107" t="s">
        <v>1574</v>
      </c>
      <c r="E118" s="106" t="s">
        <v>1592</v>
      </c>
      <c r="F118" s="107" t="s">
        <v>1593</v>
      </c>
      <c r="G118" s="106" t="s">
        <v>7360</v>
      </c>
      <c r="H118" s="106" t="s">
        <v>7361</v>
      </c>
      <c r="I118" s="11">
        <v>11</v>
      </c>
      <c r="J118" s="11">
        <v>11.440999999999899</v>
      </c>
      <c r="K118" s="11"/>
      <c r="L118" s="106" t="s">
        <v>1570</v>
      </c>
      <c r="M118" s="108"/>
      <c r="N118" s="108"/>
      <c r="O118" s="108"/>
      <c r="P118" s="108"/>
      <c r="Q118" s="108"/>
    </row>
    <row r="119" spans="1:17" s="105" customFormat="1" ht="24" x14ac:dyDescent="0.55000000000000004">
      <c r="A119" s="106">
        <f>SUBTOTAL(103,$B$4:B119)</f>
        <v>116</v>
      </c>
      <c r="B119" s="107" t="s">
        <v>1569</v>
      </c>
      <c r="C119" s="107" t="s">
        <v>1351</v>
      </c>
      <c r="D119" s="107" t="s">
        <v>1594</v>
      </c>
      <c r="E119" s="106" t="s">
        <v>1595</v>
      </c>
      <c r="F119" s="107" t="s">
        <v>1596</v>
      </c>
      <c r="G119" s="106" t="s">
        <v>3501</v>
      </c>
      <c r="H119" s="106" t="s">
        <v>7362</v>
      </c>
      <c r="I119" s="11">
        <v>31.372</v>
      </c>
      <c r="J119" s="11">
        <v>63.125999999999998</v>
      </c>
      <c r="K119" s="11"/>
      <c r="L119" s="106" t="s">
        <v>1570</v>
      </c>
      <c r="M119" s="108"/>
      <c r="N119" s="108"/>
      <c r="O119" s="108"/>
      <c r="P119" s="108"/>
      <c r="Q119" s="108"/>
    </row>
    <row r="120" spans="1:17" s="105" customFormat="1" ht="24" x14ac:dyDescent="0.55000000000000004">
      <c r="A120" s="106">
        <f>SUBTOTAL(103,$B$4:B120)</f>
        <v>117</v>
      </c>
      <c r="B120" s="107" t="s">
        <v>1569</v>
      </c>
      <c r="C120" s="107" t="s">
        <v>1351</v>
      </c>
      <c r="D120" s="107" t="s">
        <v>1587</v>
      </c>
      <c r="E120" s="106" t="s">
        <v>1597</v>
      </c>
      <c r="F120" s="107" t="s">
        <v>1598</v>
      </c>
      <c r="G120" s="106" t="s">
        <v>7362</v>
      </c>
      <c r="H120" s="106" t="s">
        <v>7304</v>
      </c>
      <c r="I120" s="11">
        <v>31.55</v>
      </c>
      <c r="J120" s="11">
        <v>63.1</v>
      </c>
      <c r="K120" s="11"/>
      <c r="L120" s="106" t="s">
        <v>1570</v>
      </c>
      <c r="M120" s="108"/>
      <c r="N120" s="108"/>
      <c r="O120" s="108"/>
      <c r="P120" s="108"/>
      <c r="Q120" s="108"/>
    </row>
    <row r="121" spans="1:17" s="105" customFormat="1" ht="24" x14ac:dyDescent="0.55000000000000004">
      <c r="A121" s="106">
        <f>SUBTOTAL(103,$B$4:B121)</f>
        <v>118</v>
      </c>
      <c r="B121" s="107" t="s">
        <v>1569</v>
      </c>
      <c r="C121" s="107" t="s">
        <v>1351</v>
      </c>
      <c r="D121" s="107" t="s">
        <v>1571</v>
      </c>
      <c r="E121" s="106" t="s">
        <v>1599</v>
      </c>
      <c r="F121" s="107" t="s">
        <v>1600</v>
      </c>
      <c r="G121" s="106" t="s">
        <v>5213</v>
      </c>
      <c r="H121" s="106" t="s">
        <v>7363</v>
      </c>
      <c r="I121" s="11">
        <v>3.75</v>
      </c>
      <c r="J121" s="11">
        <v>5.3140000000000001</v>
      </c>
      <c r="K121" s="11"/>
      <c r="L121" s="106" t="s">
        <v>1570</v>
      </c>
      <c r="M121" s="108"/>
      <c r="N121" s="108"/>
      <c r="O121" s="108"/>
      <c r="P121" s="108"/>
      <c r="Q121" s="108"/>
    </row>
    <row r="122" spans="1:17" s="105" customFormat="1" ht="24" x14ac:dyDescent="0.55000000000000004">
      <c r="A122" s="106">
        <f>SUBTOTAL(103,$B$4:B122)</f>
        <v>119</v>
      </c>
      <c r="B122" s="107" t="s">
        <v>1569</v>
      </c>
      <c r="C122" s="107" t="s">
        <v>1351</v>
      </c>
      <c r="D122" s="107" t="s">
        <v>1594</v>
      </c>
      <c r="E122" s="106" t="s">
        <v>1601</v>
      </c>
      <c r="F122" s="107" t="s">
        <v>1602</v>
      </c>
      <c r="G122" s="106" t="s">
        <v>7363</v>
      </c>
      <c r="H122" s="106" t="s">
        <v>7364</v>
      </c>
      <c r="I122" s="11">
        <v>26.123999999999899</v>
      </c>
      <c r="J122" s="11">
        <v>28.744999999999902</v>
      </c>
      <c r="K122" s="11"/>
      <c r="L122" s="106" t="s">
        <v>1570</v>
      </c>
      <c r="M122" s="108"/>
      <c r="N122" s="108"/>
      <c r="O122" s="108"/>
      <c r="P122" s="108"/>
      <c r="Q122" s="108"/>
    </row>
    <row r="123" spans="1:17" s="105" customFormat="1" ht="24" x14ac:dyDescent="0.55000000000000004">
      <c r="A123" s="106">
        <f>SUBTOTAL(103,$B$4:B123)</f>
        <v>120</v>
      </c>
      <c r="B123" s="107" t="s">
        <v>1569</v>
      </c>
      <c r="C123" s="107" t="s">
        <v>1351</v>
      </c>
      <c r="D123" s="107" t="s">
        <v>1577</v>
      </c>
      <c r="E123" s="106" t="s">
        <v>1603</v>
      </c>
      <c r="F123" s="107" t="s">
        <v>1604</v>
      </c>
      <c r="G123" s="106" t="s">
        <v>5213</v>
      </c>
      <c r="H123" s="106" t="s">
        <v>7365</v>
      </c>
      <c r="I123" s="11">
        <v>19.8</v>
      </c>
      <c r="J123" s="11">
        <v>21.55</v>
      </c>
      <c r="K123" s="11"/>
      <c r="L123" s="106" t="s">
        <v>1570</v>
      </c>
      <c r="M123" s="108"/>
      <c r="N123" s="108"/>
      <c r="O123" s="108"/>
      <c r="P123" s="108"/>
      <c r="Q123" s="108"/>
    </row>
    <row r="124" spans="1:17" s="105" customFormat="1" ht="24" x14ac:dyDescent="0.55000000000000004">
      <c r="A124" s="106">
        <f>SUBTOTAL(103,$B$4:B124)</f>
        <v>121</v>
      </c>
      <c r="B124" s="107" t="s">
        <v>1569</v>
      </c>
      <c r="C124" s="107" t="s">
        <v>1351</v>
      </c>
      <c r="D124" s="107" t="s">
        <v>1582</v>
      </c>
      <c r="E124" s="106" t="s">
        <v>1605</v>
      </c>
      <c r="F124" s="107" t="s">
        <v>1606</v>
      </c>
      <c r="G124" s="106" t="s">
        <v>7365</v>
      </c>
      <c r="H124" s="106" t="s">
        <v>7366</v>
      </c>
      <c r="I124" s="11">
        <v>5.3780000000000001</v>
      </c>
      <c r="J124" s="11">
        <v>6.7770000000000001</v>
      </c>
      <c r="K124" s="11"/>
      <c r="L124" s="106" t="s">
        <v>1570</v>
      </c>
      <c r="M124" s="108"/>
      <c r="N124" s="108"/>
      <c r="O124" s="108"/>
      <c r="P124" s="108"/>
      <c r="Q124" s="108"/>
    </row>
    <row r="125" spans="1:17" s="105" customFormat="1" ht="24" x14ac:dyDescent="0.55000000000000004">
      <c r="A125" s="106">
        <f>SUBTOTAL(103,$B$4:B125)</f>
        <v>122</v>
      </c>
      <c r="B125" s="107" t="s">
        <v>1569</v>
      </c>
      <c r="C125" s="107" t="s">
        <v>1351</v>
      </c>
      <c r="D125" s="107" t="s">
        <v>1571</v>
      </c>
      <c r="E125" s="106" t="s">
        <v>1607</v>
      </c>
      <c r="F125" s="107" t="s">
        <v>1608</v>
      </c>
      <c r="G125" s="106" t="s">
        <v>5213</v>
      </c>
      <c r="H125" s="106" t="s">
        <v>7367</v>
      </c>
      <c r="I125" s="11">
        <v>39.003999999999998</v>
      </c>
      <c r="J125" s="11">
        <v>46.534999999999997</v>
      </c>
      <c r="K125" s="11"/>
      <c r="L125" s="106" t="s">
        <v>1570</v>
      </c>
      <c r="M125" s="108"/>
      <c r="N125" s="108"/>
      <c r="O125" s="108"/>
      <c r="P125" s="108"/>
      <c r="Q125" s="108"/>
    </row>
    <row r="126" spans="1:17" s="105" customFormat="1" ht="24" x14ac:dyDescent="0.55000000000000004">
      <c r="A126" s="106">
        <f>SUBTOTAL(103,$B$4:B126)</f>
        <v>123</v>
      </c>
      <c r="B126" s="107" t="s">
        <v>1569</v>
      </c>
      <c r="C126" s="107" t="s">
        <v>1351</v>
      </c>
      <c r="D126" s="107" t="s">
        <v>1582</v>
      </c>
      <c r="E126" s="106" t="s">
        <v>1609</v>
      </c>
      <c r="F126" s="107" t="s">
        <v>1610</v>
      </c>
      <c r="G126" s="106" t="s">
        <v>5213</v>
      </c>
      <c r="H126" s="106" t="s">
        <v>7187</v>
      </c>
      <c r="I126" s="11">
        <v>20</v>
      </c>
      <c r="J126" s="11">
        <v>20.681999999999999</v>
      </c>
      <c r="K126" s="11"/>
      <c r="L126" s="106" t="s">
        <v>1570</v>
      </c>
      <c r="M126" s="108"/>
      <c r="N126" s="108"/>
      <c r="O126" s="108"/>
      <c r="P126" s="108"/>
      <c r="Q126" s="108"/>
    </row>
    <row r="127" spans="1:17" s="105" customFormat="1" ht="24" x14ac:dyDescent="0.55000000000000004">
      <c r="A127" s="106">
        <f>SUBTOTAL(103,$B$4:B127)</f>
        <v>124</v>
      </c>
      <c r="B127" s="107" t="s">
        <v>1569</v>
      </c>
      <c r="C127" s="107" t="s">
        <v>1351</v>
      </c>
      <c r="D127" s="107" t="s">
        <v>1594</v>
      </c>
      <c r="E127" s="106" t="s">
        <v>1611</v>
      </c>
      <c r="F127" s="107" t="s">
        <v>1612</v>
      </c>
      <c r="G127" s="106" t="s">
        <v>7187</v>
      </c>
      <c r="H127" s="106" t="s">
        <v>7368</v>
      </c>
      <c r="I127" s="11">
        <v>13.450999999999899</v>
      </c>
      <c r="J127" s="11">
        <v>15.1009999999999</v>
      </c>
      <c r="K127" s="11"/>
      <c r="L127" s="106" t="s">
        <v>1570</v>
      </c>
      <c r="M127" s="108"/>
      <c r="N127" s="108"/>
      <c r="O127" s="108"/>
      <c r="P127" s="108"/>
      <c r="Q127" s="108"/>
    </row>
    <row r="128" spans="1:17" s="105" customFormat="1" ht="24" x14ac:dyDescent="0.55000000000000004">
      <c r="A128" s="106">
        <f>SUBTOTAL(103,$B$4:B128)</f>
        <v>125</v>
      </c>
      <c r="B128" s="107" t="s">
        <v>1569</v>
      </c>
      <c r="C128" s="107" t="s">
        <v>1351</v>
      </c>
      <c r="D128" s="107" t="s">
        <v>1594</v>
      </c>
      <c r="E128" s="106" t="s">
        <v>1613</v>
      </c>
      <c r="F128" s="107" t="s">
        <v>1614</v>
      </c>
      <c r="G128" s="106" t="s">
        <v>3518</v>
      </c>
      <c r="H128" s="106" t="s">
        <v>7369</v>
      </c>
      <c r="I128" s="11">
        <v>4.9269999999999898</v>
      </c>
      <c r="J128" s="11">
        <v>5.1390000000000002</v>
      </c>
      <c r="K128" s="11"/>
      <c r="L128" s="106" t="s">
        <v>1570</v>
      </c>
      <c r="M128" s="108"/>
      <c r="N128" s="108"/>
      <c r="O128" s="108"/>
      <c r="P128" s="108"/>
      <c r="Q128" s="108"/>
    </row>
    <row r="129" spans="1:17" s="105" customFormat="1" ht="24" x14ac:dyDescent="0.55000000000000004">
      <c r="A129" s="106">
        <f>SUBTOTAL(103,$B$4:B129)</f>
        <v>126</v>
      </c>
      <c r="B129" s="107" t="s">
        <v>1569</v>
      </c>
      <c r="C129" s="107" t="s">
        <v>1351</v>
      </c>
      <c r="D129" s="107" t="s">
        <v>1587</v>
      </c>
      <c r="E129" s="106" t="s">
        <v>1615</v>
      </c>
      <c r="F129" s="107" t="s">
        <v>1616</v>
      </c>
      <c r="G129" s="106" t="s">
        <v>7183</v>
      </c>
      <c r="H129" s="106" t="s">
        <v>7370</v>
      </c>
      <c r="I129" s="11">
        <v>15.573</v>
      </c>
      <c r="J129" s="11">
        <v>15.723000000000001</v>
      </c>
      <c r="K129" s="11"/>
      <c r="L129" s="106" t="s">
        <v>1570</v>
      </c>
      <c r="M129" s="108"/>
      <c r="N129" s="108"/>
      <c r="O129" s="108"/>
      <c r="P129" s="108"/>
      <c r="Q129" s="108"/>
    </row>
    <row r="130" spans="1:17" s="105" customFormat="1" ht="24" x14ac:dyDescent="0.55000000000000004">
      <c r="A130" s="106">
        <f>SUBTOTAL(103,$B$4:B130)</f>
        <v>127</v>
      </c>
      <c r="B130" s="107" t="s">
        <v>1569</v>
      </c>
      <c r="C130" s="107" t="s">
        <v>1351</v>
      </c>
      <c r="D130" s="107" t="s">
        <v>1574</v>
      </c>
      <c r="E130" s="106" t="s">
        <v>1617</v>
      </c>
      <c r="F130" s="107" t="s">
        <v>1618</v>
      </c>
      <c r="G130" s="106" t="s">
        <v>5213</v>
      </c>
      <c r="H130" s="106" t="s">
        <v>7336</v>
      </c>
      <c r="I130" s="11">
        <v>11.7609999999999</v>
      </c>
      <c r="J130" s="11">
        <v>12.611000000000001</v>
      </c>
      <c r="K130" s="11"/>
      <c r="L130" s="106" t="s">
        <v>1570</v>
      </c>
      <c r="M130" s="108"/>
      <c r="N130" s="108"/>
      <c r="O130" s="108"/>
      <c r="P130" s="108"/>
      <c r="Q130" s="108"/>
    </row>
    <row r="131" spans="1:17" s="105" customFormat="1" ht="24" x14ac:dyDescent="0.55000000000000004">
      <c r="A131" s="106">
        <f>SUBTOTAL(103,$B$4:B131)</f>
        <v>128</v>
      </c>
      <c r="B131" s="107" t="s">
        <v>1569</v>
      </c>
      <c r="C131" s="107" t="s">
        <v>1351</v>
      </c>
      <c r="D131" s="107" t="s">
        <v>1571</v>
      </c>
      <c r="E131" s="106" t="s">
        <v>1619</v>
      </c>
      <c r="F131" s="107" t="s">
        <v>1620</v>
      </c>
      <c r="G131" s="106" t="s">
        <v>7323</v>
      </c>
      <c r="H131" s="106" t="s">
        <v>7371</v>
      </c>
      <c r="I131" s="11">
        <v>7.65</v>
      </c>
      <c r="J131" s="11">
        <v>9.516</v>
      </c>
      <c r="K131" s="11"/>
      <c r="L131" s="106" t="s">
        <v>1570</v>
      </c>
      <c r="M131" s="108"/>
      <c r="N131" s="108"/>
      <c r="O131" s="108"/>
      <c r="P131" s="108"/>
      <c r="Q131" s="108"/>
    </row>
    <row r="132" spans="1:17" s="105" customFormat="1" ht="24" x14ac:dyDescent="0.55000000000000004">
      <c r="A132" s="106">
        <f>SUBTOTAL(103,$B$4:B132)</f>
        <v>129</v>
      </c>
      <c r="B132" s="107" t="s">
        <v>1569</v>
      </c>
      <c r="C132" s="107" t="s">
        <v>1351</v>
      </c>
      <c r="D132" s="107" t="s">
        <v>1574</v>
      </c>
      <c r="E132" s="106" t="s">
        <v>1621</v>
      </c>
      <c r="F132" s="107" t="s">
        <v>1622</v>
      </c>
      <c r="G132" s="106" t="s">
        <v>5213</v>
      </c>
      <c r="H132" s="106" t="s">
        <v>7372</v>
      </c>
      <c r="I132" s="11">
        <v>2.8599999999999901</v>
      </c>
      <c r="J132" s="11">
        <v>2.8599999999999901</v>
      </c>
      <c r="K132" s="11"/>
      <c r="L132" s="106" t="s">
        <v>1570</v>
      </c>
      <c r="M132" s="108"/>
      <c r="N132" s="108"/>
      <c r="O132" s="108"/>
      <c r="P132" s="108"/>
      <c r="Q132" s="108"/>
    </row>
    <row r="133" spans="1:17" s="105" customFormat="1" ht="24" x14ac:dyDescent="0.55000000000000004">
      <c r="A133" s="106">
        <f>SUBTOTAL(103,$B$4:B133)</f>
        <v>130</v>
      </c>
      <c r="B133" s="107" t="s">
        <v>1569</v>
      </c>
      <c r="C133" s="107" t="s">
        <v>1351</v>
      </c>
      <c r="D133" s="107" t="s">
        <v>1577</v>
      </c>
      <c r="E133" s="106" t="s">
        <v>1623</v>
      </c>
      <c r="F133" s="107" t="s">
        <v>1624</v>
      </c>
      <c r="G133" s="106" t="s">
        <v>5213</v>
      </c>
      <c r="H133" s="106" t="s">
        <v>7318</v>
      </c>
      <c r="I133" s="11">
        <v>8.8650000000000002</v>
      </c>
      <c r="J133" s="11">
        <v>8.8650000000000002</v>
      </c>
      <c r="K133" s="11"/>
      <c r="L133" s="106" t="s">
        <v>1570</v>
      </c>
      <c r="M133" s="108"/>
      <c r="N133" s="108"/>
      <c r="O133" s="108"/>
      <c r="P133" s="108"/>
      <c r="Q133" s="108"/>
    </row>
    <row r="134" spans="1:17" s="105" customFormat="1" ht="24" x14ac:dyDescent="0.55000000000000004">
      <c r="A134" s="106">
        <f>SUBTOTAL(103,$B$4:B134)</f>
        <v>131</v>
      </c>
      <c r="B134" s="107" t="s">
        <v>1569</v>
      </c>
      <c r="C134" s="107" t="s">
        <v>1351</v>
      </c>
      <c r="D134" s="107" t="s">
        <v>1577</v>
      </c>
      <c r="E134" s="106" t="s">
        <v>1625</v>
      </c>
      <c r="F134" s="107" t="s">
        <v>1626</v>
      </c>
      <c r="G134" s="106" t="s">
        <v>5213</v>
      </c>
      <c r="H134" s="106" t="s">
        <v>7373</v>
      </c>
      <c r="I134" s="11">
        <v>16.5779999999999</v>
      </c>
      <c r="J134" s="11">
        <v>33.155999999999899</v>
      </c>
      <c r="K134" s="11"/>
      <c r="L134" s="106" t="s">
        <v>1570</v>
      </c>
      <c r="M134" s="108"/>
      <c r="N134" s="108"/>
      <c r="O134" s="108"/>
      <c r="P134" s="108"/>
      <c r="Q134" s="108"/>
    </row>
    <row r="135" spans="1:17" s="105" customFormat="1" ht="24" x14ac:dyDescent="0.55000000000000004">
      <c r="A135" s="106">
        <f>SUBTOTAL(103,$B$4:B135)</f>
        <v>132</v>
      </c>
      <c r="B135" s="107" t="s">
        <v>1569</v>
      </c>
      <c r="C135" s="107" t="s">
        <v>1351</v>
      </c>
      <c r="D135" s="107" t="s">
        <v>1571</v>
      </c>
      <c r="E135" s="106" t="s">
        <v>1627</v>
      </c>
      <c r="F135" s="107" t="s">
        <v>1628</v>
      </c>
      <c r="G135" s="106" t="s">
        <v>5213</v>
      </c>
      <c r="H135" s="106" t="s">
        <v>7374</v>
      </c>
      <c r="I135" s="11">
        <v>12.05</v>
      </c>
      <c r="J135" s="11">
        <v>12.35</v>
      </c>
      <c r="K135" s="11"/>
      <c r="L135" s="106" t="s">
        <v>1570</v>
      </c>
      <c r="M135" s="108"/>
      <c r="N135" s="108"/>
      <c r="O135" s="108"/>
      <c r="P135" s="108"/>
      <c r="Q135" s="108"/>
    </row>
    <row r="136" spans="1:17" s="105" customFormat="1" ht="24" x14ac:dyDescent="0.55000000000000004">
      <c r="A136" s="106">
        <f>SUBTOTAL(103,$B$4:B136)</f>
        <v>133</v>
      </c>
      <c r="B136" s="107" t="s">
        <v>1569</v>
      </c>
      <c r="C136" s="107" t="s">
        <v>1351</v>
      </c>
      <c r="D136" s="107" t="s">
        <v>1582</v>
      </c>
      <c r="E136" s="106" t="s">
        <v>1629</v>
      </c>
      <c r="F136" s="107" t="s">
        <v>1630</v>
      </c>
      <c r="G136" s="106" t="s">
        <v>5213</v>
      </c>
      <c r="H136" s="106" t="s">
        <v>7375</v>
      </c>
      <c r="I136" s="11">
        <v>9.3999999999999897</v>
      </c>
      <c r="J136" s="11">
        <v>11.0749999999999</v>
      </c>
      <c r="K136" s="11"/>
      <c r="L136" s="106" t="s">
        <v>1570</v>
      </c>
      <c r="M136" s="108"/>
      <c r="N136" s="108"/>
      <c r="O136" s="108"/>
      <c r="P136" s="108"/>
      <c r="Q136" s="108"/>
    </row>
    <row r="137" spans="1:17" s="105" customFormat="1" ht="24" x14ac:dyDescent="0.55000000000000004">
      <c r="A137" s="106">
        <f>SUBTOTAL(103,$B$4:B137)</f>
        <v>134</v>
      </c>
      <c r="B137" s="107" t="s">
        <v>1569</v>
      </c>
      <c r="C137" s="107" t="s">
        <v>1351</v>
      </c>
      <c r="D137" s="107" t="s">
        <v>1594</v>
      </c>
      <c r="E137" s="106" t="s">
        <v>1631</v>
      </c>
      <c r="F137" s="107" t="s">
        <v>1632</v>
      </c>
      <c r="G137" s="106" t="s">
        <v>7375</v>
      </c>
      <c r="H137" s="106" t="s">
        <v>7376</v>
      </c>
      <c r="I137" s="11">
        <v>14.3279999999999</v>
      </c>
      <c r="J137" s="11">
        <v>15.911</v>
      </c>
      <c r="K137" s="11"/>
      <c r="L137" s="106" t="s">
        <v>1570</v>
      </c>
      <c r="M137" s="108"/>
      <c r="N137" s="108"/>
      <c r="O137" s="108"/>
      <c r="P137" s="108"/>
      <c r="Q137" s="108"/>
    </row>
    <row r="138" spans="1:17" s="105" customFormat="1" ht="24" x14ac:dyDescent="0.55000000000000004">
      <c r="A138" s="106">
        <f>SUBTOTAL(103,$B$4:B138)</f>
        <v>135</v>
      </c>
      <c r="B138" s="107" t="s">
        <v>1569</v>
      </c>
      <c r="C138" s="107" t="s">
        <v>1351</v>
      </c>
      <c r="D138" s="107" t="s">
        <v>1582</v>
      </c>
      <c r="E138" s="106" t="s">
        <v>1633</v>
      </c>
      <c r="F138" s="107" t="s">
        <v>1634</v>
      </c>
      <c r="G138" s="106" t="s">
        <v>5213</v>
      </c>
      <c r="H138" s="106" t="s">
        <v>7377</v>
      </c>
      <c r="I138" s="11">
        <v>12.0489999999999</v>
      </c>
      <c r="J138" s="11">
        <v>13.313000000000001</v>
      </c>
      <c r="K138" s="11"/>
      <c r="L138" s="106" t="s">
        <v>1570</v>
      </c>
      <c r="M138" s="108"/>
      <c r="N138" s="108"/>
      <c r="O138" s="108"/>
      <c r="P138" s="108"/>
      <c r="Q138" s="108"/>
    </row>
    <row r="139" spans="1:17" s="105" customFormat="1" ht="24" x14ac:dyDescent="0.55000000000000004">
      <c r="A139" s="106">
        <f>SUBTOTAL(103,$B$4:B139)</f>
        <v>136</v>
      </c>
      <c r="B139" s="107" t="s">
        <v>1569</v>
      </c>
      <c r="C139" s="107" t="s">
        <v>1351</v>
      </c>
      <c r="D139" s="107" t="s">
        <v>1574</v>
      </c>
      <c r="E139" s="106" t="s">
        <v>1635</v>
      </c>
      <c r="F139" s="107" t="s">
        <v>1636</v>
      </c>
      <c r="G139" s="106" t="s">
        <v>5213</v>
      </c>
      <c r="H139" s="106" t="s">
        <v>7378</v>
      </c>
      <c r="I139" s="11">
        <v>6.2549999999999901</v>
      </c>
      <c r="J139" s="11">
        <v>6.2549999999999901</v>
      </c>
      <c r="K139" s="11"/>
      <c r="L139" s="106" t="s">
        <v>1570</v>
      </c>
      <c r="M139" s="108"/>
      <c r="N139" s="108"/>
      <c r="O139" s="108"/>
      <c r="P139" s="108"/>
      <c r="Q139" s="108"/>
    </row>
    <row r="140" spans="1:17" s="105" customFormat="1" ht="24" x14ac:dyDescent="0.55000000000000004">
      <c r="A140" s="106">
        <f>SUBTOTAL(103,$B$4:B140)</f>
        <v>137</v>
      </c>
      <c r="B140" s="107" t="s">
        <v>1569</v>
      </c>
      <c r="C140" s="107" t="s">
        <v>1351</v>
      </c>
      <c r="D140" s="107" t="s">
        <v>1574</v>
      </c>
      <c r="E140" s="106" t="s">
        <v>1637</v>
      </c>
      <c r="F140" s="107" t="s">
        <v>1638</v>
      </c>
      <c r="G140" s="106" t="s">
        <v>5213</v>
      </c>
      <c r="H140" s="106" t="s">
        <v>7379</v>
      </c>
      <c r="I140" s="11">
        <v>22.024999999999899</v>
      </c>
      <c r="J140" s="11">
        <v>23.838000000000001</v>
      </c>
      <c r="K140" s="11"/>
      <c r="L140" s="106" t="s">
        <v>1570</v>
      </c>
      <c r="M140" s="108"/>
      <c r="N140" s="108"/>
      <c r="O140" s="108"/>
      <c r="P140" s="108"/>
      <c r="Q140" s="108"/>
    </row>
    <row r="141" spans="1:17" s="105" customFormat="1" ht="24" x14ac:dyDescent="0.55000000000000004">
      <c r="A141" s="106">
        <f>SUBTOTAL(103,$B$4:B141)</f>
        <v>138</v>
      </c>
      <c r="B141" s="107" t="s">
        <v>1569</v>
      </c>
      <c r="C141" s="107" t="s">
        <v>1351</v>
      </c>
      <c r="D141" s="107" t="s">
        <v>1587</v>
      </c>
      <c r="E141" s="106" t="s">
        <v>1639</v>
      </c>
      <c r="F141" s="107" t="s">
        <v>1640</v>
      </c>
      <c r="G141" s="106" t="s">
        <v>5213</v>
      </c>
      <c r="H141" s="106" t="s">
        <v>7380</v>
      </c>
      <c r="I141" s="11">
        <v>9.15</v>
      </c>
      <c r="J141" s="11">
        <v>10.25</v>
      </c>
      <c r="K141" s="11"/>
      <c r="L141" s="106" t="s">
        <v>1570</v>
      </c>
      <c r="M141" s="108"/>
      <c r="N141" s="108"/>
      <c r="O141" s="108"/>
      <c r="P141" s="108"/>
      <c r="Q141" s="108"/>
    </row>
    <row r="142" spans="1:17" s="105" customFormat="1" ht="24" x14ac:dyDescent="0.55000000000000004">
      <c r="A142" s="106">
        <f>SUBTOTAL(103,$B$4:B142)</f>
        <v>139</v>
      </c>
      <c r="B142" s="107" t="s">
        <v>1569</v>
      </c>
      <c r="C142" s="107" t="s">
        <v>1351</v>
      </c>
      <c r="D142" s="107" t="s">
        <v>1571</v>
      </c>
      <c r="E142" s="106" t="s">
        <v>1641</v>
      </c>
      <c r="F142" s="107" t="s">
        <v>1642</v>
      </c>
      <c r="G142" s="106" t="s">
        <v>5213</v>
      </c>
      <c r="H142" s="106" t="s">
        <v>737</v>
      </c>
      <c r="I142" s="11">
        <v>14.499999999999901</v>
      </c>
      <c r="J142" s="11">
        <v>17.765999999999998</v>
      </c>
      <c r="K142" s="11"/>
      <c r="L142" s="106" t="s">
        <v>1570</v>
      </c>
      <c r="M142" s="108"/>
      <c r="N142" s="108"/>
      <c r="O142" s="108"/>
      <c r="P142" s="108"/>
      <c r="Q142" s="108"/>
    </row>
    <row r="143" spans="1:17" s="105" customFormat="1" ht="24" x14ac:dyDescent="0.55000000000000004">
      <c r="A143" s="106">
        <f>SUBTOTAL(103,$B$4:B143)</f>
        <v>140</v>
      </c>
      <c r="B143" s="107" t="s">
        <v>1569</v>
      </c>
      <c r="C143" s="107" t="s">
        <v>1351</v>
      </c>
      <c r="D143" s="107" t="s">
        <v>1582</v>
      </c>
      <c r="E143" s="106" t="s">
        <v>1643</v>
      </c>
      <c r="F143" s="107" t="s">
        <v>1644</v>
      </c>
      <c r="G143" s="106" t="s">
        <v>737</v>
      </c>
      <c r="H143" s="106" t="s">
        <v>7381</v>
      </c>
      <c r="I143" s="11">
        <v>5.27599999999999</v>
      </c>
      <c r="J143" s="11">
        <v>5.27599999999999</v>
      </c>
      <c r="K143" s="11"/>
      <c r="L143" s="106" t="s">
        <v>1570</v>
      </c>
      <c r="M143" s="108"/>
      <c r="N143" s="108"/>
      <c r="O143" s="108"/>
      <c r="P143" s="108"/>
      <c r="Q143" s="108"/>
    </row>
    <row r="144" spans="1:17" s="105" customFormat="1" ht="24" x14ac:dyDescent="0.55000000000000004">
      <c r="A144" s="106">
        <f>SUBTOTAL(103,$B$4:B144)</f>
        <v>141</v>
      </c>
      <c r="B144" s="107" t="s">
        <v>1569</v>
      </c>
      <c r="C144" s="107" t="s">
        <v>1351</v>
      </c>
      <c r="D144" s="107" t="s">
        <v>1582</v>
      </c>
      <c r="E144" s="106" t="s">
        <v>1645</v>
      </c>
      <c r="F144" s="107" t="s">
        <v>1646</v>
      </c>
      <c r="G144" s="106" t="s">
        <v>5213</v>
      </c>
      <c r="H144" s="106" t="s">
        <v>7382</v>
      </c>
      <c r="I144" s="11">
        <v>7.2</v>
      </c>
      <c r="J144" s="11">
        <v>10.55</v>
      </c>
      <c r="K144" s="11"/>
      <c r="L144" s="106" t="s">
        <v>1570</v>
      </c>
      <c r="M144" s="108"/>
      <c r="N144" s="108"/>
      <c r="O144" s="108"/>
      <c r="P144" s="108"/>
      <c r="Q144" s="108"/>
    </row>
    <row r="145" spans="1:17" s="105" customFormat="1" ht="24" x14ac:dyDescent="0.55000000000000004">
      <c r="A145" s="106">
        <f>SUBTOTAL(103,$B$4:B145)</f>
        <v>142</v>
      </c>
      <c r="B145" s="107" t="s">
        <v>1569</v>
      </c>
      <c r="C145" s="107" t="s">
        <v>1351</v>
      </c>
      <c r="D145" s="107" t="s">
        <v>1571</v>
      </c>
      <c r="E145" s="106" t="s">
        <v>1647</v>
      </c>
      <c r="F145" s="107" t="s">
        <v>1648</v>
      </c>
      <c r="G145" s="106" t="s">
        <v>7382</v>
      </c>
      <c r="H145" s="106" t="s">
        <v>7383</v>
      </c>
      <c r="I145" s="11">
        <v>15.455</v>
      </c>
      <c r="J145" s="11">
        <v>18.510000000000002</v>
      </c>
      <c r="K145" s="11"/>
      <c r="L145" s="106" t="s">
        <v>1570</v>
      </c>
      <c r="M145" s="108"/>
      <c r="N145" s="108"/>
      <c r="O145" s="108"/>
      <c r="P145" s="108"/>
      <c r="Q145" s="108"/>
    </row>
    <row r="146" spans="1:17" s="105" customFormat="1" ht="24" x14ac:dyDescent="0.55000000000000004">
      <c r="A146" s="106">
        <f>SUBTOTAL(103,$B$4:B146)</f>
        <v>143</v>
      </c>
      <c r="B146" s="107" t="s">
        <v>1569</v>
      </c>
      <c r="C146" s="107" t="s">
        <v>1351</v>
      </c>
      <c r="D146" s="107" t="s">
        <v>1582</v>
      </c>
      <c r="E146" s="106" t="s">
        <v>1649</v>
      </c>
      <c r="F146" s="107" t="s">
        <v>1650</v>
      </c>
      <c r="G146" s="106" t="s">
        <v>5213</v>
      </c>
      <c r="H146" s="106" t="s">
        <v>4515</v>
      </c>
      <c r="I146" s="11">
        <v>0.8</v>
      </c>
      <c r="J146" s="11">
        <v>0.93700000000000006</v>
      </c>
      <c r="K146" s="11"/>
      <c r="L146" s="106" t="s">
        <v>1570</v>
      </c>
      <c r="M146" s="108"/>
      <c r="N146" s="108"/>
      <c r="O146" s="108"/>
      <c r="P146" s="108"/>
      <c r="Q146" s="108"/>
    </row>
    <row r="147" spans="1:17" s="105" customFormat="1" ht="24" x14ac:dyDescent="0.55000000000000004">
      <c r="A147" s="106">
        <f>SUBTOTAL(103,$B$4:B147)</f>
        <v>144</v>
      </c>
      <c r="B147" s="107" t="s">
        <v>1569</v>
      </c>
      <c r="C147" s="107" t="s">
        <v>1351</v>
      </c>
      <c r="D147" s="107" t="s">
        <v>1577</v>
      </c>
      <c r="E147" s="106" t="s">
        <v>1651</v>
      </c>
      <c r="F147" s="107" t="s">
        <v>1652</v>
      </c>
      <c r="G147" s="106" t="s">
        <v>5213</v>
      </c>
      <c r="H147" s="106" t="s">
        <v>7384</v>
      </c>
      <c r="I147" s="11">
        <v>0.88300000000000001</v>
      </c>
      <c r="J147" s="11">
        <v>0.88300000000000001</v>
      </c>
      <c r="K147" s="11"/>
      <c r="L147" s="106" t="s">
        <v>1570</v>
      </c>
      <c r="M147" s="108"/>
      <c r="N147" s="108"/>
      <c r="O147" s="108"/>
      <c r="P147" s="108"/>
      <c r="Q147" s="108"/>
    </row>
    <row r="148" spans="1:17" s="105" customFormat="1" ht="24" x14ac:dyDescent="0.55000000000000004">
      <c r="A148" s="106">
        <f>SUBTOTAL(103,$B$4:B148)</f>
        <v>145</v>
      </c>
      <c r="B148" s="107" t="s">
        <v>1569</v>
      </c>
      <c r="C148" s="107" t="s">
        <v>1351</v>
      </c>
      <c r="D148" s="107" t="s">
        <v>1582</v>
      </c>
      <c r="E148" s="106" t="s">
        <v>1653</v>
      </c>
      <c r="F148" s="107" t="s">
        <v>1654</v>
      </c>
      <c r="G148" s="106" t="s">
        <v>5213</v>
      </c>
      <c r="H148" s="106" t="s">
        <v>7385</v>
      </c>
      <c r="I148" s="11">
        <v>0.48699999999999899</v>
      </c>
      <c r="J148" s="11">
        <v>0.97399999999999898</v>
      </c>
      <c r="K148" s="11"/>
      <c r="L148" s="106" t="s">
        <v>1570</v>
      </c>
      <c r="M148" s="108"/>
      <c r="N148" s="108"/>
      <c r="O148" s="108"/>
      <c r="P148" s="108"/>
      <c r="Q148" s="108"/>
    </row>
    <row r="149" spans="1:17" ht="24" x14ac:dyDescent="0.55000000000000004">
      <c r="A149" s="2"/>
      <c r="B149" s="27" t="s">
        <v>6636</v>
      </c>
      <c r="C149" s="27"/>
      <c r="D149" s="27"/>
      <c r="E149" s="27"/>
      <c r="F149" s="27"/>
      <c r="G149" s="27"/>
      <c r="H149" s="27"/>
      <c r="I149" s="28">
        <f>SUBTOTAL(109,I4:I148)</f>
        <v>2561.1129999999985</v>
      </c>
      <c r="J149" s="28">
        <f>SUBTOTAL(109,J4:J148)</f>
        <v>3363.877999999997</v>
      </c>
      <c r="K149" s="28"/>
      <c r="L149" s="2"/>
      <c r="M149" s="5"/>
      <c r="N149" s="5"/>
      <c r="O149" s="5"/>
      <c r="P149" s="5"/>
      <c r="Q149" s="5"/>
    </row>
    <row r="150" spans="1:17" ht="24" x14ac:dyDescent="0.55000000000000004">
      <c r="A150" s="2"/>
      <c r="B150" s="27" t="s">
        <v>6637</v>
      </c>
      <c r="C150" s="27"/>
      <c r="D150" s="27"/>
      <c r="E150" s="27"/>
      <c r="F150" s="27"/>
      <c r="G150" s="27"/>
      <c r="H150" s="27"/>
      <c r="I150" s="28">
        <f>I149-I84-I82-I79-I77-I70-I65-I64-I57-I54-I51-N6</f>
        <v>2438.6219999999985</v>
      </c>
      <c r="J150" s="28">
        <f>J149-J84-J82-J79-J77-J70-J64-J65-J57-J54-J51</f>
        <v>3220.7549999999974</v>
      </c>
      <c r="K150" s="28"/>
      <c r="L150" s="2"/>
      <c r="M150" s="5"/>
      <c r="N150" s="5"/>
      <c r="O150" s="5"/>
      <c r="P150" s="5"/>
      <c r="Q150" s="5"/>
    </row>
    <row r="158" spans="1:17" x14ac:dyDescent="0.2">
      <c r="I158" s="24"/>
    </row>
  </sheetData>
  <autoFilter ref="A3:S3" xr:uid="{CD42C736-8337-40D1-B8ED-BF343E851007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44"/>
  <sheetViews>
    <sheetView topLeftCell="C1" zoomScale="80" zoomScaleNormal="80" workbookViewId="0">
      <pane ySplit="3" topLeftCell="A4" activePane="bottomLeft" state="frozen"/>
      <selection pane="bottomLeft" activeCell="Q1" sqref="Q1"/>
    </sheetView>
  </sheetViews>
  <sheetFormatPr defaultRowHeight="14.25" x14ac:dyDescent="0.2"/>
  <cols>
    <col min="1" max="1" width="7.375" bestFit="1" customWidth="1"/>
    <col min="2" max="2" width="22" bestFit="1" customWidth="1"/>
    <col min="3" max="3" width="25.875" bestFit="1" customWidth="1"/>
    <col min="4" max="4" width="20.875" bestFit="1" customWidth="1"/>
    <col min="5" max="5" width="13.125" bestFit="1" customWidth="1"/>
    <col min="6" max="6" width="29" bestFit="1" customWidth="1"/>
    <col min="7" max="8" width="12.75" bestFit="1" customWidth="1"/>
    <col min="9" max="9" width="10.25" bestFit="1" customWidth="1"/>
    <col min="10" max="10" width="20.25" customWidth="1"/>
    <col min="11" max="11" width="15.625" bestFit="1" customWidth="1"/>
    <col min="12" max="12" width="10" bestFit="1" customWidth="1"/>
    <col min="13" max="13" width="18.625" bestFit="1" customWidth="1"/>
    <col min="14" max="14" width="37.625" bestFit="1" customWidth="1"/>
    <col min="15" max="15" width="24.5" bestFit="1" customWidth="1"/>
    <col min="16" max="16" width="15.625" bestFit="1" customWidth="1"/>
    <col min="17" max="17" width="15.5" bestFit="1" customWidth="1"/>
  </cols>
  <sheetData>
    <row r="1" spans="1:17" ht="30.75" x14ac:dyDescent="0.7">
      <c r="Q1" s="199" t="s">
        <v>8130</v>
      </c>
    </row>
    <row r="2" spans="1:17" ht="24" x14ac:dyDescent="0.2">
      <c r="A2" s="1" t="s">
        <v>6830</v>
      </c>
      <c r="B2" s="1" t="s">
        <v>0</v>
      </c>
      <c r="C2" s="38" t="s">
        <v>1</v>
      </c>
      <c r="D2" s="38" t="s">
        <v>2</v>
      </c>
      <c r="E2" s="1" t="s">
        <v>6638</v>
      </c>
      <c r="F2" s="1" t="s">
        <v>3</v>
      </c>
      <c r="G2" s="34" t="s">
        <v>6827</v>
      </c>
      <c r="H2" s="1" t="s">
        <v>6826</v>
      </c>
      <c r="I2" s="1" t="s">
        <v>6640</v>
      </c>
      <c r="J2" s="1" t="s">
        <v>6642</v>
      </c>
      <c r="K2" s="1" t="s">
        <v>6833</v>
      </c>
      <c r="L2" s="1" t="s">
        <v>4</v>
      </c>
      <c r="M2" s="36" t="s">
        <v>4</v>
      </c>
      <c r="N2" s="36"/>
      <c r="O2" s="36" t="s">
        <v>6645</v>
      </c>
      <c r="P2" s="36"/>
      <c r="Q2" s="1" t="s">
        <v>6829</v>
      </c>
    </row>
    <row r="3" spans="1:17" ht="48" x14ac:dyDescent="0.2">
      <c r="A3" s="33" t="s">
        <v>6831</v>
      </c>
      <c r="B3" s="33"/>
      <c r="C3" s="39"/>
      <c r="D3" s="39"/>
      <c r="E3" s="33" t="s">
        <v>6639</v>
      </c>
      <c r="F3" s="33"/>
      <c r="G3" s="35" t="s">
        <v>6828</v>
      </c>
      <c r="H3" s="33" t="s">
        <v>6828</v>
      </c>
      <c r="I3" s="33" t="s">
        <v>6641</v>
      </c>
      <c r="J3" s="33" t="s">
        <v>6643</v>
      </c>
      <c r="K3" s="33" t="s">
        <v>6834</v>
      </c>
      <c r="L3" s="33"/>
      <c r="M3" s="33" t="s">
        <v>6633</v>
      </c>
      <c r="N3" s="33" t="s">
        <v>6644</v>
      </c>
      <c r="O3" s="37" t="s">
        <v>6647</v>
      </c>
      <c r="P3" s="37" t="s">
        <v>6646</v>
      </c>
      <c r="Q3" s="33"/>
    </row>
    <row r="4" spans="1:17" s="105" customFormat="1" ht="24" x14ac:dyDescent="0.55000000000000004">
      <c r="A4" s="106">
        <f>SUBTOTAL(103,$B$4:B4)</f>
        <v>1</v>
      </c>
      <c r="B4" s="107" t="s">
        <v>1655</v>
      </c>
      <c r="C4" s="107" t="s">
        <v>1656</v>
      </c>
      <c r="D4" s="107" t="s">
        <v>1657</v>
      </c>
      <c r="E4" s="106" t="s">
        <v>1658</v>
      </c>
      <c r="F4" s="107" t="s">
        <v>1659</v>
      </c>
      <c r="G4" s="106" t="s">
        <v>7332</v>
      </c>
      <c r="H4" s="106" t="s">
        <v>7386</v>
      </c>
      <c r="I4" s="11">
        <v>30.442999999999898</v>
      </c>
      <c r="J4" s="11">
        <v>68.2259999999999</v>
      </c>
      <c r="K4" s="11"/>
      <c r="L4" s="106" t="s">
        <v>1660</v>
      </c>
      <c r="M4" s="108"/>
      <c r="N4" s="108"/>
      <c r="O4" s="108"/>
      <c r="P4" s="108"/>
      <c r="Q4" s="108"/>
    </row>
    <row r="5" spans="1:17" s="105" customFormat="1" ht="24" x14ac:dyDescent="0.55000000000000004">
      <c r="A5" s="106">
        <f>SUBTOTAL(103,$B$4:B5)</f>
        <v>2</v>
      </c>
      <c r="B5" s="107" t="s">
        <v>1655</v>
      </c>
      <c r="C5" s="107" t="s">
        <v>1656</v>
      </c>
      <c r="D5" s="107" t="s">
        <v>1661</v>
      </c>
      <c r="E5" s="106" t="s">
        <v>1662</v>
      </c>
      <c r="F5" s="107" t="s">
        <v>1663</v>
      </c>
      <c r="G5" s="106" t="s">
        <v>7386</v>
      </c>
      <c r="H5" s="106" t="s">
        <v>7387</v>
      </c>
      <c r="I5" s="11">
        <v>11.933999999999999</v>
      </c>
      <c r="J5" s="11">
        <v>27.561</v>
      </c>
      <c r="K5" s="11"/>
      <c r="L5" s="106" t="s">
        <v>1660</v>
      </c>
      <c r="M5" s="108"/>
      <c r="N5" s="108"/>
      <c r="O5" s="108"/>
      <c r="P5" s="108"/>
      <c r="Q5" s="108"/>
    </row>
    <row r="6" spans="1:17" s="105" customFormat="1" ht="24" x14ac:dyDescent="0.55000000000000004">
      <c r="A6" s="106">
        <f>SUBTOTAL(103,$B$4:B6)</f>
        <v>3</v>
      </c>
      <c r="B6" s="107" t="s">
        <v>1655</v>
      </c>
      <c r="C6" s="107" t="s">
        <v>1656</v>
      </c>
      <c r="D6" s="107" t="s">
        <v>1664</v>
      </c>
      <c r="E6" s="106" t="s">
        <v>1665</v>
      </c>
      <c r="F6" s="107" t="s">
        <v>1666</v>
      </c>
      <c r="G6" s="106" t="s">
        <v>7387</v>
      </c>
      <c r="H6" s="106" t="s">
        <v>7388</v>
      </c>
      <c r="I6" s="11">
        <v>56.356000000000002</v>
      </c>
      <c r="J6" s="11">
        <v>63.479999999999897</v>
      </c>
      <c r="K6" s="11"/>
      <c r="L6" s="106" t="s">
        <v>1660</v>
      </c>
      <c r="M6" s="108"/>
      <c r="N6" s="108"/>
      <c r="O6" s="108"/>
      <c r="P6" s="108"/>
      <c r="Q6" s="108"/>
    </row>
    <row r="7" spans="1:17" s="105" customFormat="1" ht="24" x14ac:dyDescent="0.55000000000000004">
      <c r="A7" s="106">
        <f>SUBTOTAL(103,$B$4:B7)</f>
        <v>4</v>
      </c>
      <c r="B7" s="107" t="s">
        <v>1655</v>
      </c>
      <c r="C7" s="107" t="s">
        <v>1656</v>
      </c>
      <c r="D7" s="107" t="s">
        <v>1667</v>
      </c>
      <c r="E7" s="106" t="s">
        <v>1668</v>
      </c>
      <c r="F7" s="107" t="s">
        <v>1669</v>
      </c>
      <c r="G7" s="106" t="s">
        <v>7389</v>
      </c>
      <c r="H7" s="106" t="s">
        <v>7390</v>
      </c>
      <c r="I7" s="11">
        <v>13.654</v>
      </c>
      <c r="J7" s="11">
        <v>27.707999999999899</v>
      </c>
      <c r="K7" s="11"/>
      <c r="L7" s="106" t="s">
        <v>1660</v>
      </c>
      <c r="M7" s="108"/>
      <c r="N7" s="108"/>
      <c r="O7" s="108"/>
      <c r="P7" s="108"/>
      <c r="Q7" s="108"/>
    </row>
    <row r="8" spans="1:17" s="105" customFormat="1" ht="24" x14ac:dyDescent="0.55000000000000004">
      <c r="A8" s="106">
        <f>SUBTOTAL(103,$B$4:B8)</f>
        <v>5</v>
      </c>
      <c r="B8" s="107" t="s">
        <v>1655</v>
      </c>
      <c r="C8" s="107" t="s">
        <v>1656</v>
      </c>
      <c r="D8" s="107" t="s">
        <v>1670</v>
      </c>
      <c r="E8" s="106" t="s">
        <v>1671</v>
      </c>
      <c r="F8" s="107" t="s">
        <v>1672</v>
      </c>
      <c r="G8" s="106" t="s">
        <v>7390</v>
      </c>
      <c r="H8" s="106" t="s">
        <v>7391</v>
      </c>
      <c r="I8" s="11">
        <v>28.9499999999999</v>
      </c>
      <c r="J8" s="11">
        <v>70.719999999999899</v>
      </c>
      <c r="K8" s="11"/>
      <c r="L8" s="106" t="s">
        <v>1660</v>
      </c>
      <c r="M8" s="108"/>
      <c r="N8" s="108"/>
      <c r="O8" s="108"/>
      <c r="P8" s="108"/>
      <c r="Q8" s="108"/>
    </row>
    <row r="9" spans="1:17" s="105" customFormat="1" ht="24" x14ac:dyDescent="0.55000000000000004">
      <c r="A9" s="106">
        <f>SUBTOTAL(103,$B$4:B9)</f>
        <v>6</v>
      </c>
      <c r="B9" s="107" t="s">
        <v>1655</v>
      </c>
      <c r="C9" s="107" t="s">
        <v>1656</v>
      </c>
      <c r="D9" s="107" t="s">
        <v>1661</v>
      </c>
      <c r="E9" s="106" t="s">
        <v>1673</v>
      </c>
      <c r="F9" s="107" t="s">
        <v>1674</v>
      </c>
      <c r="G9" s="106" t="s">
        <v>7391</v>
      </c>
      <c r="H9" s="106" t="s">
        <v>7392</v>
      </c>
      <c r="I9" s="11">
        <v>29.274999999999899</v>
      </c>
      <c r="J9" s="11">
        <v>60.937999999999903</v>
      </c>
      <c r="K9" s="11"/>
      <c r="L9" s="106" t="s">
        <v>1660</v>
      </c>
      <c r="M9" s="108"/>
      <c r="N9" s="108"/>
      <c r="O9" s="108"/>
      <c r="P9" s="108"/>
      <c r="Q9" s="108"/>
    </row>
    <row r="10" spans="1:17" s="105" customFormat="1" ht="24" x14ac:dyDescent="0.55000000000000004">
      <c r="A10" s="106">
        <f>SUBTOTAL(103,$B$4:B10)</f>
        <v>7</v>
      </c>
      <c r="B10" s="107" t="s">
        <v>1655</v>
      </c>
      <c r="C10" s="107" t="s">
        <v>1656</v>
      </c>
      <c r="D10" s="107" t="s">
        <v>1675</v>
      </c>
      <c r="E10" s="106" t="s">
        <v>1676</v>
      </c>
      <c r="F10" s="107" t="s">
        <v>1677</v>
      </c>
      <c r="G10" s="106" t="s">
        <v>7392</v>
      </c>
      <c r="H10" s="106" t="s">
        <v>7393</v>
      </c>
      <c r="I10" s="11">
        <v>18.224999999999898</v>
      </c>
      <c r="J10" s="11">
        <v>33.594999999999899</v>
      </c>
      <c r="K10" s="11"/>
      <c r="L10" s="106" t="s">
        <v>1660</v>
      </c>
      <c r="M10" s="108"/>
      <c r="N10" s="108"/>
      <c r="O10" s="108"/>
      <c r="P10" s="108"/>
      <c r="Q10" s="108"/>
    </row>
    <row r="11" spans="1:17" s="105" customFormat="1" ht="24" x14ac:dyDescent="0.55000000000000004">
      <c r="A11" s="106">
        <f>SUBTOTAL(103,$B$4:B11)</f>
        <v>8</v>
      </c>
      <c r="B11" s="107" t="s">
        <v>1655</v>
      </c>
      <c r="C11" s="107" t="s">
        <v>1656</v>
      </c>
      <c r="D11" s="107" t="s">
        <v>1678</v>
      </c>
      <c r="E11" s="106" t="s">
        <v>1679</v>
      </c>
      <c r="F11" s="107" t="s">
        <v>1680</v>
      </c>
      <c r="G11" s="106" t="s">
        <v>7393</v>
      </c>
      <c r="H11" s="106" t="s">
        <v>7394</v>
      </c>
      <c r="I11" s="11">
        <v>8.9849999999999905</v>
      </c>
      <c r="J11" s="11">
        <v>10.805</v>
      </c>
      <c r="K11" s="11"/>
      <c r="L11" s="106" t="s">
        <v>1660</v>
      </c>
      <c r="M11" s="108"/>
      <c r="N11" s="108"/>
      <c r="O11" s="108"/>
      <c r="P11" s="108"/>
      <c r="Q11" s="108"/>
    </row>
    <row r="12" spans="1:17" s="105" customFormat="1" ht="24" x14ac:dyDescent="0.55000000000000004">
      <c r="A12" s="106">
        <f>SUBTOTAL(103,$B$4:B12)</f>
        <v>9</v>
      </c>
      <c r="B12" s="107" t="s">
        <v>1655</v>
      </c>
      <c r="C12" s="107" t="s">
        <v>1656</v>
      </c>
      <c r="D12" s="107" t="s">
        <v>1670</v>
      </c>
      <c r="E12" s="106" t="s">
        <v>1681</v>
      </c>
      <c r="F12" s="107" t="s">
        <v>1682</v>
      </c>
      <c r="G12" s="106" t="s">
        <v>5213</v>
      </c>
      <c r="H12" s="106" t="s">
        <v>7395</v>
      </c>
      <c r="I12" s="11">
        <v>18.367000000000001</v>
      </c>
      <c r="J12" s="11">
        <v>35.359000000000002</v>
      </c>
      <c r="K12" s="11"/>
      <c r="L12" s="106" t="s">
        <v>1660</v>
      </c>
      <c r="M12" s="108"/>
      <c r="N12" s="108"/>
      <c r="O12" s="108"/>
      <c r="P12" s="108"/>
      <c r="Q12" s="108"/>
    </row>
    <row r="13" spans="1:17" s="105" customFormat="1" ht="24" x14ac:dyDescent="0.55000000000000004">
      <c r="A13" s="106">
        <f>SUBTOTAL(103,$B$4:B13)</f>
        <v>10</v>
      </c>
      <c r="B13" s="107" t="s">
        <v>1655</v>
      </c>
      <c r="C13" s="107" t="s">
        <v>1656</v>
      </c>
      <c r="D13" s="107" t="s">
        <v>1675</v>
      </c>
      <c r="E13" s="106" t="s">
        <v>1683</v>
      </c>
      <c r="F13" s="107" t="s">
        <v>1684</v>
      </c>
      <c r="G13" s="106" t="s">
        <v>5213</v>
      </c>
      <c r="H13" s="106" t="s">
        <v>7396</v>
      </c>
      <c r="I13" s="11">
        <v>6.2</v>
      </c>
      <c r="J13" s="11">
        <v>6.2</v>
      </c>
      <c r="K13" s="11"/>
      <c r="L13" s="106" t="s">
        <v>1660</v>
      </c>
      <c r="M13" s="108"/>
      <c r="N13" s="108"/>
      <c r="O13" s="108"/>
      <c r="P13" s="108"/>
      <c r="Q13" s="108"/>
    </row>
    <row r="14" spans="1:17" s="105" customFormat="1" ht="24" x14ac:dyDescent="0.55000000000000004">
      <c r="A14" s="106">
        <f>SUBTOTAL(103,$B$4:B14)</f>
        <v>11</v>
      </c>
      <c r="B14" s="107" t="s">
        <v>1655</v>
      </c>
      <c r="C14" s="107" t="s">
        <v>1656</v>
      </c>
      <c r="D14" s="107" t="s">
        <v>1667</v>
      </c>
      <c r="E14" s="106" t="s">
        <v>1685</v>
      </c>
      <c r="F14" s="107" t="s">
        <v>1686</v>
      </c>
      <c r="G14" s="106" t="s">
        <v>5213</v>
      </c>
      <c r="H14" s="106" t="s">
        <v>7397</v>
      </c>
      <c r="I14" s="11">
        <v>4.3920000000000003</v>
      </c>
      <c r="J14" s="11">
        <v>4.3920000000000003</v>
      </c>
      <c r="K14" s="11"/>
      <c r="L14" s="106" t="s">
        <v>1660</v>
      </c>
      <c r="M14" s="108"/>
      <c r="N14" s="108"/>
      <c r="O14" s="108"/>
      <c r="P14" s="108"/>
      <c r="Q14" s="108"/>
    </row>
    <row r="15" spans="1:17" s="105" customFormat="1" ht="24" x14ac:dyDescent="0.55000000000000004">
      <c r="A15" s="106">
        <f>SUBTOTAL(103,$B$4:B15)</f>
        <v>12</v>
      </c>
      <c r="B15" s="107" t="s">
        <v>1655</v>
      </c>
      <c r="C15" s="107" t="s">
        <v>1656</v>
      </c>
      <c r="D15" s="107" t="s">
        <v>1661</v>
      </c>
      <c r="E15" s="106" t="s">
        <v>1687</v>
      </c>
      <c r="F15" s="107" t="s">
        <v>1688</v>
      </c>
      <c r="G15" s="106" t="s">
        <v>5213</v>
      </c>
      <c r="H15" s="106" t="s">
        <v>7398</v>
      </c>
      <c r="I15" s="11">
        <v>6.3650000000000002</v>
      </c>
      <c r="J15" s="11">
        <v>6.3650000000000002</v>
      </c>
      <c r="K15" s="11"/>
      <c r="L15" s="106" t="s">
        <v>1660</v>
      </c>
      <c r="M15" s="108"/>
      <c r="N15" s="108"/>
      <c r="O15" s="108"/>
      <c r="P15" s="108"/>
      <c r="Q15" s="108"/>
    </row>
    <row r="16" spans="1:17" s="105" customFormat="1" ht="24" x14ac:dyDescent="0.55000000000000004">
      <c r="A16" s="106">
        <f>SUBTOTAL(103,$B$4:B16)</f>
        <v>13</v>
      </c>
      <c r="B16" s="107" t="s">
        <v>1655</v>
      </c>
      <c r="C16" s="107" t="s">
        <v>1656</v>
      </c>
      <c r="D16" s="107" t="s">
        <v>1678</v>
      </c>
      <c r="E16" s="106" t="s">
        <v>1689</v>
      </c>
      <c r="F16" s="107" t="s">
        <v>1690</v>
      </c>
      <c r="G16" s="106" t="s">
        <v>1781</v>
      </c>
      <c r="H16" s="106" t="s">
        <v>7399</v>
      </c>
      <c r="I16" s="11">
        <v>17.594999999999899</v>
      </c>
      <c r="J16" s="11">
        <v>17.594999999999899</v>
      </c>
      <c r="K16" s="11"/>
      <c r="L16" s="106" t="s">
        <v>1660</v>
      </c>
      <c r="M16" s="108"/>
      <c r="N16" s="108"/>
      <c r="O16" s="108"/>
      <c r="P16" s="108"/>
      <c r="Q16" s="108"/>
    </row>
    <row r="17" spans="1:17" s="105" customFormat="1" ht="24" x14ac:dyDescent="0.55000000000000004">
      <c r="A17" s="106">
        <f>SUBTOTAL(103,$B$4:B17)</f>
        <v>14</v>
      </c>
      <c r="B17" s="107" t="s">
        <v>1655</v>
      </c>
      <c r="C17" s="107" t="s">
        <v>1656</v>
      </c>
      <c r="D17" s="107" t="s">
        <v>1691</v>
      </c>
      <c r="E17" s="106" t="s">
        <v>1692</v>
      </c>
      <c r="F17" s="107" t="s">
        <v>1693</v>
      </c>
      <c r="G17" s="106" t="s">
        <v>5213</v>
      </c>
      <c r="H17" s="106" t="s">
        <v>7400</v>
      </c>
      <c r="I17" s="11">
        <v>43</v>
      </c>
      <c r="J17" s="11">
        <v>50.13</v>
      </c>
      <c r="K17" s="11"/>
      <c r="L17" s="106" t="s">
        <v>1660</v>
      </c>
      <c r="M17" s="108"/>
      <c r="N17" s="108"/>
      <c r="O17" s="108"/>
      <c r="P17" s="108"/>
      <c r="Q17" s="108"/>
    </row>
    <row r="18" spans="1:17" s="105" customFormat="1" ht="24" x14ac:dyDescent="0.55000000000000004">
      <c r="A18" s="106">
        <f>SUBTOTAL(103,$B$4:B18)</f>
        <v>15</v>
      </c>
      <c r="B18" s="107" t="s">
        <v>1655</v>
      </c>
      <c r="C18" s="107" t="s">
        <v>1656</v>
      </c>
      <c r="D18" s="107" t="s">
        <v>1657</v>
      </c>
      <c r="E18" s="106" t="s">
        <v>1694</v>
      </c>
      <c r="F18" s="107" t="s">
        <v>1695</v>
      </c>
      <c r="G18" s="106" t="s">
        <v>7400</v>
      </c>
      <c r="H18" s="106" t="s">
        <v>7401</v>
      </c>
      <c r="I18" s="11">
        <v>9.32</v>
      </c>
      <c r="J18" s="11">
        <v>9.57</v>
      </c>
      <c r="K18" s="11"/>
      <c r="L18" s="106" t="s">
        <v>1660</v>
      </c>
      <c r="M18" s="108"/>
      <c r="N18" s="108"/>
      <c r="O18" s="108"/>
      <c r="P18" s="108"/>
      <c r="Q18" s="108"/>
    </row>
    <row r="19" spans="1:17" s="105" customFormat="1" ht="24" x14ac:dyDescent="0.55000000000000004">
      <c r="A19" s="106">
        <f>SUBTOTAL(103,$B$4:B19)</f>
        <v>16</v>
      </c>
      <c r="B19" s="107" t="s">
        <v>1655</v>
      </c>
      <c r="C19" s="107" t="s">
        <v>1656</v>
      </c>
      <c r="D19" s="107" t="s">
        <v>1661</v>
      </c>
      <c r="E19" s="106" t="s">
        <v>1696</v>
      </c>
      <c r="F19" s="107" t="s">
        <v>1697</v>
      </c>
      <c r="G19" s="106" t="s">
        <v>5213</v>
      </c>
      <c r="H19" s="106" t="s">
        <v>7402</v>
      </c>
      <c r="I19" s="11">
        <v>12.4209999999999</v>
      </c>
      <c r="J19" s="11">
        <v>13.221</v>
      </c>
      <c r="K19" s="11"/>
      <c r="L19" s="106" t="s">
        <v>1660</v>
      </c>
      <c r="M19" s="108"/>
      <c r="N19" s="108"/>
      <c r="O19" s="108"/>
      <c r="P19" s="108"/>
      <c r="Q19" s="108"/>
    </row>
    <row r="20" spans="1:17" s="105" customFormat="1" ht="24" x14ac:dyDescent="0.55000000000000004">
      <c r="A20" s="106">
        <f>SUBTOTAL(103,$B$4:B20)</f>
        <v>17</v>
      </c>
      <c r="B20" s="107" t="s">
        <v>1655</v>
      </c>
      <c r="C20" s="107" t="s">
        <v>1656</v>
      </c>
      <c r="D20" s="107" t="s">
        <v>1664</v>
      </c>
      <c r="E20" s="106" t="s">
        <v>1698</v>
      </c>
      <c r="F20" s="107" t="s">
        <v>1699</v>
      </c>
      <c r="G20" s="106" t="s">
        <v>7402</v>
      </c>
      <c r="H20" s="106" t="s">
        <v>7403</v>
      </c>
      <c r="I20" s="11">
        <v>6.1739999999999897</v>
      </c>
      <c r="J20" s="11">
        <v>6.1739999999999897</v>
      </c>
      <c r="K20" s="11"/>
      <c r="L20" s="106" t="s">
        <v>1660</v>
      </c>
      <c r="M20" s="108"/>
      <c r="N20" s="108"/>
      <c r="O20" s="108"/>
      <c r="P20" s="108"/>
      <c r="Q20" s="108"/>
    </row>
    <row r="21" spans="1:17" s="105" customFormat="1" ht="24" x14ac:dyDescent="0.55000000000000004">
      <c r="A21" s="106">
        <f>SUBTOTAL(103,$B$4:B21)</f>
        <v>18</v>
      </c>
      <c r="B21" s="107" t="s">
        <v>1655</v>
      </c>
      <c r="C21" s="107" t="s">
        <v>1656</v>
      </c>
      <c r="D21" s="107" t="s">
        <v>1664</v>
      </c>
      <c r="E21" s="106" t="s">
        <v>1700</v>
      </c>
      <c r="F21" s="107" t="s">
        <v>1701</v>
      </c>
      <c r="G21" s="106" t="s">
        <v>7404</v>
      </c>
      <c r="H21" s="106" t="s">
        <v>6847</v>
      </c>
      <c r="I21" s="11">
        <v>9.4869999999999894</v>
      </c>
      <c r="J21" s="11">
        <v>11.794</v>
      </c>
      <c r="K21" s="11"/>
      <c r="L21" s="106" t="s">
        <v>1660</v>
      </c>
      <c r="M21" s="108"/>
      <c r="N21" s="108"/>
      <c r="O21" s="108"/>
      <c r="P21" s="108"/>
      <c r="Q21" s="108"/>
    </row>
    <row r="22" spans="1:17" s="105" customFormat="1" ht="24" x14ac:dyDescent="0.55000000000000004">
      <c r="A22" s="106">
        <f>SUBTOTAL(103,$B$4:B22)</f>
        <v>19</v>
      </c>
      <c r="B22" s="107" t="s">
        <v>1655</v>
      </c>
      <c r="C22" s="107" t="s">
        <v>1656</v>
      </c>
      <c r="D22" s="107" t="s">
        <v>1678</v>
      </c>
      <c r="E22" s="106" t="s">
        <v>1702</v>
      </c>
      <c r="F22" s="107" t="s">
        <v>1703</v>
      </c>
      <c r="G22" s="106" t="s">
        <v>6847</v>
      </c>
      <c r="H22" s="106" t="s">
        <v>7405</v>
      </c>
      <c r="I22" s="11">
        <v>89.772000000000006</v>
      </c>
      <c r="J22" s="11">
        <v>93.537000000000006</v>
      </c>
      <c r="K22" s="11"/>
      <c r="L22" s="106" t="s">
        <v>1660</v>
      </c>
      <c r="M22" s="108"/>
      <c r="N22" s="108"/>
      <c r="O22" s="108"/>
      <c r="P22" s="108"/>
      <c r="Q22" s="108"/>
    </row>
    <row r="23" spans="1:17" s="105" customFormat="1" ht="24" x14ac:dyDescent="0.55000000000000004">
      <c r="A23" s="106">
        <f>SUBTOTAL(103,$B$4:B23)</f>
        <v>20</v>
      </c>
      <c r="B23" s="107" t="s">
        <v>1655</v>
      </c>
      <c r="C23" s="107" t="s">
        <v>1656</v>
      </c>
      <c r="D23" s="107" t="s">
        <v>1691</v>
      </c>
      <c r="E23" s="106" t="s">
        <v>1704</v>
      </c>
      <c r="F23" s="107" t="s">
        <v>1705</v>
      </c>
      <c r="G23" s="106" t="s">
        <v>5213</v>
      </c>
      <c r="H23" s="106" t="s">
        <v>6457</v>
      </c>
      <c r="I23" s="11">
        <v>5</v>
      </c>
      <c r="J23" s="11">
        <v>5.1499999999999897</v>
      </c>
      <c r="K23" s="11"/>
      <c r="L23" s="106" t="s">
        <v>1660</v>
      </c>
      <c r="M23" s="108"/>
      <c r="N23" s="108"/>
      <c r="O23" s="108"/>
      <c r="P23" s="108"/>
      <c r="Q23" s="108"/>
    </row>
    <row r="24" spans="1:17" s="105" customFormat="1" ht="24" x14ac:dyDescent="0.55000000000000004">
      <c r="A24" s="106">
        <f>SUBTOTAL(103,$B$4:B24)</f>
        <v>21</v>
      </c>
      <c r="B24" s="107" t="s">
        <v>1655</v>
      </c>
      <c r="C24" s="107" t="s">
        <v>1656</v>
      </c>
      <c r="D24" s="107" t="s">
        <v>1667</v>
      </c>
      <c r="E24" s="106" t="s">
        <v>1706</v>
      </c>
      <c r="F24" s="107" t="s">
        <v>1707</v>
      </c>
      <c r="G24" s="106" t="s">
        <v>5213</v>
      </c>
      <c r="H24" s="106" t="s">
        <v>7406</v>
      </c>
      <c r="I24" s="11">
        <v>10.9149999999999</v>
      </c>
      <c r="J24" s="11">
        <v>11.065</v>
      </c>
      <c r="K24" s="11"/>
      <c r="L24" s="106" t="s">
        <v>1660</v>
      </c>
      <c r="M24" s="108"/>
      <c r="N24" s="108"/>
      <c r="O24" s="108"/>
      <c r="P24" s="108"/>
      <c r="Q24" s="108"/>
    </row>
    <row r="25" spans="1:17" s="105" customFormat="1" ht="24" x14ac:dyDescent="0.55000000000000004">
      <c r="A25" s="106">
        <f>SUBTOTAL(103,$B$4:B25)</f>
        <v>22</v>
      </c>
      <c r="B25" s="107" t="s">
        <v>1655</v>
      </c>
      <c r="C25" s="107" t="s">
        <v>1656</v>
      </c>
      <c r="D25" s="107" t="s">
        <v>1667</v>
      </c>
      <c r="E25" s="106" t="s">
        <v>1708</v>
      </c>
      <c r="F25" s="107" t="s">
        <v>1709</v>
      </c>
      <c r="G25" s="106" t="s">
        <v>7407</v>
      </c>
      <c r="H25" s="106" t="s">
        <v>7408</v>
      </c>
      <c r="I25" s="11">
        <v>45.25</v>
      </c>
      <c r="J25" s="11">
        <v>46.933</v>
      </c>
      <c r="K25" s="11"/>
      <c r="L25" s="106" t="s">
        <v>1660</v>
      </c>
      <c r="M25" s="108"/>
      <c r="N25" s="108"/>
      <c r="O25" s="108"/>
      <c r="P25" s="108"/>
      <c r="Q25" s="108"/>
    </row>
    <row r="26" spans="1:17" s="105" customFormat="1" ht="24" x14ac:dyDescent="0.55000000000000004">
      <c r="A26" s="106">
        <f>SUBTOTAL(103,$B$4:B26)</f>
        <v>23</v>
      </c>
      <c r="B26" s="107" t="s">
        <v>1655</v>
      </c>
      <c r="C26" s="107" t="s">
        <v>1656</v>
      </c>
      <c r="D26" s="107" t="s">
        <v>1670</v>
      </c>
      <c r="E26" s="106" t="s">
        <v>1710</v>
      </c>
      <c r="F26" s="107" t="s">
        <v>1711</v>
      </c>
      <c r="G26" s="106" t="s">
        <v>7408</v>
      </c>
      <c r="H26" s="106" t="s">
        <v>7409</v>
      </c>
      <c r="I26" s="11">
        <v>13.35</v>
      </c>
      <c r="J26" s="11">
        <v>13.35</v>
      </c>
      <c r="K26" s="11"/>
      <c r="L26" s="106" t="s">
        <v>1660</v>
      </c>
      <c r="M26" s="108"/>
      <c r="N26" s="108"/>
      <c r="O26" s="108"/>
      <c r="P26" s="108"/>
      <c r="Q26" s="108"/>
    </row>
    <row r="27" spans="1:17" s="105" customFormat="1" ht="24" x14ac:dyDescent="0.55000000000000004">
      <c r="A27" s="106">
        <f>SUBTOTAL(103,$B$4:B27)</f>
        <v>24</v>
      </c>
      <c r="B27" s="107" t="s">
        <v>1655</v>
      </c>
      <c r="C27" s="107" t="s">
        <v>1656</v>
      </c>
      <c r="D27" s="107" t="s">
        <v>1664</v>
      </c>
      <c r="E27" s="106" t="s">
        <v>1712</v>
      </c>
      <c r="F27" s="107" t="s">
        <v>1713</v>
      </c>
      <c r="G27" s="106" t="s">
        <v>7409</v>
      </c>
      <c r="H27" s="106" t="s">
        <v>7410</v>
      </c>
      <c r="I27" s="11">
        <v>22.378</v>
      </c>
      <c r="J27" s="11">
        <v>24.931000000000001</v>
      </c>
      <c r="K27" s="11"/>
      <c r="L27" s="106" t="s">
        <v>1660</v>
      </c>
      <c r="M27" s="108"/>
      <c r="N27" s="108"/>
      <c r="O27" s="108"/>
      <c r="P27" s="108"/>
      <c r="Q27" s="108"/>
    </row>
    <row r="28" spans="1:17" s="105" customFormat="1" ht="24" x14ac:dyDescent="0.55000000000000004">
      <c r="A28" s="106">
        <f>SUBTOTAL(103,$B$4:B28)</f>
        <v>25</v>
      </c>
      <c r="B28" s="107" t="s">
        <v>1655</v>
      </c>
      <c r="C28" s="107" t="s">
        <v>1656</v>
      </c>
      <c r="D28" s="107" t="s">
        <v>1657</v>
      </c>
      <c r="E28" s="106" t="s">
        <v>1714</v>
      </c>
      <c r="F28" s="107" t="s">
        <v>1715</v>
      </c>
      <c r="G28" s="106" t="s">
        <v>5213</v>
      </c>
      <c r="H28" s="106" t="s">
        <v>7411</v>
      </c>
      <c r="I28" s="11">
        <v>18.251999999999899</v>
      </c>
      <c r="J28" s="11">
        <v>18.251999999999899</v>
      </c>
      <c r="K28" s="11"/>
      <c r="L28" s="106" t="s">
        <v>1660</v>
      </c>
      <c r="M28" s="108"/>
      <c r="N28" s="108"/>
      <c r="O28" s="108"/>
      <c r="P28" s="108"/>
      <c r="Q28" s="108"/>
    </row>
    <row r="29" spans="1:17" s="105" customFormat="1" ht="24" x14ac:dyDescent="0.55000000000000004">
      <c r="A29" s="106">
        <f>SUBTOTAL(103,$B$4:B29)</f>
        <v>26</v>
      </c>
      <c r="B29" s="107" t="s">
        <v>1655</v>
      </c>
      <c r="C29" s="107" t="s">
        <v>1656</v>
      </c>
      <c r="D29" s="107" t="s">
        <v>1691</v>
      </c>
      <c r="E29" s="106" t="s">
        <v>1716</v>
      </c>
      <c r="F29" s="107" t="s">
        <v>1717</v>
      </c>
      <c r="G29" s="106" t="s">
        <v>5213</v>
      </c>
      <c r="H29" s="106" t="s">
        <v>7412</v>
      </c>
      <c r="I29" s="11">
        <v>21.85</v>
      </c>
      <c r="J29" s="11">
        <v>21.85</v>
      </c>
      <c r="K29" s="11"/>
      <c r="L29" s="106" t="s">
        <v>1660</v>
      </c>
      <c r="M29" s="108"/>
      <c r="N29" s="108"/>
      <c r="O29" s="108"/>
      <c r="P29" s="108"/>
      <c r="Q29" s="108"/>
    </row>
    <row r="30" spans="1:17" s="105" customFormat="1" ht="24" x14ac:dyDescent="0.55000000000000004">
      <c r="A30" s="106">
        <f>SUBTOTAL(103,$B$4:B30)</f>
        <v>27</v>
      </c>
      <c r="B30" s="107" t="s">
        <v>1655</v>
      </c>
      <c r="C30" s="107" t="s">
        <v>1656</v>
      </c>
      <c r="D30" s="107" t="s">
        <v>1675</v>
      </c>
      <c r="E30" s="106" t="s">
        <v>1718</v>
      </c>
      <c r="F30" s="107" t="s">
        <v>1719</v>
      </c>
      <c r="G30" s="106" t="s">
        <v>5213</v>
      </c>
      <c r="H30" s="106" t="s">
        <v>7413</v>
      </c>
      <c r="I30" s="11">
        <v>10.57</v>
      </c>
      <c r="J30" s="11">
        <v>10.57</v>
      </c>
      <c r="K30" s="11"/>
      <c r="L30" s="106" t="s">
        <v>1660</v>
      </c>
      <c r="M30" s="108"/>
      <c r="N30" s="108"/>
      <c r="O30" s="108"/>
      <c r="P30" s="108"/>
      <c r="Q30" s="108"/>
    </row>
    <row r="31" spans="1:17" s="105" customFormat="1" ht="24" x14ac:dyDescent="0.55000000000000004">
      <c r="A31" s="106">
        <f>SUBTOTAL(103,$B$4:B31)</f>
        <v>28</v>
      </c>
      <c r="B31" s="107" t="s">
        <v>1655</v>
      </c>
      <c r="C31" s="107" t="s">
        <v>1656</v>
      </c>
      <c r="D31" s="107" t="s">
        <v>1691</v>
      </c>
      <c r="E31" s="106" t="s">
        <v>1720</v>
      </c>
      <c r="F31" s="107" t="s">
        <v>1721</v>
      </c>
      <c r="G31" s="106" t="s">
        <v>5213</v>
      </c>
      <c r="H31" s="106" t="s">
        <v>7414</v>
      </c>
      <c r="I31" s="11">
        <v>5.8179999999999898</v>
      </c>
      <c r="J31" s="11">
        <v>5.8179999999999898</v>
      </c>
      <c r="K31" s="11"/>
      <c r="L31" s="106" t="s">
        <v>1660</v>
      </c>
      <c r="M31" s="108"/>
      <c r="N31" s="108"/>
      <c r="O31" s="108"/>
      <c r="P31" s="108"/>
      <c r="Q31" s="108"/>
    </row>
    <row r="32" spans="1:17" s="105" customFormat="1" ht="24" x14ac:dyDescent="0.55000000000000004">
      <c r="A32" s="106">
        <f>SUBTOTAL(103,$B$4:B32)</f>
        <v>29</v>
      </c>
      <c r="B32" s="107" t="s">
        <v>1655</v>
      </c>
      <c r="C32" s="107" t="s">
        <v>1656</v>
      </c>
      <c r="D32" s="107" t="s">
        <v>1691</v>
      </c>
      <c r="E32" s="106" t="s">
        <v>1722</v>
      </c>
      <c r="F32" s="107" t="s">
        <v>1723</v>
      </c>
      <c r="G32" s="106" t="s">
        <v>5213</v>
      </c>
      <c r="H32" s="106" t="s">
        <v>7415</v>
      </c>
      <c r="I32" s="11">
        <v>18.044</v>
      </c>
      <c r="J32" s="11">
        <v>18.044</v>
      </c>
      <c r="K32" s="11"/>
      <c r="L32" s="106" t="s">
        <v>1660</v>
      </c>
      <c r="M32" s="108"/>
      <c r="N32" s="108"/>
      <c r="O32" s="108"/>
      <c r="P32" s="108"/>
      <c r="Q32" s="108"/>
    </row>
    <row r="33" spans="1:17" s="105" customFormat="1" ht="24" x14ac:dyDescent="0.55000000000000004">
      <c r="A33" s="106">
        <f>SUBTOTAL(103,$B$4:B33)</f>
        <v>30</v>
      </c>
      <c r="B33" s="107" t="s">
        <v>1655</v>
      </c>
      <c r="C33" s="107" t="s">
        <v>1656</v>
      </c>
      <c r="D33" s="107" t="s">
        <v>1670</v>
      </c>
      <c r="E33" s="106" t="s">
        <v>1724</v>
      </c>
      <c r="F33" s="107" t="s">
        <v>1725</v>
      </c>
      <c r="G33" s="106" t="s">
        <v>5213</v>
      </c>
      <c r="H33" s="106" t="s">
        <v>7416</v>
      </c>
      <c r="I33" s="11">
        <v>15.959</v>
      </c>
      <c r="J33" s="11">
        <v>16.259</v>
      </c>
      <c r="K33" s="11"/>
      <c r="L33" s="106" t="s">
        <v>1660</v>
      </c>
      <c r="M33" s="108"/>
      <c r="N33" s="108"/>
      <c r="O33" s="108"/>
      <c r="P33" s="108"/>
      <c r="Q33" s="108"/>
    </row>
    <row r="34" spans="1:17" s="105" customFormat="1" ht="24" x14ac:dyDescent="0.55000000000000004">
      <c r="A34" s="106">
        <f>SUBTOTAL(103,$B$4:B34)</f>
        <v>31</v>
      </c>
      <c r="B34" s="107" t="s">
        <v>1655</v>
      </c>
      <c r="C34" s="107" t="s">
        <v>1656</v>
      </c>
      <c r="D34" s="107" t="s">
        <v>1675</v>
      </c>
      <c r="E34" s="106" t="s">
        <v>1726</v>
      </c>
      <c r="F34" s="107" t="s">
        <v>1727</v>
      </c>
      <c r="G34" s="106" t="s">
        <v>5213</v>
      </c>
      <c r="H34" s="106" t="s">
        <v>7348</v>
      </c>
      <c r="I34" s="11">
        <v>35.1</v>
      </c>
      <c r="J34" s="11">
        <v>35.1</v>
      </c>
      <c r="K34" s="11"/>
      <c r="L34" s="106" t="s">
        <v>1660</v>
      </c>
      <c r="M34" s="108"/>
      <c r="N34" s="108"/>
      <c r="O34" s="108"/>
      <c r="P34" s="108"/>
      <c r="Q34" s="108"/>
    </row>
    <row r="35" spans="1:17" s="105" customFormat="1" ht="24" x14ac:dyDescent="0.55000000000000004">
      <c r="A35" s="106">
        <f>SUBTOTAL(103,$B$4:B35)</f>
        <v>32</v>
      </c>
      <c r="B35" s="107" t="s">
        <v>1655</v>
      </c>
      <c r="C35" s="107" t="s">
        <v>1656</v>
      </c>
      <c r="D35" s="107" t="s">
        <v>1661</v>
      </c>
      <c r="E35" s="106" t="s">
        <v>1728</v>
      </c>
      <c r="F35" s="107" t="s">
        <v>1729</v>
      </c>
      <c r="G35" s="106" t="s">
        <v>5213</v>
      </c>
      <c r="H35" s="106" t="s">
        <v>7417</v>
      </c>
      <c r="I35" s="11">
        <v>13.840999999999999</v>
      </c>
      <c r="J35" s="11">
        <v>13.840999999999999</v>
      </c>
      <c r="K35" s="11"/>
      <c r="L35" s="106" t="s">
        <v>1660</v>
      </c>
      <c r="M35" s="108"/>
      <c r="N35" s="108"/>
      <c r="O35" s="108"/>
      <c r="P35" s="108"/>
      <c r="Q35" s="108"/>
    </row>
    <row r="36" spans="1:17" s="105" customFormat="1" ht="24" x14ac:dyDescent="0.55000000000000004">
      <c r="A36" s="106">
        <f>SUBTOTAL(103,$B$4:B36)</f>
        <v>33</v>
      </c>
      <c r="B36" s="107" t="s">
        <v>1655</v>
      </c>
      <c r="C36" s="107" t="s">
        <v>1656</v>
      </c>
      <c r="D36" s="107" t="s">
        <v>1675</v>
      </c>
      <c r="E36" s="106" t="s">
        <v>1730</v>
      </c>
      <c r="F36" s="107" t="s">
        <v>1731</v>
      </c>
      <c r="G36" s="106" t="s">
        <v>5213</v>
      </c>
      <c r="H36" s="106" t="s">
        <v>7418</v>
      </c>
      <c r="I36" s="11">
        <v>10.5</v>
      </c>
      <c r="J36" s="11">
        <v>17</v>
      </c>
      <c r="K36" s="11"/>
      <c r="L36" s="106" t="s">
        <v>1660</v>
      </c>
      <c r="M36" s="108"/>
      <c r="N36" s="108"/>
      <c r="O36" s="108"/>
      <c r="P36" s="108"/>
      <c r="Q36" s="108"/>
    </row>
    <row r="37" spans="1:17" s="105" customFormat="1" ht="24" x14ac:dyDescent="0.55000000000000004">
      <c r="A37" s="106">
        <f>SUBTOTAL(103,$B$4:B37)</f>
        <v>34</v>
      </c>
      <c r="B37" s="107" t="s">
        <v>1655</v>
      </c>
      <c r="C37" s="107" t="s">
        <v>1656</v>
      </c>
      <c r="D37" s="107" t="s">
        <v>1657</v>
      </c>
      <c r="E37" s="106" t="s">
        <v>1732</v>
      </c>
      <c r="F37" s="107" t="s">
        <v>1733</v>
      </c>
      <c r="G37" s="106" t="s">
        <v>7418</v>
      </c>
      <c r="H37" s="106" t="s">
        <v>7419</v>
      </c>
      <c r="I37" s="11">
        <v>6.3109999999999902</v>
      </c>
      <c r="J37" s="11">
        <v>9.4220000000000006</v>
      </c>
      <c r="K37" s="11"/>
      <c r="L37" s="106" t="s">
        <v>1660</v>
      </c>
      <c r="M37" s="108"/>
      <c r="N37" s="108"/>
      <c r="O37" s="108"/>
      <c r="P37" s="108"/>
      <c r="Q37" s="108"/>
    </row>
    <row r="38" spans="1:17" s="105" customFormat="1" ht="24" x14ac:dyDescent="0.55000000000000004">
      <c r="A38" s="106">
        <f>SUBTOTAL(103,$B$4:B38)</f>
        <v>35</v>
      </c>
      <c r="B38" s="107" t="s">
        <v>1655</v>
      </c>
      <c r="C38" s="107" t="s">
        <v>1656</v>
      </c>
      <c r="D38" s="107" t="s">
        <v>1667</v>
      </c>
      <c r="E38" s="106" t="s">
        <v>1734</v>
      </c>
      <c r="F38" s="107" t="s">
        <v>1735</v>
      </c>
      <c r="G38" s="106" t="s">
        <v>5213</v>
      </c>
      <c r="H38" s="106" t="s">
        <v>7420</v>
      </c>
      <c r="I38" s="11">
        <v>16.972999999999999</v>
      </c>
      <c r="J38" s="11">
        <v>16.972999999999999</v>
      </c>
      <c r="K38" s="11"/>
      <c r="L38" s="106" t="s">
        <v>1660</v>
      </c>
      <c r="M38" s="108"/>
      <c r="N38" s="108"/>
      <c r="O38" s="108"/>
      <c r="P38" s="108"/>
      <c r="Q38" s="108"/>
    </row>
    <row r="39" spans="1:17" s="105" customFormat="1" ht="24" x14ac:dyDescent="0.55000000000000004">
      <c r="A39" s="106">
        <f>SUBTOTAL(103,$B$4:B39)</f>
        <v>36</v>
      </c>
      <c r="B39" s="107" t="s">
        <v>1655</v>
      </c>
      <c r="C39" s="107" t="s">
        <v>1656</v>
      </c>
      <c r="D39" s="107" t="s">
        <v>1670</v>
      </c>
      <c r="E39" s="106" t="s">
        <v>1736</v>
      </c>
      <c r="F39" s="107" t="s">
        <v>1737</v>
      </c>
      <c r="G39" s="106" t="s">
        <v>5213</v>
      </c>
      <c r="H39" s="106" t="s">
        <v>7421</v>
      </c>
      <c r="I39" s="11">
        <v>24.431999999999999</v>
      </c>
      <c r="J39" s="11">
        <v>24.431999999999999</v>
      </c>
      <c r="K39" s="11"/>
      <c r="L39" s="106" t="s">
        <v>1660</v>
      </c>
      <c r="M39" s="108"/>
      <c r="N39" s="108"/>
      <c r="O39" s="108"/>
      <c r="P39" s="108"/>
      <c r="Q39" s="108"/>
    </row>
    <row r="40" spans="1:17" s="105" customFormat="1" ht="24" x14ac:dyDescent="0.55000000000000004">
      <c r="A40" s="106">
        <f>SUBTOTAL(103,$B$4:B40)</f>
        <v>37</v>
      </c>
      <c r="B40" s="107" t="s">
        <v>1655</v>
      </c>
      <c r="C40" s="107" t="s">
        <v>1656</v>
      </c>
      <c r="D40" s="107" t="s">
        <v>1661</v>
      </c>
      <c r="E40" s="106" t="s">
        <v>1738</v>
      </c>
      <c r="F40" s="107" t="s">
        <v>1739</v>
      </c>
      <c r="G40" s="106" t="s">
        <v>5213</v>
      </c>
      <c r="H40" s="106" t="s">
        <v>7422</v>
      </c>
      <c r="I40" s="11">
        <v>6.532</v>
      </c>
      <c r="J40" s="11">
        <v>18.520999999999901</v>
      </c>
      <c r="K40" s="11"/>
      <c r="L40" s="106" t="s">
        <v>1660</v>
      </c>
      <c r="M40" s="108"/>
      <c r="N40" s="108"/>
      <c r="O40" s="108"/>
      <c r="P40" s="108"/>
      <c r="Q40" s="108"/>
    </row>
    <row r="41" spans="1:17" s="105" customFormat="1" ht="24" x14ac:dyDescent="0.55000000000000004">
      <c r="A41" s="106">
        <f>SUBTOTAL(103,$B$4:B41)</f>
        <v>38</v>
      </c>
      <c r="B41" s="107" t="s">
        <v>1655</v>
      </c>
      <c r="C41" s="107" t="s">
        <v>1656</v>
      </c>
      <c r="D41" s="107" t="s">
        <v>1675</v>
      </c>
      <c r="E41" s="106" t="s">
        <v>1740</v>
      </c>
      <c r="F41" s="107" t="s">
        <v>1741</v>
      </c>
      <c r="G41" s="106" t="s">
        <v>4069</v>
      </c>
      <c r="H41" s="106" t="s">
        <v>7423</v>
      </c>
      <c r="I41" s="11">
        <v>7.0620000000000003</v>
      </c>
      <c r="J41" s="11">
        <v>15.441000000000001</v>
      </c>
      <c r="K41" s="11"/>
      <c r="L41" s="106" t="s">
        <v>1660</v>
      </c>
      <c r="M41" s="108"/>
      <c r="N41" s="108"/>
      <c r="O41" s="108"/>
      <c r="P41" s="108"/>
      <c r="Q41" s="108"/>
    </row>
    <row r="42" spans="1:17" s="105" customFormat="1" ht="24" x14ac:dyDescent="0.55000000000000004">
      <c r="A42" s="106">
        <f>SUBTOTAL(103,$B$4:B42)</f>
        <v>39</v>
      </c>
      <c r="B42" s="107" t="s">
        <v>1655</v>
      </c>
      <c r="C42" s="107" t="s">
        <v>1656</v>
      </c>
      <c r="D42" s="107" t="s">
        <v>1691</v>
      </c>
      <c r="E42" s="106" t="s">
        <v>1742</v>
      </c>
      <c r="F42" s="107" t="s">
        <v>1743</v>
      </c>
      <c r="G42" s="106" t="s">
        <v>5213</v>
      </c>
      <c r="H42" s="106" t="s">
        <v>7424</v>
      </c>
      <c r="I42" s="11">
        <v>0.216</v>
      </c>
      <c r="J42" s="11">
        <v>0.432</v>
      </c>
      <c r="K42" s="11"/>
      <c r="L42" s="106" t="s">
        <v>1660</v>
      </c>
      <c r="M42" s="108"/>
      <c r="N42" s="108"/>
      <c r="O42" s="108"/>
      <c r="P42" s="108"/>
      <c r="Q42" s="108"/>
    </row>
    <row r="43" spans="1:17" s="105" customFormat="1" ht="24" x14ac:dyDescent="0.55000000000000004">
      <c r="A43" s="106">
        <f>SUBTOTAL(103,$B$4:B43)</f>
        <v>40</v>
      </c>
      <c r="B43" s="107" t="s">
        <v>1655</v>
      </c>
      <c r="C43" s="107" t="s">
        <v>1656</v>
      </c>
      <c r="D43" s="107" t="s">
        <v>1691</v>
      </c>
      <c r="E43" s="106" t="s">
        <v>1744</v>
      </c>
      <c r="F43" s="107" t="s">
        <v>1745</v>
      </c>
      <c r="G43" s="106" t="s">
        <v>5213</v>
      </c>
      <c r="H43" s="106" t="s">
        <v>7425</v>
      </c>
      <c r="I43" s="11">
        <v>5.49</v>
      </c>
      <c r="J43" s="11">
        <v>5.49</v>
      </c>
      <c r="K43" s="11"/>
      <c r="L43" s="106" t="s">
        <v>1660</v>
      </c>
      <c r="M43" s="108"/>
      <c r="N43" s="108"/>
      <c r="O43" s="108"/>
      <c r="P43" s="108"/>
      <c r="Q43" s="108"/>
    </row>
    <row r="44" spans="1:17" s="105" customFormat="1" ht="24" x14ac:dyDescent="0.55000000000000004">
      <c r="A44" s="106">
        <f>SUBTOTAL(103,$B$4:B44)</f>
        <v>41</v>
      </c>
      <c r="B44" s="107" t="s">
        <v>1655</v>
      </c>
      <c r="C44" s="107" t="s">
        <v>1656</v>
      </c>
      <c r="D44" s="107" t="s">
        <v>1657</v>
      </c>
      <c r="E44" s="106" t="s">
        <v>1746</v>
      </c>
      <c r="F44" s="107" t="s">
        <v>1747</v>
      </c>
      <c r="G44" s="106" t="s">
        <v>5213</v>
      </c>
      <c r="H44" s="106" t="s">
        <v>7426</v>
      </c>
      <c r="I44" s="11">
        <v>4.0430000000000001</v>
      </c>
      <c r="J44" s="11">
        <v>4.0430000000000001</v>
      </c>
      <c r="K44" s="11"/>
      <c r="L44" s="106" t="s">
        <v>1660</v>
      </c>
      <c r="M44" s="108"/>
      <c r="N44" s="108"/>
      <c r="O44" s="108"/>
      <c r="P44" s="108"/>
      <c r="Q44" s="108"/>
    </row>
    <row r="45" spans="1:17" s="105" customFormat="1" ht="24" x14ac:dyDescent="0.55000000000000004">
      <c r="A45" s="106">
        <f>SUBTOTAL(103,$B$4:B45)</f>
        <v>42</v>
      </c>
      <c r="B45" s="107" t="s">
        <v>1655</v>
      </c>
      <c r="C45" s="107" t="s">
        <v>1656</v>
      </c>
      <c r="D45" s="107" t="s">
        <v>1667</v>
      </c>
      <c r="E45" s="106" t="s">
        <v>1748</v>
      </c>
      <c r="F45" s="107" t="s">
        <v>1749</v>
      </c>
      <c r="G45" s="106" t="s">
        <v>5213</v>
      </c>
      <c r="H45" s="106" t="s">
        <v>7427</v>
      </c>
      <c r="I45" s="11">
        <v>9.6660000000000004</v>
      </c>
      <c r="J45" s="11">
        <v>10.231999999999999</v>
      </c>
      <c r="K45" s="11"/>
      <c r="L45" s="106" t="s">
        <v>1660</v>
      </c>
      <c r="M45" s="108"/>
      <c r="N45" s="108"/>
      <c r="O45" s="108"/>
      <c r="P45" s="108"/>
      <c r="Q45" s="108"/>
    </row>
    <row r="46" spans="1:17" s="105" customFormat="1" ht="24" x14ac:dyDescent="0.55000000000000004">
      <c r="A46" s="106">
        <f>SUBTOTAL(103,$B$4:B46)</f>
        <v>43</v>
      </c>
      <c r="B46" s="107" t="s">
        <v>1750</v>
      </c>
      <c r="C46" s="107" t="s">
        <v>1656</v>
      </c>
      <c r="D46" s="107" t="s">
        <v>1751</v>
      </c>
      <c r="E46" s="106" t="s">
        <v>1752</v>
      </c>
      <c r="F46" s="107" t="s">
        <v>1753</v>
      </c>
      <c r="G46" s="106" t="s">
        <v>7428</v>
      </c>
      <c r="H46" s="106" t="s">
        <v>7429</v>
      </c>
      <c r="I46" s="11">
        <v>20</v>
      </c>
      <c r="J46" s="11">
        <v>27.073999999999899</v>
      </c>
      <c r="K46" s="11"/>
      <c r="L46" s="106" t="s">
        <v>1754</v>
      </c>
      <c r="M46" s="141"/>
      <c r="N46" s="141"/>
      <c r="O46" s="108"/>
      <c r="P46" s="141"/>
      <c r="Q46" s="141"/>
    </row>
    <row r="47" spans="1:17" s="105" customFormat="1" ht="24" x14ac:dyDescent="0.55000000000000004">
      <c r="A47" s="106">
        <f>SUBTOTAL(103,$B$4:B47)</f>
        <v>44</v>
      </c>
      <c r="B47" s="107" t="s">
        <v>1750</v>
      </c>
      <c r="C47" s="107" t="s">
        <v>1656</v>
      </c>
      <c r="D47" s="107" t="s">
        <v>1755</v>
      </c>
      <c r="E47" s="106" t="s">
        <v>1756</v>
      </c>
      <c r="F47" s="107" t="s">
        <v>1757</v>
      </c>
      <c r="G47" s="106" t="s">
        <v>1758</v>
      </c>
      <c r="H47" s="106" t="s">
        <v>7430</v>
      </c>
      <c r="I47" s="11">
        <v>31.886999999999901</v>
      </c>
      <c r="J47" s="11">
        <v>41.463000000000001</v>
      </c>
      <c r="K47" s="11"/>
      <c r="L47" s="106" t="s">
        <v>1754</v>
      </c>
      <c r="M47" s="141" t="s">
        <v>1758</v>
      </c>
      <c r="N47" s="141" t="s">
        <v>233</v>
      </c>
      <c r="O47" s="108"/>
      <c r="P47" s="141"/>
      <c r="Q47" s="141"/>
    </row>
    <row r="48" spans="1:17" s="105" customFormat="1" ht="24" x14ac:dyDescent="0.55000000000000004">
      <c r="A48" s="106">
        <f>SUBTOTAL(103,$B$4:B48)</f>
        <v>45</v>
      </c>
      <c r="B48" s="107" t="s">
        <v>1750</v>
      </c>
      <c r="C48" s="107" t="s">
        <v>1656</v>
      </c>
      <c r="D48" s="107" t="s">
        <v>1759</v>
      </c>
      <c r="E48" s="106" t="s">
        <v>1760</v>
      </c>
      <c r="F48" s="107" t="s">
        <v>1761</v>
      </c>
      <c r="G48" s="106" t="s">
        <v>7430</v>
      </c>
      <c r="H48" s="106" t="s">
        <v>7431</v>
      </c>
      <c r="I48" s="11">
        <v>23.913</v>
      </c>
      <c r="J48" s="11">
        <v>33.073999999999899</v>
      </c>
      <c r="K48" s="11"/>
      <c r="L48" s="106" t="s">
        <v>1754</v>
      </c>
      <c r="M48" s="141"/>
      <c r="N48" s="141"/>
      <c r="O48" s="108"/>
      <c r="P48" s="141"/>
      <c r="Q48" s="141"/>
    </row>
    <row r="49" spans="1:17" s="105" customFormat="1" ht="24" x14ac:dyDescent="0.55000000000000004">
      <c r="A49" s="106">
        <f>SUBTOTAL(103,$B$4:B49)</f>
        <v>46</v>
      </c>
      <c r="B49" s="107" t="s">
        <v>1750</v>
      </c>
      <c r="C49" s="107" t="s">
        <v>1656</v>
      </c>
      <c r="D49" s="107" t="s">
        <v>1762</v>
      </c>
      <c r="E49" s="106" t="s">
        <v>1763</v>
      </c>
      <c r="F49" s="107" t="s">
        <v>1764</v>
      </c>
      <c r="G49" s="106" t="s">
        <v>7431</v>
      </c>
      <c r="H49" s="106" t="s">
        <v>7432</v>
      </c>
      <c r="I49" s="11">
        <v>12.975</v>
      </c>
      <c r="J49" s="11">
        <v>33.695999999999898</v>
      </c>
      <c r="K49" s="11"/>
      <c r="L49" s="106" t="s">
        <v>1754</v>
      </c>
      <c r="M49" s="141"/>
      <c r="N49" s="141"/>
      <c r="O49" s="108"/>
      <c r="P49" s="141"/>
      <c r="Q49" s="141"/>
    </row>
    <row r="50" spans="1:17" s="105" customFormat="1" ht="24" x14ac:dyDescent="0.55000000000000004">
      <c r="A50" s="106">
        <f>SUBTOTAL(103,$B$4:B50)</f>
        <v>47</v>
      </c>
      <c r="B50" s="107" t="s">
        <v>1750</v>
      </c>
      <c r="C50" s="107" t="s">
        <v>1656</v>
      </c>
      <c r="D50" s="107" t="s">
        <v>1751</v>
      </c>
      <c r="E50" s="106" t="s">
        <v>1765</v>
      </c>
      <c r="F50" s="107" t="s">
        <v>1766</v>
      </c>
      <c r="G50" s="106" t="s">
        <v>7432</v>
      </c>
      <c r="H50" s="106" t="s">
        <v>7433</v>
      </c>
      <c r="I50" s="11">
        <v>19.425000000000001</v>
      </c>
      <c r="J50" s="11">
        <v>55.529000000000003</v>
      </c>
      <c r="K50" s="11"/>
      <c r="L50" s="106" t="s">
        <v>1754</v>
      </c>
      <c r="M50" s="141"/>
      <c r="N50" s="141"/>
      <c r="O50" s="108"/>
      <c r="P50" s="141"/>
      <c r="Q50" s="141"/>
    </row>
    <row r="51" spans="1:17" s="105" customFormat="1" ht="24" x14ac:dyDescent="0.55000000000000004">
      <c r="A51" s="106">
        <f>SUBTOTAL(103,$B$4:B51)</f>
        <v>48</v>
      </c>
      <c r="B51" s="107" t="s">
        <v>1750</v>
      </c>
      <c r="C51" s="107" t="s">
        <v>1656</v>
      </c>
      <c r="D51" s="107" t="s">
        <v>1767</v>
      </c>
      <c r="E51" s="106" t="s">
        <v>1768</v>
      </c>
      <c r="F51" s="107" t="s">
        <v>1769</v>
      </c>
      <c r="G51" s="106" t="s">
        <v>7433</v>
      </c>
      <c r="H51" s="106" t="s">
        <v>7434</v>
      </c>
      <c r="I51" s="11">
        <v>40.74</v>
      </c>
      <c r="J51" s="11">
        <v>74.592999999999904</v>
      </c>
      <c r="K51" s="11"/>
      <c r="L51" s="106" t="s">
        <v>1754</v>
      </c>
      <c r="M51" s="141"/>
      <c r="N51" s="141"/>
      <c r="O51" s="108"/>
      <c r="P51" s="141"/>
      <c r="Q51" s="141"/>
    </row>
    <row r="52" spans="1:17" s="105" customFormat="1" ht="24" x14ac:dyDescent="0.55000000000000004">
      <c r="A52" s="106">
        <f>SUBTOTAL(103,$B$4:B52)</f>
        <v>49</v>
      </c>
      <c r="B52" s="107" t="s">
        <v>1750</v>
      </c>
      <c r="C52" s="107" t="s">
        <v>1656</v>
      </c>
      <c r="D52" s="107" t="s">
        <v>1762</v>
      </c>
      <c r="E52" s="106" t="s">
        <v>1770</v>
      </c>
      <c r="F52" s="107" t="s">
        <v>1771</v>
      </c>
      <c r="G52" s="106" t="s">
        <v>1772</v>
      </c>
      <c r="H52" s="106" t="s">
        <v>7435</v>
      </c>
      <c r="I52" s="11">
        <v>24.8599999999999</v>
      </c>
      <c r="J52" s="11">
        <v>50.8</v>
      </c>
      <c r="K52" s="11"/>
      <c r="L52" s="106" t="s">
        <v>1754</v>
      </c>
      <c r="M52" s="141" t="s">
        <v>1772</v>
      </c>
      <c r="N52" s="141"/>
      <c r="O52" s="108"/>
      <c r="P52" s="141"/>
      <c r="Q52" s="141"/>
    </row>
    <row r="53" spans="1:17" s="105" customFormat="1" ht="24" x14ac:dyDescent="0.55000000000000004">
      <c r="A53" s="106">
        <f>SUBTOTAL(103,$B$4:B53)</f>
        <v>50</v>
      </c>
      <c r="B53" s="107" t="s">
        <v>1750</v>
      </c>
      <c r="C53" s="107" t="s">
        <v>1656</v>
      </c>
      <c r="D53" s="107" t="s">
        <v>1773</v>
      </c>
      <c r="E53" s="106" t="s">
        <v>1774</v>
      </c>
      <c r="F53" s="107" t="s">
        <v>1775</v>
      </c>
      <c r="G53" s="106" t="s">
        <v>1776</v>
      </c>
      <c r="H53" s="106" t="s">
        <v>7436</v>
      </c>
      <c r="I53" s="11">
        <v>34.418999999999897</v>
      </c>
      <c r="J53" s="11">
        <v>35.771999999999899</v>
      </c>
      <c r="K53" s="11"/>
      <c r="L53" s="106" t="s">
        <v>1754</v>
      </c>
      <c r="M53" s="141" t="s">
        <v>1776</v>
      </c>
      <c r="N53" s="141"/>
      <c r="O53" s="108"/>
      <c r="P53" s="141"/>
      <c r="Q53" s="141"/>
    </row>
    <row r="54" spans="1:17" s="105" customFormat="1" ht="24" x14ac:dyDescent="0.55000000000000004">
      <c r="A54" s="106">
        <f>SUBTOTAL(103,$B$4:B54)</f>
        <v>51</v>
      </c>
      <c r="B54" s="107" t="s">
        <v>1750</v>
      </c>
      <c r="C54" s="107" t="s">
        <v>1656</v>
      </c>
      <c r="D54" s="107" t="s">
        <v>1773</v>
      </c>
      <c r="E54" s="106" t="s">
        <v>1777</v>
      </c>
      <c r="F54" s="107" t="s">
        <v>1778</v>
      </c>
      <c r="G54" s="106" t="s">
        <v>7436</v>
      </c>
      <c r="H54" s="106" t="s">
        <v>7437</v>
      </c>
      <c r="I54" s="11">
        <v>37.941000000000003</v>
      </c>
      <c r="J54" s="11">
        <v>41.771000000000001</v>
      </c>
      <c r="K54" s="11"/>
      <c r="L54" s="106" t="s">
        <v>1754</v>
      </c>
      <c r="M54" s="141"/>
      <c r="N54" s="141"/>
      <c r="O54" s="108"/>
      <c r="P54" s="141"/>
      <c r="Q54" s="141"/>
    </row>
    <row r="55" spans="1:17" s="105" customFormat="1" ht="24" x14ac:dyDescent="0.55000000000000004">
      <c r="A55" s="106">
        <f>SUBTOTAL(103,$B$4:B55)</f>
        <v>52</v>
      </c>
      <c r="B55" s="107" t="s">
        <v>1750</v>
      </c>
      <c r="C55" s="107" t="s">
        <v>1656</v>
      </c>
      <c r="D55" s="107" t="s">
        <v>1762</v>
      </c>
      <c r="E55" s="106" t="s">
        <v>1779</v>
      </c>
      <c r="F55" s="107" t="s">
        <v>1780</v>
      </c>
      <c r="G55" s="106" t="s">
        <v>6967</v>
      </c>
      <c r="H55" s="106" t="s">
        <v>1781</v>
      </c>
      <c r="I55" s="11">
        <v>53.299999999999898</v>
      </c>
      <c r="J55" s="11">
        <v>60.144999999999897</v>
      </c>
      <c r="K55" s="11"/>
      <c r="L55" s="106" t="s">
        <v>1754</v>
      </c>
      <c r="M55" s="141" t="s">
        <v>1781</v>
      </c>
      <c r="N55" s="141"/>
      <c r="O55" s="108"/>
      <c r="P55" s="141"/>
      <c r="Q55" s="141"/>
    </row>
    <row r="56" spans="1:17" s="105" customFormat="1" ht="24" x14ac:dyDescent="0.55000000000000004">
      <c r="A56" s="106">
        <f>SUBTOTAL(103,$B$4:B56)</f>
        <v>53</v>
      </c>
      <c r="B56" s="107" t="s">
        <v>1750</v>
      </c>
      <c r="C56" s="107" t="s">
        <v>1656</v>
      </c>
      <c r="D56" s="107" t="s">
        <v>1755</v>
      </c>
      <c r="E56" s="106" t="s">
        <v>1782</v>
      </c>
      <c r="F56" s="107" t="s">
        <v>1783</v>
      </c>
      <c r="G56" s="106" t="s">
        <v>5213</v>
      </c>
      <c r="H56" s="106" t="s">
        <v>3409</v>
      </c>
      <c r="I56" s="11">
        <v>7.5499999999999901</v>
      </c>
      <c r="J56" s="11">
        <v>11.15</v>
      </c>
      <c r="K56" s="11"/>
      <c r="L56" s="106" t="s">
        <v>1754</v>
      </c>
      <c r="M56" s="141"/>
      <c r="N56" s="141"/>
      <c r="O56" s="108"/>
      <c r="P56" s="141"/>
      <c r="Q56" s="141"/>
    </row>
    <row r="57" spans="1:17" s="105" customFormat="1" ht="24" x14ac:dyDescent="0.55000000000000004">
      <c r="A57" s="106">
        <f>SUBTOTAL(103,$B$4:B57)</f>
        <v>54</v>
      </c>
      <c r="B57" s="107" t="s">
        <v>1750</v>
      </c>
      <c r="C57" s="107" t="s">
        <v>1656</v>
      </c>
      <c r="D57" s="107" t="s">
        <v>1767</v>
      </c>
      <c r="E57" s="106" t="s">
        <v>1784</v>
      </c>
      <c r="F57" s="107" t="s">
        <v>1785</v>
      </c>
      <c r="G57" s="106" t="s">
        <v>5213</v>
      </c>
      <c r="H57" s="106" t="s">
        <v>7187</v>
      </c>
      <c r="I57" s="11">
        <v>20</v>
      </c>
      <c r="J57" s="11">
        <v>20</v>
      </c>
      <c r="K57" s="11"/>
      <c r="L57" s="106" t="s">
        <v>1754</v>
      </c>
      <c r="M57" s="141"/>
      <c r="N57" s="141"/>
      <c r="O57" s="108"/>
      <c r="P57" s="141"/>
      <c r="Q57" s="141"/>
    </row>
    <row r="58" spans="1:17" s="105" customFormat="1" ht="24" x14ac:dyDescent="0.55000000000000004">
      <c r="A58" s="106">
        <f>SUBTOTAL(103,$B$4:B58)</f>
        <v>55</v>
      </c>
      <c r="B58" s="107" t="s">
        <v>1750</v>
      </c>
      <c r="C58" s="107" t="s">
        <v>1656</v>
      </c>
      <c r="D58" s="107" t="s">
        <v>1773</v>
      </c>
      <c r="E58" s="106" t="s">
        <v>1786</v>
      </c>
      <c r="F58" s="107" t="s">
        <v>1787</v>
      </c>
      <c r="G58" s="106" t="s">
        <v>7187</v>
      </c>
      <c r="H58" s="106" t="s">
        <v>7438</v>
      </c>
      <c r="I58" s="11">
        <v>42.524000000000001</v>
      </c>
      <c r="J58" s="11">
        <v>42.524000000000001</v>
      </c>
      <c r="K58" s="11"/>
      <c r="L58" s="106" t="s">
        <v>1754</v>
      </c>
      <c r="M58" s="141"/>
      <c r="N58" s="141"/>
      <c r="O58" s="108"/>
      <c r="P58" s="141"/>
      <c r="Q58" s="141"/>
    </row>
    <row r="59" spans="1:17" s="105" customFormat="1" ht="24" x14ac:dyDescent="0.55000000000000004">
      <c r="A59" s="106">
        <f>SUBTOTAL(103,$B$4:B59)</f>
        <v>56</v>
      </c>
      <c r="B59" s="107" t="s">
        <v>1750</v>
      </c>
      <c r="C59" s="107" t="s">
        <v>1656</v>
      </c>
      <c r="D59" s="107" t="s">
        <v>1751</v>
      </c>
      <c r="E59" s="106" t="s">
        <v>1788</v>
      </c>
      <c r="F59" s="107" t="s">
        <v>1789</v>
      </c>
      <c r="G59" s="106" t="s">
        <v>5213</v>
      </c>
      <c r="H59" s="106" t="s">
        <v>7439</v>
      </c>
      <c r="I59" s="11">
        <v>34.773000000000003</v>
      </c>
      <c r="J59" s="11">
        <v>38.853000000000002</v>
      </c>
      <c r="K59" s="11"/>
      <c r="L59" s="106" t="s">
        <v>1754</v>
      </c>
      <c r="M59" s="141"/>
      <c r="N59" s="141"/>
      <c r="O59" s="108"/>
      <c r="P59" s="141"/>
      <c r="Q59" s="141"/>
    </row>
    <row r="60" spans="1:17" s="105" customFormat="1" ht="24" x14ac:dyDescent="0.55000000000000004">
      <c r="A60" s="106">
        <f>SUBTOTAL(103,$B$4:B60)</f>
        <v>57</v>
      </c>
      <c r="B60" s="107" t="s">
        <v>1750</v>
      </c>
      <c r="C60" s="107" t="s">
        <v>1656</v>
      </c>
      <c r="D60" s="107" t="s">
        <v>1762</v>
      </c>
      <c r="E60" s="106" t="s">
        <v>1790</v>
      </c>
      <c r="F60" s="107" t="s">
        <v>1791</v>
      </c>
      <c r="G60" s="106" t="s">
        <v>5213</v>
      </c>
      <c r="H60" s="106" t="s">
        <v>7440</v>
      </c>
      <c r="I60" s="11">
        <v>23.233000000000001</v>
      </c>
      <c r="J60" s="11">
        <v>23.233000000000001</v>
      </c>
      <c r="K60" s="11"/>
      <c r="L60" s="106" t="s">
        <v>1754</v>
      </c>
      <c r="M60" s="141"/>
      <c r="N60" s="141"/>
      <c r="O60" s="108"/>
      <c r="P60" s="141"/>
      <c r="Q60" s="141"/>
    </row>
    <row r="61" spans="1:17" s="105" customFormat="1" ht="24" x14ac:dyDescent="0.55000000000000004">
      <c r="A61" s="106">
        <f>SUBTOTAL(103,$B$4:B61)</f>
        <v>58</v>
      </c>
      <c r="B61" s="107" t="s">
        <v>1750</v>
      </c>
      <c r="C61" s="107" t="s">
        <v>1656</v>
      </c>
      <c r="D61" s="107" t="s">
        <v>1755</v>
      </c>
      <c r="E61" s="106" t="s">
        <v>1792</v>
      </c>
      <c r="F61" s="107" t="s">
        <v>1793</v>
      </c>
      <c r="G61" s="106" t="s">
        <v>5213</v>
      </c>
      <c r="H61" s="106" t="s">
        <v>7441</v>
      </c>
      <c r="I61" s="11">
        <v>44.025999999999897</v>
      </c>
      <c r="J61" s="11">
        <v>44.025999999999897</v>
      </c>
      <c r="K61" s="11"/>
      <c r="L61" s="106" t="s">
        <v>1754</v>
      </c>
      <c r="M61" s="141"/>
      <c r="N61" s="141"/>
      <c r="O61" s="108"/>
      <c r="P61" s="141"/>
      <c r="Q61" s="141"/>
    </row>
    <row r="62" spans="1:17" s="105" customFormat="1" ht="24" x14ac:dyDescent="0.55000000000000004">
      <c r="A62" s="106">
        <f>SUBTOTAL(103,$B$4:B62)</f>
        <v>59</v>
      </c>
      <c r="B62" s="107" t="s">
        <v>1750</v>
      </c>
      <c r="C62" s="107" t="s">
        <v>1656</v>
      </c>
      <c r="D62" s="107" t="s">
        <v>1751</v>
      </c>
      <c r="E62" s="106" t="s">
        <v>1794</v>
      </c>
      <c r="F62" s="107" t="s">
        <v>1795</v>
      </c>
      <c r="G62" s="106" t="s">
        <v>5213</v>
      </c>
      <c r="H62" s="106" t="s">
        <v>6776</v>
      </c>
      <c r="I62" s="11">
        <v>15</v>
      </c>
      <c r="J62" s="11">
        <v>15</v>
      </c>
      <c r="K62" s="11"/>
      <c r="L62" s="106" t="s">
        <v>1754</v>
      </c>
      <c r="M62" s="141"/>
      <c r="N62" s="141"/>
      <c r="O62" s="108"/>
      <c r="P62" s="141"/>
      <c r="Q62" s="141"/>
    </row>
    <row r="63" spans="1:17" s="105" customFormat="1" ht="24" x14ac:dyDescent="0.55000000000000004">
      <c r="A63" s="106">
        <f>SUBTOTAL(103,$B$4:B63)</f>
        <v>60</v>
      </c>
      <c r="B63" s="107" t="s">
        <v>1750</v>
      </c>
      <c r="C63" s="107" t="s">
        <v>1656</v>
      </c>
      <c r="D63" s="107" t="s">
        <v>1767</v>
      </c>
      <c r="E63" s="106" t="s">
        <v>1796</v>
      </c>
      <c r="F63" s="107" t="s">
        <v>1797</v>
      </c>
      <c r="G63" s="106" t="s">
        <v>6776</v>
      </c>
      <c r="H63" s="106" t="s">
        <v>7442</v>
      </c>
      <c r="I63" s="11">
        <v>16.376000000000001</v>
      </c>
      <c r="J63" s="11">
        <v>16.376000000000001</v>
      </c>
      <c r="K63" s="11"/>
      <c r="L63" s="106" t="s">
        <v>1754</v>
      </c>
      <c r="M63" s="141"/>
      <c r="N63" s="141"/>
      <c r="O63" s="108"/>
      <c r="P63" s="141"/>
      <c r="Q63" s="141"/>
    </row>
    <row r="64" spans="1:17" s="105" customFormat="1" ht="24" x14ac:dyDescent="0.55000000000000004">
      <c r="A64" s="106">
        <f>SUBTOTAL(103,$B$4:B64)</f>
        <v>61</v>
      </c>
      <c r="B64" s="107" t="s">
        <v>1750</v>
      </c>
      <c r="C64" s="107" t="s">
        <v>1656</v>
      </c>
      <c r="D64" s="107" t="s">
        <v>1759</v>
      </c>
      <c r="E64" s="106" t="s">
        <v>1798</v>
      </c>
      <c r="F64" s="107" t="s">
        <v>1799</v>
      </c>
      <c r="G64" s="106" t="s">
        <v>5213</v>
      </c>
      <c r="H64" s="106" t="s">
        <v>7443</v>
      </c>
      <c r="I64" s="11">
        <v>20.36</v>
      </c>
      <c r="J64" s="11">
        <v>20.36</v>
      </c>
      <c r="K64" s="11"/>
      <c r="L64" s="106" t="s">
        <v>1754</v>
      </c>
      <c r="M64" s="141"/>
      <c r="N64" s="141"/>
      <c r="O64" s="108"/>
      <c r="P64" s="141"/>
      <c r="Q64" s="141"/>
    </row>
    <row r="65" spans="1:17" s="133" customFormat="1" ht="24" x14ac:dyDescent="0.55000000000000004">
      <c r="A65" s="109">
        <f>SUBTOTAL(103,$B$4:B65)</f>
        <v>62</v>
      </c>
      <c r="B65" s="110" t="s">
        <v>1750</v>
      </c>
      <c r="C65" s="110" t="s">
        <v>1656</v>
      </c>
      <c r="D65" s="110" t="s">
        <v>1773</v>
      </c>
      <c r="E65" s="109" t="s">
        <v>1800</v>
      </c>
      <c r="F65" s="110" t="s">
        <v>1801</v>
      </c>
      <c r="G65" s="109" t="s">
        <v>1802</v>
      </c>
      <c r="H65" s="109" t="s">
        <v>6453</v>
      </c>
      <c r="I65" s="111">
        <v>3.1</v>
      </c>
      <c r="J65" s="111">
        <v>3.1</v>
      </c>
      <c r="K65" s="111"/>
      <c r="L65" s="109" t="s">
        <v>833</v>
      </c>
      <c r="M65" s="112" t="s">
        <v>6453</v>
      </c>
      <c r="N65" s="112" t="s">
        <v>6452</v>
      </c>
      <c r="O65" s="121"/>
      <c r="P65" s="112"/>
      <c r="Q65" s="112"/>
    </row>
    <row r="66" spans="1:17" s="133" customFormat="1" ht="24" x14ac:dyDescent="0.55000000000000004">
      <c r="A66" s="109">
        <f>SUBTOTAL(103,$B$4:B66)</f>
        <v>63</v>
      </c>
      <c r="B66" s="110" t="s">
        <v>1750</v>
      </c>
      <c r="C66" s="110" t="s">
        <v>1656</v>
      </c>
      <c r="D66" s="110" t="s">
        <v>1773</v>
      </c>
      <c r="E66" s="109" t="s">
        <v>1800</v>
      </c>
      <c r="F66" s="110" t="s">
        <v>1801</v>
      </c>
      <c r="G66" s="109" t="s">
        <v>6453</v>
      </c>
      <c r="H66" s="109" t="s">
        <v>7444</v>
      </c>
      <c r="I66" s="111">
        <v>8.6129999999999907</v>
      </c>
      <c r="J66" s="111">
        <v>8.6129999999999907</v>
      </c>
      <c r="K66" s="111"/>
      <c r="L66" s="109" t="s">
        <v>1754</v>
      </c>
      <c r="M66" s="112" t="s">
        <v>6453</v>
      </c>
      <c r="N66" s="112" t="s">
        <v>6454</v>
      </c>
      <c r="O66" s="121"/>
      <c r="P66" s="112"/>
      <c r="Q66" s="112"/>
    </row>
    <row r="67" spans="1:17" s="105" customFormat="1" ht="24" x14ac:dyDescent="0.55000000000000004">
      <c r="A67" s="106">
        <f>SUBTOTAL(103,$B$4:B67)</f>
        <v>64</v>
      </c>
      <c r="B67" s="107" t="s">
        <v>1750</v>
      </c>
      <c r="C67" s="107" t="s">
        <v>1656</v>
      </c>
      <c r="D67" s="107" t="s">
        <v>1759</v>
      </c>
      <c r="E67" s="106" t="s">
        <v>1803</v>
      </c>
      <c r="F67" s="107" t="s">
        <v>1804</v>
      </c>
      <c r="G67" s="106" t="s">
        <v>5213</v>
      </c>
      <c r="H67" s="106" t="s">
        <v>7445</v>
      </c>
      <c r="I67" s="11">
        <v>45.6009999999999</v>
      </c>
      <c r="J67" s="11">
        <v>48.902000000000001</v>
      </c>
      <c r="K67" s="11"/>
      <c r="L67" s="106" t="s">
        <v>1754</v>
      </c>
      <c r="M67" s="141"/>
      <c r="N67" s="141"/>
      <c r="O67" s="108"/>
      <c r="P67" s="141"/>
      <c r="Q67" s="141"/>
    </row>
    <row r="68" spans="1:17" s="105" customFormat="1" ht="24" x14ac:dyDescent="0.55000000000000004">
      <c r="A68" s="106">
        <f>SUBTOTAL(103,$B$4:B68)</f>
        <v>65</v>
      </c>
      <c r="B68" s="107" t="s">
        <v>1750</v>
      </c>
      <c r="C68" s="107" t="s">
        <v>1656</v>
      </c>
      <c r="D68" s="107" t="s">
        <v>1773</v>
      </c>
      <c r="E68" s="106" t="s">
        <v>1805</v>
      </c>
      <c r="F68" s="107" t="s">
        <v>1806</v>
      </c>
      <c r="G68" s="106" t="s">
        <v>1807</v>
      </c>
      <c r="H68" s="106" t="s">
        <v>7446</v>
      </c>
      <c r="I68" s="11">
        <v>14.432</v>
      </c>
      <c r="J68" s="11">
        <v>14.432</v>
      </c>
      <c r="K68" s="11"/>
      <c r="L68" s="106" t="s">
        <v>1754</v>
      </c>
      <c r="M68" s="141" t="s">
        <v>1807</v>
      </c>
      <c r="N68" s="141"/>
      <c r="O68" s="108"/>
      <c r="P68" s="141"/>
      <c r="Q68" s="141"/>
    </row>
    <row r="69" spans="1:17" s="105" customFormat="1" ht="24" x14ac:dyDescent="0.55000000000000004">
      <c r="A69" s="106">
        <f>SUBTOTAL(103,$B$4:B69)</f>
        <v>66</v>
      </c>
      <c r="B69" s="107" t="s">
        <v>1750</v>
      </c>
      <c r="C69" s="107" t="s">
        <v>1656</v>
      </c>
      <c r="D69" s="107" t="s">
        <v>1759</v>
      </c>
      <c r="E69" s="106" t="s">
        <v>1808</v>
      </c>
      <c r="F69" s="107" t="s">
        <v>1809</v>
      </c>
      <c r="G69" s="106" t="s">
        <v>5213</v>
      </c>
      <c r="H69" s="106" t="s">
        <v>6667</v>
      </c>
      <c r="I69" s="11">
        <v>6</v>
      </c>
      <c r="J69" s="11">
        <v>7.6</v>
      </c>
      <c r="K69" s="11"/>
      <c r="L69" s="106" t="s">
        <v>1754</v>
      </c>
      <c r="M69" s="141"/>
      <c r="N69" s="141"/>
      <c r="O69" s="108"/>
      <c r="P69" s="141"/>
      <c r="Q69" s="141"/>
    </row>
    <row r="70" spans="1:17" s="105" customFormat="1" ht="24" x14ac:dyDescent="0.55000000000000004">
      <c r="A70" s="106">
        <f>SUBTOTAL(103,$B$4:B70)</f>
        <v>67</v>
      </c>
      <c r="B70" s="107" t="s">
        <v>1750</v>
      </c>
      <c r="C70" s="107" t="s">
        <v>1656</v>
      </c>
      <c r="D70" s="107" t="s">
        <v>1755</v>
      </c>
      <c r="E70" s="106" t="s">
        <v>1810</v>
      </c>
      <c r="F70" s="107" t="s">
        <v>1811</v>
      </c>
      <c r="G70" s="106" t="s">
        <v>5213</v>
      </c>
      <c r="H70" s="106" t="s">
        <v>7447</v>
      </c>
      <c r="I70" s="11">
        <v>9.6180000000000003</v>
      </c>
      <c r="J70" s="11">
        <v>9.7829999999999995</v>
      </c>
      <c r="K70" s="11"/>
      <c r="L70" s="106" t="s">
        <v>1754</v>
      </c>
      <c r="M70" s="141"/>
      <c r="N70" s="141"/>
      <c r="O70" s="108"/>
      <c r="P70" s="141"/>
      <c r="Q70" s="141"/>
    </row>
    <row r="71" spans="1:17" s="133" customFormat="1" ht="24" x14ac:dyDescent="0.55000000000000004">
      <c r="A71" s="109">
        <f>SUBTOTAL(103,$B$4:B71)</f>
        <v>68</v>
      </c>
      <c r="B71" s="110" t="s">
        <v>1812</v>
      </c>
      <c r="C71" s="110" t="s">
        <v>1656</v>
      </c>
      <c r="D71" s="110" t="s">
        <v>1814</v>
      </c>
      <c r="E71" s="109" t="s">
        <v>1815</v>
      </c>
      <c r="F71" s="110" t="s">
        <v>1816</v>
      </c>
      <c r="G71" s="109" t="s">
        <v>7448</v>
      </c>
      <c r="H71" s="109" t="s">
        <v>6456</v>
      </c>
      <c r="I71" s="111">
        <v>10.831999999999899</v>
      </c>
      <c r="J71" s="111">
        <v>21.663999999999898</v>
      </c>
      <c r="K71" s="111"/>
      <c r="L71" s="109" t="s">
        <v>833</v>
      </c>
      <c r="M71" s="109" t="s">
        <v>6456</v>
      </c>
      <c r="N71" s="109" t="s">
        <v>6452</v>
      </c>
      <c r="O71" s="121"/>
      <c r="P71" s="109"/>
      <c r="Q71" s="109"/>
    </row>
    <row r="72" spans="1:17" s="133" customFormat="1" ht="24" x14ac:dyDescent="0.55000000000000004">
      <c r="A72" s="109">
        <f>SUBTOTAL(103,$B$4:B72)</f>
        <v>69</v>
      </c>
      <c r="B72" s="110" t="s">
        <v>1812</v>
      </c>
      <c r="C72" s="110" t="s">
        <v>1656</v>
      </c>
      <c r="D72" s="110" t="s">
        <v>1814</v>
      </c>
      <c r="E72" s="109" t="s">
        <v>1815</v>
      </c>
      <c r="F72" s="110" t="s">
        <v>1816</v>
      </c>
      <c r="G72" s="109" t="s">
        <v>6456</v>
      </c>
      <c r="H72" s="109" t="s">
        <v>7449</v>
      </c>
      <c r="I72" s="111">
        <v>0.99</v>
      </c>
      <c r="J72" s="111">
        <v>1.98</v>
      </c>
      <c r="K72" s="111"/>
      <c r="L72" s="109" t="s">
        <v>833</v>
      </c>
      <c r="M72" s="109" t="s">
        <v>6456</v>
      </c>
      <c r="N72" s="109" t="s">
        <v>6452</v>
      </c>
      <c r="O72" s="121"/>
      <c r="P72" s="109"/>
      <c r="Q72" s="109"/>
    </row>
    <row r="73" spans="1:17" s="105" customFormat="1" ht="24" x14ac:dyDescent="0.55000000000000004">
      <c r="A73" s="122">
        <f>SUBTOTAL(103,$B$4:B73)</f>
        <v>70</v>
      </c>
      <c r="B73" s="123" t="s">
        <v>1812</v>
      </c>
      <c r="C73" s="123" t="s">
        <v>1656</v>
      </c>
      <c r="D73" s="123" t="s">
        <v>1814</v>
      </c>
      <c r="E73" s="122" t="s">
        <v>1815</v>
      </c>
      <c r="F73" s="123" t="s">
        <v>1816</v>
      </c>
      <c r="G73" s="122" t="s">
        <v>7449</v>
      </c>
      <c r="H73" s="122" t="s">
        <v>7450</v>
      </c>
      <c r="I73" s="13">
        <v>22.748000000000001</v>
      </c>
      <c r="J73" s="13">
        <v>58.075000000000003</v>
      </c>
      <c r="K73" s="13"/>
      <c r="L73" s="122" t="s">
        <v>1813</v>
      </c>
      <c r="M73" s="108"/>
      <c r="N73" s="108"/>
      <c r="O73" s="108"/>
      <c r="P73" s="108"/>
      <c r="Q73" s="108"/>
    </row>
    <row r="74" spans="1:17" s="105" customFormat="1" ht="24" x14ac:dyDescent="0.55000000000000004">
      <c r="A74" s="122">
        <f>SUBTOTAL(103,$B$4:B74)</f>
        <v>71</v>
      </c>
      <c r="B74" s="123" t="s">
        <v>1812</v>
      </c>
      <c r="C74" s="123" t="s">
        <v>1656</v>
      </c>
      <c r="D74" s="123" t="s">
        <v>1817</v>
      </c>
      <c r="E74" s="122" t="s">
        <v>1818</v>
      </c>
      <c r="F74" s="123" t="s">
        <v>1819</v>
      </c>
      <c r="G74" s="122" t="s">
        <v>7450</v>
      </c>
      <c r="H74" s="122" t="s">
        <v>7451</v>
      </c>
      <c r="I74" s="13">
        <v>16.184000000000001</v>
      </c>
      <c r="J74" s="13">
        <v>32.598999999999897</v>
      </c>
      <c r="K74" s="13"/>
      <c r="L74" s="122" t="s">
        <v>1813</v>
      </c>
      <c r="M74" s="108"/>
      <c r="N74" s="108"/>
      <c r="O74" s="108"/>
      <c r="P74" s="108"/>
      <c r="Q74" s="108"/>
    </row>
    <row r="75" spans="1:17" s="105" customFormat="1" ht="24" x14ac:dyDescent="0.55000000000000004">
      <c r="A75" s="122">
        <f>SUBTOTAL(103,$B$4:B75)</f>
        <v>72</v>
      </c>
      <c r="B75" s="123" t="s">
        <v>1812</v>
      </c>
      <c r="C75" s="123" t="s">
        <v>1656</v>
      </c>
      <c r="D75" s="123" t="s">
        <v>1820</v>
      </c>
      <c r="E75" s="122" t="s">
        <v>1821</v>
      </c>
      <c r="F75" s="123" t="s">
        <v>1822</v>
      </c>
      <c r="G75" s="122" t="s">
        <v>7451</v>
      </c>
      <c r="H75" s="122" t="s">
        <v>1772</v>
      </c>
      <c r="I75" s="13">
        <v>33.445999999999898</v>
      </c>
      <c r="J75" s="13">
        <v>48.874000000000002</v>
      </c>
      <c r="K75" s="13"/>
      <c r="L75" s="122" t="s">
        <v>1813</v>
      </c>
      <c r="M75" s="108"/>
      <c r="N75" s="108"/>
      <c r="O75" s="108"/>
      <c r="P75" s="108"/>
      <c r="Q75" s="108"/>
    </row>
    <row r="76" spans="1:17" s="105" customFormat="1" ht="24" x14ac:dyDescent="0.55000000000000004">
      <c r="A76" s="122">
        <f>SUBTOTAL(103,$B$4:B76)</f>
        <v>73</v>
      </c>
      <c r="B76" s="123" t="s">
        <v>1812</v>
      </c>
      <c r="C76" s="123" t="s">
        <v>1656</v>
      </c>
      <c r="D76" s="123" t="s">
        <v>1823</v>
      </c>
      <c r="E76" s="122" t="s">
        <v>1824</v>
      </c>
      <c r="F76" s="123" t="s">
        <v>1825</v>
      </c>
      <c r="G76" s="122" t="s">
        <v>2171</v>
      </c>
      <c r="H76" s="122" t="s">
        <v>7452</v>
      </c>
      <c r="I76" s="13">
        <v>18.155000000000001</v>
      </c>
      <c r="J76" s="13">
        <v>20.684000000000001</v>
      </c>
      <c r="K76" s="13"/>
      <c r="L76" s="122" t="s">
        <v>1813</v>
      </c>
      <c r="M76" s="108"/>
      <c r="N76" s="108"/>
      <c r="O76" s="108"/>
      <c r="P76" s="108"/>
      <c r="Q76" s="108"/>
    </row>
    <row r="77" spans="1:17" s="105" customFormat="1" ht="24" x14ac:dyDescent="0.55000000000000004">
      <c r="A77" s="122">
        <f>SUBTOTAL(103,$B$4:B77)</f>
        <v>74</v>
      </c>
      <c r="B77" s="123" t="s">
        <v>1812</v>
      </c>
      <c r="C77" s="123" t="s">
        <v>1656</v>
      </c>
      <c r="D77" s="123" t="s">
        <v>1817</v>
      </c>
      <c r="E77" s="122" t="s">
        <v>1826</v>
      </c>
      <c r="F77" s="123" t="s">
        <v>1827</v>
      </c>
      <c r="G77" s="122" t="s">
        <v>7452</v>
      </c>
      <c r="H77" s="122" t="s">
        <v>7453</v>
      </c>
      <c r="I77" s="13">
        <v>28.15</v>
      </c>
      <c r="J77" s="13">
        <v>32.78</v>
      </c>
      <c r="K77" s="13"/>
      <c r="L77" s="122" t="s">
        <v>1813</v>
      </c>
      <c r="M77" s="108"/>
      <c r="N77" s="108"/>
      <c r="O77" s="108"/>
      <c r="P77" s="108"/>
      <c r="Q77" s="108"/>
    </row>
    <row r="78" spans="1:17" s="105" customFormat="1" ht="24" x14ac:dyDescent="0.55000000000000004">
      <c r="A78" s="122">
        <f>SUBTOTAL(103,$B$4:B78)</f>
        <v>75</v>
      </c>
      <c r="B78" s="123" t="s">
        <v>1812</v>
      </c>
      <c r="C78" s="123" t="s">
        <v>1656</v>
      </c>
      <c r="D78" s="123" t="s">
        <v>1814</v>
      </c>
      <c r="E78" s="122" t="s">
        <v>1828</v>
      </c>
      <c r="F78" s="123" t="s">
        <v>1829</v>
      </c>
      <c r="G78" s="122" t="s">
        <v>7453</v>
      </c>
      <c r="H78" s="122" t="s">
        <v>7454</v>
      </c>
      <c r="I78" s="13">
        <v>2.85</v>
      </c>
      <c r="J78" s="13">
        <v>4.7</v>
      </c>
      <c r="K78" s="13"/>
      <c r="L78" s="122" t="s">
        <v>1813</v>
      </c>
      <c r="M78" s="108"/>
      <c r="N78" s="108"/>
      <c r="O78" s="108"/>
      <c r="P78" s="108"/>
      <c r="Q78" s="108"/>
    </row>
    <row r="79" spans="1:17" s="105" customFormat="1" ht="24" x14ac:dyDescent="0.55000000000000004">
      <c r="A79" s="122">
        <f>SUBTOTAL(103,$B$4:B79)</f>
        <v>76</v>
      </c>
      <c r="B79" s="123" t="s">
        <v>1812</v>
      </c>
      <c r="C79" s="123" t="s">
        <v>1656</v>
      </c>
      <c r="D79" s="123" t="s">
        <v>1823</v>
      </c>
      <c r="E79" s="122" t="s">
        <v>1830</v>
      </c>
      <c r="F79" s="123" t="s">
        <v>1831</v>
      </c>
      <c r="G79" s="122" t="s">
        <v>7455</v>
      </c>
      <c r="H79" s="122" t="s">
        <v>7456</v>
      </c>
      <c r="I79" s="13">
        <v>20.119999999999902</v>
      </c>
      <c r="J79" s="13">
        <v>39.6739999999999</v>
      </c>
      <c r="K79" s="13"/>
      <c r="L79" s="122" t="s">
        <v>1832</v>
      </c>
      <c r="M79" s="108"/>
      <c r="N79" s="109" t="s">
        <v>6455</v>
      </c>
      <c r="O79" s="108"/>
      <c r="P79" s="109"/>
      <c r="Q79" s="109"/>
    </row>
    <row r="80" spans="1:17" s="105" customFormat="1" ht="24" x14ac:dyDescent="0.55000000000000004">
      <c r="A80" s="122">
        <f>SUBTOTAL(103,$B$4:B80)</f>
        <v>77</v>
      </c>
      <c r="B80" s="123" t="s">
        <v>1812</v>
      </c>
      <c r="C80" s="123" t="s">
        <v>1656</v>
      </c>
      <c r="D80" s="123" t="s">
        <v>1820</v>
      </c>
      <c r="E80" s="122" t="s">
        <v>1833</v>
      </c>
      <c r="F80" s="123" t="s">
        <v>1834</v>
      </c>
      <c r="G80" s="122" t="s">
        <v>5213</v>
      </c>
      <c r="H80" s="122" t="s">
        <v>6995</v>
      </c>
      <c r="I80" s="13">
        <v>31.5</v>
      </c>
      <c r="J80" s="13">
        <v>31.611000000000001</v>
      </c>
      <c r="K80" s="13"/>
      <c r="L80" s="122" t="s">
        <v>1813</v>
      </c>
      <c r="M80" s="108"/>
      <c r="N80" s="108"/>
      <c r="O80" s="108"/>
      <c r="P80" s="108"/>
      <c r="Q80" s="108"/>
    </row>
    <row r="81" spans="1:17" s="133" customFormat="1" ht="24" x14ac:dyDescent="0.55000000000000004">
      <c r="A81" s="109">
        <f>SUBTOTAL(103,$B$4:B81)</f>
        <v>78</v>
      </c>
      <c r="B81" s="110" t="s">
        <v>1812</v>
      </c>
      <c r="C81" s="110" t="s">
        <v>1656</v>
      </c>
      <c r="D81" s="110" t="s">
        <v>1823</v>
      </c>
      <c r="E81" s="109" t="s">
        <v>1835</v>
      </c>
      <c r="F81" s="110" t="s">
        <v>1836</v>
      </c>
      <c r="G81" s="109" t="s">
        <v>5213</v>
      </c>
      <c r="H81" s="109" t="s">
        <v>6457</v>
      </c>
      <c r="I81" s="111">
        <v>5</v>
      </c>
      <c r="J81" s="111">
        <v>5.2</v>
      </c>
      <c r="K81" s="111"/>
      <c r="L81" s="109" t="s">
        <v>1813</v>
      </c>
      <c r="M81" s="109" t="s">
        <v>6457</v>
      </c>
      <c r="N81" s="109" t="s">
        <v>6459</v>
      </c>
      <c r="O81" s="121"/>
      <c r="P81" s="109"/>
      <c r="Q81" s="109"/>
    </row>
    <row r="82" spans="1:17" s="133" customFormat="1" ht="24" x14ac:dyDescent="0.55000000000000004">
      <c r="A82" s="109">
        <f>SUBTOTAL(103,$B$4:B82)</f>
        <v>79</v>
      </c>
      <c r="B82" s="110" t="s">
        <v>1812</v>
      </c>
      <c r="C82" s="110" t="s">
        <v>1656</v>
      </c>
      <c r="D82" s="110" t="s">
        <v>1823</v>
      </c>
      <c r="E82" s="109" t="s">
        <v>1835</v>
      </c>
      <c r="F82" s="110" t="s">
        <v>1836</v>
      </c>
      <c r="G82" s="109" t="s">
        <v>6457</v>
      </c>
      <c r="H82" s="109" t="s">
        <v>7457</v>
      </c>
      <c r="I82" s="111">
        <v>31.029999999999902</v>
      </c>
      <c r="J82" s="111">
        <v>32.794999999999902</v>
      </c>
      <c r="K82" s="111"/>
      <c r="L82" s="109" t="s">
        <v>1832</v>
      </c>
      <c r="M82" s="109" t="s">
        <v>6457</v>
      </c>
      <c r="N82" s="109" t="s">
        <v>6455</v>
      </c>
      <c r="O82" s="121"/>
      <c r="P82" s="109"/>
      <c r="Q82" s="109"/>
    </row>
    <row r="83" spans="1:17" s="105" customFormat="1" ht="24" x14ac:dyDescent="0.55000000000000004">
      <c r="A83" s="109">
        <f>SUBTOTAL(103,$B$4:B83)</f>
        <v>80</v>
      </c>
      <c r="B83" s="110" t="s">
        <v>1812</v>
      </c>
      <c r="C83" s="110" t="s">
        <v>1656</v>
      </c>
      <c r="D83" s="110" t="s">
        <v>1817</v>
      </c>
      <c r="E83" s="109" t="s">
        <v>1837</v>
      </c>
      <c r="F83" s="110" t="s">
        <v>1838</v>
      </c>
      <c r="G83" s="109" t="s">
        <v>5213</v>
      </c>
      <c r="H83" s="109" t="s">
        <v>6458</v>
      </c>
      <c r="I83" s="111">
        <v>55</v>
      </c>
      <c r="J83" s="111">
        <v>57.914999999999999</v>
      </c>
      <c r="K83" s="111"/>
      <c r="L83" s="109" t="s">
        <v>1813</v>
      </c>
      <c r="M83" s="109" t="s">
        <v>6458</v>
      </c>
      <c r="N83" s="109" t="s">
        <v>6460</v>
      </c>
      <c r="O83" s="108"/>
      <c r="P83" s="109"/>
      <c r="Q83" s="109"/>
    </row>
    <row r="84" spans="1:17" s="105" customFormat="1" ht="24" x14ac:dyDescent="0.55000000000000004">
      <c r="A84" s="109">
        <f>SUBTOTAL(103,$B$4:B84)</f>
        <v>81</v>
      </c>
      <c r="B84" s="110" t="s">
        <v>1812</v>
      </c>
      <c r="C84" s="110" t="s">
        <v>1656</v>
      </c>
      <c r="D84" s="110" t="s">
        <v>1817</v>
      </c>
      <c r="E84" s="109" t="s">
        <v>1837</v>
      </c>
      <c r="F84" s="110" t="s">
        <v>1838</v>
      </c>
      <c r="G84" s="109" t="s">
        <v>6458</v>
      </c>
      <c r="H84" s="109" t="s">
        <v>7458</v>
      </c>
      <c r="I84" s="111">
        <v>3.6459999999999999</v>
      </c>
      <c r="J84" s="111">
        <v>3.6459999999999999</v>
      </c>
      <c r="K84" s="111"/>
      <c r="L84" s="109" t="s">
        <v>1832</v>
      </c>
      <c r="M84" s="109" t="s">
        <v>6458</v>
      </c>
      <c r="N84" s="109" t="s">
        <v>6455</v>
      </c>
      <c r="O84" s="108"/>
      <c r="P84" s="109"/>
      <c r="Q84" s="109"/>
    </row>
    <row r="85" spans="1:17" s="105" customFormat="1" ht="24" x14ac:dyDescent="0.55000000000000004">
      <c r="A85" s="122">
        <f>SUBTOTAL(103,$B$4:B85)</f>
        <v>82</v>
      </c>
      <c r="B85" s="123" t="s">
        <v>1812</v>
      </c>
      <c r="C85" s="123" t="s">
        <v>1656</v>
      </c>
      <c r="D85" s="123" t="s">
        <v>1820</v>
      </c>
      <c r="E85" s="122" t="s">
        <v>1839</v>
      </c>
      <c r="F85" s="123" t="s">
        <v>1840</v>
      </c>
      <c r="G85" s="122" t="s">
        <v>7459</v>
      </c>
      <c r="H85" s="122" t="s">
        <v>7460</v>
      </c>
      <c r="I85" s="13">
        <v>17.088000000000001</v>
      </c>
      <c r="J85" s="13">
        <v>17.088000000000001</v>
      </c>
      <c r="K85" s="13"/>
      <c r="L85" s="122" t="s">
        <v>833</v>
      </c>
      <c r="M85" s="108"/>
      <c r="N85" s="109" t="s">
        <v>6452</v>
      </c>
      <c r="O85" s="108"/>
      <c r="P85" s="109"/>
      <c r="Q85" s="109"/>
    </row>
    <row r="86" spans="1:17" s="105" customFormat="1" ht="24" x14ac:dyDescent="0.55000000000000004">
      <c r="A86" s="122">
        <f>SUBTOTAL(103,$B$4:B86)</f>
        <v>83</v>
      </c>
      <c r="B86" s="123" t="s">
        <v>1812</v>
      </c>
      <c r="C86" s="123" t="s">
        <v>1656</v>
      </c>
      <c r="D86" s="123" t="s">
        <v>1820</v>
      </c>
      <c r="E86" s="122" t="s">
        <v>1841</v>
      </c>
      <c r="F86" s="123" t="s">
        <v>1842</v>
      </c>
      <c r="G86" s="122" t="s">
        <v>7460</v>
      </c>
      <c r="H86" s="122" t="s">
        <v>7461</v>
      </c>
      <c r="I86" s="13">
        <v>9.8480000000000008</v>
      </c>
      <c r="J86" s="13">
        <v>9.8480000000000008</v>
      </c>
      <c r="K86" s="13"/>
      <c r="L86" s="122" t="s">
        <v>833</v>
      </c>
      <c r="M86" s="108"/>
      <c r="N86" s="109" t="s">
        <v>6452</v>
      </c>
      <c r="O86" s="108"/>
      <c r="P86" s="109"/>
      <c r="Q86" s="109"/>
    </row>
    <row r="87" spans="1:17" s="105" customFormat="1" ht="24" x14ac:dyDescent="0.55000000000000004">
      <c r="A87" s="122">
        <f>SUBTOTAL(103,$B$4:B87)</f>
        <v>84</v>
      </c>
      <c r="B87" s="123" t="s">
        <v>1812</v>
      </c>
      <c r="C87" s="123" t="s">
        <v>1656</v>
      </c>
      <c r="D87" s="123" t="s">
        <v>1814</v>
      </c>
      <c r="E87" s="122" t="s">
        <v>1843</v>
      </c>
      <c r="F87" s="123" t="s">
        <v>1844</v>
      </c>
      <c r="G87" s="122" t="s">
        <v>5213</v>
      </c>
      <c r="H87" s="122" t="s">
        <v>7462</v>
      </c>
      <c r="I87" s="13">
        <v>24.753</v>
      </c>
      <c r="J87" s="13">
        <v>25.806000000000001</v>
      </c>
      <c r="K87" s="13"/>
      <c r="L87" s="122" t="s">
        <v>833</v>
      </c>
      <c r="M87" s="108"/>
      <c r="N87" s="109" t="s">
        <v>6452</v>
      </c>
      <c r="O87" s="108"/>
      <c r="P87" s="109"/>
      <c r="Q87" s="109"/>
    </row>
    <row r="88" spans="1:17" s="105" customFormat="1" ht="24" x14ac:dyDescent="0.55000000000000004">
      <c r="A88" s="122">
        <f>SUBTOTAL(103,$B$4:B88)</f>
        <v>85</v>
      </c>
      <c r="B88" s="123" t="s">
        <v>1812</v>
      </c>
      <c r="C88" s="123" t="s">
        <v>1656</v>
      </c>
      <c r="D88" s="123" t="s">
        <v>1814</v>
      </c>
      <c r="E88" s="122" t="s">
        <v>1845</v>
      </c>
      <c r="F88" s="123" t="s">
        <v>1846</v>
      </c>
      <c r="G88" s="122" t="s">
        <v>5213</v>
      </c>
      <c r="H88" s="122" t="s">
        <v>6854</v>
      </c>
      <c r="I88" s="13">
        <v>19</v>
      </c>
      <c r="J88" s="13">
        <v>20</v>
      </c>
      <c r="K88" s="13"/>
      <c r="L88" s="122" t="s">
        <v>833</v>
      </c>
      <c r="M88" s="108"/>
      <c r="N88" s="109" t="s">
        <v>6452</v>
      </c>
      <c r="O88" s="108"/>
      <c r="P88" s="109"/>
      <c r="Q88" s="109"/>
    </row>
    <row r="89" spans="1:17" s="105" customFormat="1" ht="24" x14ac:dyDescent="0.55000000000000004">
      <c r="A89" s="122">
        <f>SUBTOTAL(103,$B$4:B89)</f>
        <v>86</v>
      </c>
      <c r="B89" s="123" t="s">
        <v>1812</v>
      </c>
      <c r="C89" s="123" t="s">
        <v>1656</v>
      </c>
      <c r="D89" s="123" t="s">
        <v>1820</v>
      </c>
      <c r="E89" s="122" t="s">
        <v>1847</v>
      </c>
      <c r="F89" s="123" t="s">
        <v>1848</v>
      </c>
      <c r="G89" s="122" t="s">
        <v>5213</v>
      </c>
      <c r="H89" s="122" t="s">
        <v>7463</v>
      </c>
      <c r="I89" s="13">
        <v>19.6999999999999</v>
      </c>
      <c r="J89" s="13">
        <v>19.6999999999999</v>
      </c>
      <c r="K89" s="13"/>
      <c r="L89" s="122" t="s">
        <v>1813</v>
      </c>
      <c r="M89" s="108"/>
      <c r="N89" s="108"/>
      <c r="O89" s="108"/>
      <c r="P89" s="108"/>
      <c r="Q89" s="108"/>
    </row>
    <row r="90" spans="1:17" s="105" customFormat="1" ht="24" x14ac:dyDescent="0.55000000000000004">
      <c r="A90" s="122">
        <f>SUBTOTAL(103,$B$4:B90)</f>
        <v>87</v>
      </c>
      <c r="B90" s="123" t="s">
        <v>1812</v>
      </c>
      <c r="C90" s="123" t="s">
        <v>1656</v>
      </c>
      <c r="D90" s="123" t="s">
        <v>1823</v>
      </c>
      <c r="E90" s="122" t="s">
        <v>1849</v>
      </c>
      <c r="F90" s="123" t="s">
        <v>1850</v>
      </c>
      <c r="G90" s="122" t="s">
        <v>5213</v>
      </c>
      <c r="H90" s="122" t="s">
        <v>7464</v>
      </c>
      <c r="I90" s="13">
        <v>44.493000000000002</v>
      </c>
      <c r="J90" s="13">
        <v>44.493000000000002</v>
      </c>
      <c r="K90" s="13"/>
      <c r="L90" s="122" t="s">
        <v>1813</v>
      </c>
      <c r="M90" s="108"/>
      <c r="N90" s="108"/>
      <c r="O90" s="108"/>
      <c r="P90" s="108"/>
      <c r="Q90" s="108"/>
    </row>
    <row r="91" spans="1:17" s="105" customFormat="1" ht="24" x14ac:dyDescent="0.55000000000000004">
      <c r="A91" s="122">
        <f>SUBTOTAL(103,$B$4:B91)</f>
        <v>88</v>
      </c>
      <c r="B91" s="123" t="s">
        <v>1812</v>
      </c>
      <c r="C91" s="123" t="s">
        <v>1656</v>
      </c>
      <c r="D91" s="123" t="s">
        <v>1817</v>
      </c>
      <c r="E91" s="122" t="s">
        <v>1851</v>
      </c>
      <c r="F91" s="123" t="s">
        <v>1852</v>
      </c>
      <c r="G91" s="122" t="s">
        <v>5213</v>
      </c>
      <c r="H91" s="122" t="s">
        <v>7465</v>
      </c>
      <c r="I91" s="13">
        <v>0.13600000000000001</v>
      </c>
      <c r="J91" s="13">
        <v>0.13600000000000001</v>
      </c>
      <c r="K91" s="13"/>
      <c r="L91" s="122" t="s">
        <v>1813</v>
      </c>
      <c r="M91" s="108"/>
      <c r="N91" s="108"/>
      <c r="O91" s="108"/>
      <c r="P91" s="108"/>
      <c r="Q91" s="108"/>
    </row>
    <row r="92" spans="1:17" s="105" customFormat="1" ht="24" x14ac:dyDescent="0.55000000000000004">
      <c r="A92" s="106">
        <f>SUBTOTAL(103,$B$4:B92)</f>
        <v>89</v>
      </c>
      <c r="B92" s="107" t="s">
        <v>1853</v>
      </c>
      <c r="C92" s="107" t="s">
        <v>1656</v>
      </c>
      <c r="D92" s="107" t="s">
        <v>1854</v>
      </c>
      <c r="E92" s="106" t="s">
        <v>1855</v>
      </c>
      <c r="F92" s="107" t="s">
        <v>1856</v>
      </c>
      <c r="G92" s="106" t="s">
        <v>7394</v>
      </c>
      <c r="H92" s="106" t="s">
        <v>7466</v>
      </c>
      <c r="I92" s="11">
        <v>44.9179999999999</v>
      </c>
      <c r="J92" s="11">
        <v>47.1</v>
      </c>
      <c r="K92" s="11"/>
      <c r="L92" s="106" t="s">
        <v>1754</v>
      </c>
      <c r="M92" s="108"/>
      <c r="N92" s="108"/>
      <c r="O92" s="108"/>
      <c r="P92" s="108"/>
      <c r="Q92" s="108"/>
    </row>
    <row r="93" spans="1:17" s="105" customFormat="1" ht="24" x14ac:dyDescent="0.55000000000000004">
      <c r="A93" s="106">
        <f>SUBTOTAL(103,$B$4:B93)</f>
        <v>90</v>
      </c>
      <c r="B93" s="107" t="s">
        <v>1853</v>
      </c>
      <c r="C93" s="107" t="s">
        <v>1656</v>
      </c>
      <c r="D93" s="107" t="s">
        <v>1857</v>
      </c>
      <c r="E93" s="106" t="s">
        <v>1858</v>
      </c>
      <c r="F93" s="107" t="s">
        <v>1859</v>
      </c>
      <c r="G93" s="106" t="s">
        <v>7466</v>
      </c>
      <c r="H93" s="106" t="s">
        <v>7467</v>
      </c>
      <c r="I93" s="11">
        <v>20.471</v>
      </c>
      <c r="J93" s="11">
        <v>30.823999999999899</v>
      </c>
      <c r="K93" s="11"/>
      <c r="L93" s="106" t="s">
        <v>1754</v>
      </c>
      <c r="M93" s="108"/>
      <c r="N93" s="108"/>
      <c r="O93" s="108"/>
      <c r="P93" s="108"/>
      <c r="Q93" s="108"/>
    </row>
    <row r="94" spans="1:17" s="105" customFormat="1" ht="24" x14ac:dyDescent="0.55000000000000004">
      <c r="A94" s="106">
        <f>SUBTOTAL(103,$B$4:B94)</f>
        <v>91</v>
      </c>
      <c r="B94" s="107" t="s">
        <v>1853</v>
      </c>
      <c r="C94" s="107" t="s">
        <v>1656</v>
      </c>
      <c r="D94" s="107" t="s">
        <v>1860</v>
      </c>
      <c r="E94" s="106" t="s">
        <v>1861</v>
      </c>
      <c r="F94" s="107" t="s">
        <v>1862</v>
      </c>
      <c r="G94" s="106" t="s">
        <v>7467</v>
      </c>
      <c r="H94" s="106" t="s">
        <v>7428</v>
      </c>
      <c r="I94" s="11">
        <v>26.5</v>
      </c>
      <c r="J94" s="11">
        <v>29.149999999999899</v>
      </c>
      <c r="K94" s="11"/>
      <c r="L94" s="106" t="s">
        <v>1754</v>
      </c>
      <c r="M94" s="108"/>
      <c r="N94" s="108"/>
      <c r="O94" s="108"/>
      <c r="P94" s="108"/>
      <c r="Q94" s="108"/>
    </row>
    <row r="95" spans="1:17" s="105" customFormat="1" ht="24" x14ac:dyDescent="0.55000000000000004">
      <c r="A95" s="106">
        <f>SUBTOTAL(103,$B$4:B95)</f>
        <v>92</v>
      </c>
      <c r="B95" s="107" t="s">
        <v>1853</v>
      </c>
      <c r="C95" s="107" t="s">
        <v>1656</v>
      </c>
      <c r="D95" s="107" t="s">
        <v>1863</v>
      </c>
      <c r="E95" s="106" t="s">
        <v>1864</v>
      </c>
      <c r="F95" s="107" t="s">
        <v>1865</v>
      </c>
      <c r="G95" s="106" t="s">
        <v>5213</v>
      </c>
      <c r="H95" s="106" t="s">
        <v>7296</v>
      </c>
      <c r="I95" s="11">
        <v>40.199999999999903</v>
      </c>
      <c r="J95" s="11">
        <v>40.199999999999903</v>
      </c>
      <c r="K95" s="11"/>
      <c r="L95" s="106" t="s">
        <v>1754</v>
      </c>
      <c r="M95" s="108"/>
      <c r="N95" s="108"/>
      <c r="O95" s="108"/>
      <c r="P95" s="108"/>
      <c r="Q95" s="108"/>
    </row>
    <row r="96" spans="1:17" s="105" customFormat="1" ht="24" x14ac:dyDescent="0.55000000000000004">
      <c r="A96" s="106">
        <f>SUBTOTAL(103,$B$4:B96)</f>
        <v>93</v>
      </c>
      <c r="B96" s="107" t="s">
        <v>1853</v>
      </c>
      <c r="C96" s="107" t="s">
        <v>1656</v>
      </c>
      <c r="D96" s="107" t="s">
        <v>1863</v>
      </c>
      <c r="E96" s="106" t="s">
        <v>1866</v>
      </c>
      <c r="F96" s="107" t="s">
        <v>1867</v>
      </c>
      <c r="G96" s="106" t="s">
        <v>5213</v>
      </c>
      <c r="H96" s="106" t="s">
        <v>7468</v>
      </c>
      <c r="I96" s="11">
        <v>29.749999999999901</v>
      </c>
      <c r="J96" s="11">
        <v>29.749999999999901</v>
      </c>
      <c r="K96" s="11"/>
      <c r="L96" s="106" t="s">
        <v>1754</v>
      </c>
      <c r="M96" s="108"/>
      <c r="N96" s="108"/>
      <c r="O96" s="108"/>
      <c r="P96" s="108"/>
      <c r="Q96" s="108"/>
    </row>
    <row r="97" spans="1:17" s="105" customFormat="1" ht="24" x14ac:dyDescent="0.55000000000000004">
      <c r="A97" s="106">
        <f>SUBTOTAL(103,$B$4:B97)</f>
        <v>94</v>
      </c>
      <c r="B97" s="107" t="s">
        <v>1853</v>
      </c>
      <c r="C97" s="107" t="s">
        <v>1656</v>
      </c>
      <c r="D97" s="107" t="s">
        <v>1857</v>
      </c>
      <c r="E97" s="106" t="s">
        <v>1868</v>
      </c>
      <c r="F97" s="107" t="s">
        <v>1869</v>
      </c>
      <c r="G97" s="106" t="s">
        <v>7347</v>
      </c>
      <c r="H97" s="106" t="s">
        <v>7469</v>
      </c>
      <c r="I97" s="11">
        <v>27.289000000000001</v>
      </c>
      <c r="J97" s="11">
        <v>32.573999999999998</v>
      </c>
      <c r="K97" s="11"/>
      <c r="L97" s="106" t="s">
        <v>1754</v>
      </c>
      <c r="M97" s="108"/>
      <c r="N97" s="108"/>
      <c r="O97" s="108"/>
      <c r="P97" s="108"/>
      <c r="Q97" s="108"/>
    </row>
    <row r="98" spans="1:17" s="105" customFormat="1" ht="24" x14ac:dyDescent="0.55000000000000004">
      <c r="A98" s="106">
        <f>SUBTOTAL(103,$B$4:B98)</f>
        <v>95</v>
      </c>
      <c r="B98" s="107" t="s">
        <v>1853</v>
      </c>
      <c r="C98" s="107" t="s">
        <v>1656</v>
      </c>
      <c r="D98" s="107" t="s">
        <v>1854</v>
      </c>
      <c r="E98" s="106" t="s">
        <v>1870</v>
      </c>
      <c r="F98" s="107" t="s">
        <v>1871</v>
      </c>
      <c r="G98" s="106" t="s">
        <v>5213</v>
      </c>
      <c r="H98" s="106" t="s">
        <v>7470</v>
      </c>
      <c r="I98" s="11">
        <v>10.3599999999999</v>
      </c>
      <c r="J98" s="11">
        <v>13.576000000000001</v>
      </c>
      <c r="K98" s="11"/>
      <c r="L98" s="106" t="s">
        <v>1754</v>
      </c>
      <c r="M98" s="108"/>
      <c r="N98" s="108"/>
      <c r="O98" s="108"/>
      <c r="P98" s="108"/>
      <c r="Q98" s="108"/>
    </row>
    <row r="99" spans="1:17" s="105" customFormat="1" ht="24" x14ac:dyDescent="0.55000000000000004">
      <c r="A99" s="106">
        <f>SUBTOTAL(103,$B$4:B99)</f>
        <v>96</v>
      </c>
      <c r="B99" s="107" t="s">
        <v>1853</v>
      </c>
      <c r="C99" s="107" t="s">
        <v>1656</v>
      </c>
      <c r="D99" s="107" t="s">
        <v>1860</v>
      </c>
      <c r="E99" s="106" t="s">
        <v>1872</v>
      </c>
      <c r="F99" s="107" t="s">
        <v>1873</v>
      </c>
      <c r="G99" s="106" t="s">
        <v>5213</v>
      </c>
      <c r="H99" s="106" t="s">
        <v>7471</v>
      </c>
      <c r="I99" s="11">
        <v>9.3579999999999899</v>
      </c>
      <c r="J99" s="11">
        <v>9.3579999999999899</v>
      </c>
      <c r="K99" s="11"/>
      <c r="L99" s="106" t="s">
        <v>1754</v>
      </c>
      <c r="M99" s="108"/>
      <c r="N99" s="108"/>
      <c r="O99" s="108"/>
      <c r="P99" s="108"/>
      <c r="Q99" s="108"/>
    </row>
    <row r="100" spans="1:17" s="105" customFormat="1" ht="24" x14ac:dyDescent="0.55000000000000004">
      <c r="A100" s="106">
        <f>SUBTOTAL(103,$B$4:B100)</f>
        <v>97</v>
      </c>
      <c r="B100" s="107" t="s">
        <v>1853</v>
      </c>
      <c r="C100" s="107" t="s">
        <v>1656</v>
      </c>
      <c r="D100" s="107" t="s">
        <v>1863</v>
      </c>
      <c r="E100" s="106" t="s">
        <v>1874</v>
      </c>
      <c r="F100" s="107" t="s">
        <v>1875</v>
      </c>
      <c r="G100" s="106" t="s">
        <v>5213</v>
      </c>
      <c r="H100" s="106" t="s">
        <v>7472</v>
      </c>
      <c r="I100" s="11">
        <v>35.631999999999898</v>
      </c>
      <c r="J100" s="11">
        <v>35.631999999999898</v>
      </c>
      <c r="K100" s="11"/>
      <c r="L100" s="106" t="s">
        <v>1754</v>
      </c>
      <c r="M100" s="108"/>
      <c r="N100" s="108"/>
      <c r="O100" s="108"/>
      <c r="P100" s="108"/>
      <c r="Q100" s="108"/>
    </row>
    <row r="101" spans="1:17" s="105" customFormat="1" ht="24" x14ac:dyDescent="0.55000000000000004">
      <c r="A101" s="106">
        <f>SUBTOTAL(103,$B$4:B101)</f>
        <v>98</v>
      </c>
      <c r="B101" s="107" t="s">
        <v>1853</v>
      </c>
      <c r="C101" s="107" t="s">
        <v>1656</v>
      </c>
      <c r="D101" s="107" t="s">
        <v>1854</v>
      </c>
      <c r="E101" s="106" t="s">
        <v>1876</v>
      </c>
      <c r="F101" s="107" t="s">
        <v>1877</v>
      </c>
      <c r="G101" s="106" t="s">
        <v>5213</v>
      </c>
      <c r="H101" s="106" t="s">
        <v>7473</v>
      </c>
      <c r="I101" s="11">
        <v>26.7899999999999</v>
      </c>
      <c r="J101" s="11">
        <v>26.989999999999899</v>
      </c>
      <c r="K101" s="11"/>
      <c r="L101" s="106" t="s">
        <v>1754</v>
      </c>
      <c r="M101" s="108"/>
      <c r="N101" s="108"/>
      <c r="O101" s="108"/>
      <c r="P101" s="108"/>
      <c r="Q101" s="108"/>
    </row>
    <row r="102" spans="1:17" s="105" customFormat="1" ht="24" x14ac:dyDescent="0.55000000000000004">
      <c r="A102" s="106">
        <f>SUBTOTAL(103,$B$4:B102)</f>
        <v>99</v>
      </c>
      <c r="B102" s="107" t="s">
        <v>1853</v>
      </c>
      <c r="C102" s="107" t="s">
        <v>1656</v>
      </c>
      <c r="D102" s="107" t="s">
        <v>1878</v>
      </c>
      <c r="E102" s="106" t="s">
        <v>1879</v>
      </c>
      <c r="F102" s="107" t="s">
        <v>1880</v>
      </c>
      <c r="G102" s="106" t="s">
        <v>5213</v>
      </c>
      <c r="H102" s="106" t="s">
        <v>7474</v>
      </c>
      <c r="I102" s="11">
        <v>27.4499999999999</v>
      </c>
      <c r="J102" s="11">
        <v>30.974999999999898</v>
      </c>
      <c r="K102" s="11"/>
      <c r="L102" s="106" t="s">
        <v>1754</v>
      </c>
      <c r="M102" s="108"/>
      <c r="N102" s="108"/>
      <c r="O102" s="108"/>
      <c r="P102" s="108"/>
      <c r="Q102" s="108"/>
    </row>
    <row r="103" spans="1:17" s="105" customFormat="1" ht="24" x14ac:dyDescent="0.55000000000000004">
      <c r="A103" s="106">
        <f>SUBTOTAL(103,$B$4:B103)</f>
        <v>100</v>
      </c>
      <c r="B103" s="107" t="s">
        <v>1853</v>
      </c>
      <c r="C103" s="107" t="s">
        <v>1656</v>
      </c>
      <c r="D103" s="107" t="s">
        <v>1860</v>
      </c>
      <c r="E103" s="106" t="s">
        <v>1881</v>
      </c>
      <c r="F103" s="107" t="s">
        <v>1882</v>
      </c>
      <c r="G103" s="106" t="s">
        <v>7474</v>
      </c>
      <c r="H103" s="106" t="s">
        <v>7475</v>
      </c>
      <c r="I103" s="11">
        <v>19.370999999999999</v>
      </c>
      <c r="J103" s="11">
        <v>19.370999999999999</v>
      </c>
      <c r="K103" s="11"/>
      <c r="L103" s="106" t="s">
        <v>1754</v>
      </c>
      <c r="M103" s="108"/>
      <c r="N103" s="108"/>
      <c r="O103" s="108"/>
      <c r="P103" s="108"/>
      <c r="Q103" s="108"/>
    </row>
    <row r="104" spans="1:17" s="105" customFormat="1" ht="24" x14ac:dyDescent="0.55000000000000004">
      <c r="A104" s="106">
        <f>SUBTOTAL(103,$B$4:B104)</f>
        <v>101</v>
      </c>
      <c r="B104" s="107" t="s">
        <v>1853</v>
      </c>
      <c r="C104" s="107" t="s">
        <v>1656</v>
      </c>
      <c r="D104" s="107" t="s">
        <v>1878</v>
      </c>
      <c r="E104" s="106" t="s">
        <v>1883</v>
      </c>
      <c r="F104" s="107" t="s">
        <v>1884</v>
      </c>
      <c r="G104" s="106" t="s">
        <v>5213</v>
      </c>
      <c r="H104" s="106" t="s">
        <v>7476</v>
      </c>
      <c r="I104" s="11">
        <v>48.0489999999999</v>
      </c>
      <c r="J104" s="11">
        <v>48.0489999999999</v>
      </c>
      <c r="K104" s="11"/>
      <c r="L104" s="106" t="s">
        <v>1754</v>
      </c>
      <c r="M104" s="108"/>
      <c r="N104" s="108"/>
      <c r="O104" s="108"/>
      <c r="P104" s="108"/>
      <c r="Q104" s="108"/>
    </row>
    <row r="105" spans="1:17" s="105" customFormat="1" ht="24" x14ac:dyDescent="0.55000000000000004">
      <c r="A105" s="106">
        <f>SUBTOTAL(103,$B$4:B105)</f>
        <v>102</v>
      </c>
      <c r="B105" s="107" t="s">
        <v>1853</v>
      </c>
      <c r="C105" s="107" t="s">
        <v>1656</v>
      </c>
      <c r="D105" s="107" t="s">
        <v>1860</v>
      </c>
      <c r="E105" s="106" t="s">
        <v>1885</v>
      </c>
      <c r="F105" s="107" t="s">
        <v>1886</v>
      </c>
      <c r="G105" s="106" t="s">
        <v>7476</v>
      </c>
      <c r="H105" s="106" t="s">
        <v>7477</v>
      </c>
      <c r="I105" s="11">
        <v>11.208</v>
      </c>
      <c r="J105" s="11">
        <v>11.208</v>
      </c>
      <c r="K105" s="11"/>
      <c r="L105" s="106" t="s">
        <v>1754</v>
      </c>
      <c r="M105" s="108"/>
      <c r="N105" s="108"/>
      <c r="O105" s="108"/>
      <c r="P105" s="108"/>
      <c r="Q105" s="108"/>
    </row>
    <row r="106" spans="1:17" s="105" customFormat="1" ht="24" x14ac:dyDescent="0.55000000000000004">
      <c r="A106" s="106">
        <f>SUBTOTAL(103,$B$4:B106)</f>
        <v>103</v>
      </c>
      <c r="B106" s="107" t="s">
        <v>1853</v>
      </c>
      <c r="C106" s="107" t="s">
        <v>1656</v>
      </c>
      <c r="D106" s="107" t="s">
        <v>1857</v>
      </c>
      <c r="E106" s="106" t="s">
        <v>1887</v>
      </c>
      <c r="F106" s="107" t="s">
        <v>1888</v>
      </c>
      <c r="G106" s="106" t="s">
        <v>7477</v>
      </c>
      <c r="H106" s="106" t="s">
        <v>7478</v>
      </c>
      <c r="I106" s="11">
        <v>53.844999999999899</v>
      </c>
      <c r="J106" s="11">
        <v>53.844999999999899</v>
      </c>
      <c r="K106" s="11"/>
      <c r="L106" s="106" t="s">
        <v>1754</v>
      </c>
      <c r="M106" s="108"/>
      <c r="N106" s="108"/>
      <c r="O106" s="108"/>
      <c r="P106" s="108"/>
      <c r="Q106" s="108"/>
    </row>
    <row r="107" spans="1:17" s="105" customFormat="1" ht="24" x14ac:dyDescent="0.55000000000000004">
      <c r="A107" s="106">
        <f>SUBTOTAL(103,$B$4:B107)</f>
        <v>104</v>
      </c>
      <c r="B107" s="107" t="s">
        <v>1853</v>
      </c>
      <c r="C107" s="107" t="s">
        <v>1656</v>
      </c>
      <c r="D107" s="107" t="s">
        <v>1857</v>
      </c>
      <c r="E107" s="106" t="s">
        <v>1889</v>
      </c>
      <c r="F107" s="107" t="s">
        <v>1890</v>
      </c>
      <c r="G107" s="106" t="s">
        <v>5213</v>
      </c>
      <c r="H107" s="106" t="s">
        <v>7479</v>
      </c>
      <c r="I107" s="11">
        <v>23.93</v>
      </c>
      <c r="J107" s="11">
        <v>24.23</v>
      </c>
      <c r="K107" s="11"/>
      <c r="L107" s="106" t="s">
        <v>1754</v>
      </c>
      <c r="M107" s="108"/>
      <c r="N107" s="108"/>
      <c r="O107" s="108"/>
      <c r="P107" s="108"/>
      <c r="Q107" s="108"/>
    </row>
    <row r="108" spans="1:17" s="105" customFormat="1" ht="24" x14ac:dyDescent="0.55000000000000004">
      <c r="A108" s="106">
        <f>SUBTOTAL(103,$B$4:B108)</f>
        <v>105</v>
      </c>
      <c r="B108" s="107" t="s">
        <v>1853</v>
      </c>
      <c r="C108" s="107" t="s">
        <v>1656</v>
      </c>
      <c r="D108" s="107" t="s">
        <v>1860</v>
      </c>
      <c r="E108" s="106" t="s">
        <v>1891</v>
      </c>
      <c r="F108" s="107" t="s">
        <v>1892</v>
      </c>
      <c r="G108" s="106" t="s">
        <v>5213</v>
      </c>
      <c r="H108" s="106" t="s">
        <v>7480</v>
      </c>
      <c r="I108" s="11">
        <v>16.908999999999899</v>
      </c>
      <c r="J108" s="11">
        <v>16.908999999999899</v>
      </c>
      <c r="K108" s="11"/>
      <c r="L108" s="106" t="s">
        <v>1754</v>
      </c>
      <c r="M108" s="108"/>
      <c r="N108" s="108"/>
      <c r="O108" s="108"/>
      <c r="P108" s="108"/>
      <c r="Q108" s="108"/>
    </row>
    <row r="109" spans="1:17" s="105" customFormat="1" ht="24" x14ac:dyDescent="0.55000000000000004">
      <c r="A109" s="106">
        <f>SUBTOTAL(103,$B$4:B109)</f>
        <v>106</v>
      </c>
      <c r="B109" s="107" t="s">
        <v>1853</v>
      </c>
      <c r="C109" s="107" t="s">
        <v>1656</v>
      </c>
      <c r="D109" s="107" t="s">
        <v>1878</v>
      </c>
      <c r="E109" s="106" t="s">
        <v>1893</v>
      </c>
      <c r="F109" s="107" t="s">
        <v>1894</v>
      </c>
      <c r="G109" s="106" t="s">
        <v>7480</v>
      </c>
      <c r="H109" s="106" t="s">
        <v>7481</v>
      </c>
      <c r="I109" s="11">
        <v>23.451999999999899</v>
      </c>
      <c r="J109" s="11">
        <v>23.451999999999899</v>
      </c>
      <c r="K109" s="11"/>
      <c r="L109" s="106" t="s">
        <v>1754</v>
      </c>
      <c r="M109" s="108"/>
      <c r="N109" s="108"/>
      <c r="O109" s="108"/>
      <c r="P109" s="108"/>
      <c r="Q109" s="108"/>
    </row>
    <row r="110" spans="1:17" s="105" customFormat="1" ht="24" x14ac:dyDescent="0.55000000000000004">
      <c r="A110" s="106">
        <f>SUBTOTAL(103,$B$4:B110)</f>
        <v>107</v>
      </c>
      <c r="B110" s="107" t="s">
        <v>1853</v>
      </c>
      <c r="C110" s="107" t="s">
        <v>1656</v>
      </c>
      <c r="D110" s="107" t="s">
        <v>1860</v>
      </c>
      <c r="E110" s="106" t="s">
        <v>1895</v>
      </c>
      <c r="F110" s="107" t="s">
        <v>1896</v>
      </c>
      <c r="G110" s="106" t="s">
        <v>5213</v>
      </c>
      <c r="H110" s="106" t="s">
        <v>7482</v>
      </c>
      <c r="I110" s="11">
        <v>1.016</v>
      </c>
      <c r="J110" s="11">
        <v>1.016</v>
      </c>
      <c r="K110" s="11"/>
      <c r="L110" s="106" t="s">
        <v>1754</v>
      </c>
      <c r="M110" s="108"/>
      <c r="N110" s="108"/>
      <c r="O110" s="108"/>
      <c r="P110" s="108"/>
      <c r="Q110" s="108"/>
    </row>
    <row r="111" spans="1:17" s="105" customFormat="1" ht="24" x14ac:dyDescent="0.55000000000000004">
      <c r="A111" s="106">
        <f>SUBTOTAL(103,$B$4:B111)</f>
        <v>108</v>
      </c>
      <c r="B111" s="107" t="s">
        <v>1853</v>
      </c>
      <c r="C111" s="107" t="s">
        <v>1656</v>
      </c>
      <c r="D111" s="107" t="s">
        <v>1878</v>
      </c>
      <c r="E111" s="106" t="s">
        <v>1897</v>
      </c>
      <c r="F111" s="107" t="s">
        <v>1898</v>
      </c>
      <c r="G111" s="106" t="s">
        <v>5213</v>
      </c>
      <c r="H111" s="106" t="s">
        <v>7483</v>
      </c>
      <c r="I111" s="11">
        <v>7.9499999999999904</v>
      </c>
      <c r="J111" s="11">
        <v>7.9499999999999904</v>
      </c>
      <c r="K111" s="11"/>
      <c r="L111" s="106" t="s">
        <v>1754</v>
      </c>
      <c r="M111" s="108"/>
      <c r="N111" s="108"/>
      <c r="O111" s="108"/>
      <c r="P111" s="108"/>
      <c r="Q111" s="108"/>
    </row>
    <row r="112" spans="1:17" s="105" customFormat="1" ht="24" x14ac:dyDescent="0.55000000000000004">
      <c r="A112" s="106">
        <f>SUBTOTAL(103,$B$4:B112)</f>
        <v>109</v>
      </c>
      <c r="B112" s="107" t="s">
        <v>1853</v>
      </c>
      <c r="C112" s="107" t="s">
        <v>1656</v>
      </c>
      <c r="D112" s="107" t="s">
        <v>1860</v>
      </c>
      <c r="E112" s="106" t="s">
        <v>1899</v>
      </c>
      <c r="F112" s="107" t="s">
        <v>1900</v>
      </c>
      <c r="G112" s="106" t="s">
        <v>7483</v>
      </c>
      <c r="H112" s="106" t="s">
        <v>7484</v>
      </c>
      <c r="I112" s="11">
        <v>16.8859999999999</v>
      </c>
      <c r="J112" s="11">
        <v>16.8859999999999</v>
      </c>
      <c r="K112" s="11"/>
      <c r="L112" s="106" t="s">
        <v>1754</v>
      </c>
      <c r="M112" s="108"/>
      <c r="N112" s="108"/>
      <c r="O112" s="108"/>
      <c r="P112" s="108"/>
      <c r="Q112" s="108"/>
    </row>
    <row r="113" spans="1:17" s="105" customFormat="1" ht="24" x14ac:dyDescent="0.55000000000000004">
      <c r="A113" s="106">
        <f>SUBTOTAL(103,$B$4:B113)</f>
        <v>110</v>
      </c>
      <c r="B113" s="107" t="s">
        <v>1853</v>
      </c>
      <c r="C113" s="107" t="s">
        <v>1656</v>
      </c>
      <c r="D113" s="107" t="s">
        <v>1860</v>
      </c>
      <c r="E113" s="106" t="s">
        <v>1901</v>
      </c>
      <c r="F113" s="107" t="s">
        <v>1902</v>
      </c>
      <c r="G113" s="106" t="s">
        <v>7484</v>
      </c>
      <c r="H113" s="106" t="s">
        <v>7485</v>
      </c>
      <c r="I113" s="11">
        <v>3.7759999999999998</v>
      </c>
      <c r="J113" s="11">
        <v>3.7759999999999998</v>
      </c>
      <c r="K113" s="11"/>
      <c r="L113" s="106" t="s">
        <v>1754</v>
      </c>
      <c r="M113" s="108"/>
      <c r="N113" s="108"/>
      <c r="O113" s="108"/>
      <c r="P113" s="108"/>
      <c r="Q113" s="108"/>
    </row>
    <row r="114" spans="1:17" s="105" customFormat="1" ht="24" x14ac:dyDescent="0.55000000000000004">
      <c r="A114" s="106">
        <f>SUBTOTAL(103,$B$4:B114)</f>
        <v>111</v>
      </c>
      <c r="B114" s="107" t="s">
        <v>1853</v>
      </c>
      <c r="C114" s="107" t="s">
        <v>1656</v>
      </c>
      <c r="D114" s="107" t="s">
        <v>1860</v>
      </c>
      <c r="E114" s="106" t="s">
        <v>1903</v>
      </c>
      <c r="F114" s="107" t="s">
        <v>1904</v>
      </c>
      <c r="G114" s="106" t="s">
        <v>5213</v>
      </c>
      <c r="H114" s="106" t="s">
        <v>7486</v>
      </c>
      <c r="I114" s="11">
        <v>0.743999999999999</v>
      </c>
      <c r="J114" s="11">
        <v>1.014</v>
      </c>
      <c r="K114" s="11"/>
      <c r="L114" s="106" t="s">
        <v>1754</v>
      </c>
      <c r="M114" s="108"/>
      <c r="N114" s="108"/>
      <c r="O114" s="108"/>
      <c r="P114" s="108"/>
      <c r="Q114" s="108"/>
    </row>
    <row r="115" spans="1:17" s="105" customFormat="1" ht="24" x14ac:dyDescent="0.55000000000000004">
      <c r="A115" s="106">
        <f>SUBTOTAL(103,$B$4:B115)</f>
        <v>112</v>
      </c>
      <c r="B115" s="107" t="s">
        <v>1905</v>
      </c>
      <c r="C115" s="107" t="s">
        <v>1656</v>
      </c>
      <c r="D115" s="107" t="s">
        <v>1906</v>
      </c>
      <c r="E115" s="106" t="s">
        <v>1907</v>
      </c>
      <c r="F115" s="107" t="s">
        <v>1908</v>
      </c>
      <c r="G115" s="106" t="s">
        <v>3731</v>
      </c>
      <c r="H115" s="106" t="s">
        <v>7487</v>
      </c>
      <c r="I115" s="11">
        <v>19.238</v>
      </c>
      <c r="J115" s="11">
        <v>41.625999999999898</v>
      </c>
      <c r="K115" s="11"/>
      <c r="L115" s="106" t="s">
        <v>1660</v>
      </c>
      <c r="M115" s="108"/>
      <c r="N115" s="108"/>
      <c r="O115" s="108"/>
      <c r="P115" s="108"/>
      <c r="Q115" s="108"/>
    </row>
    <row r="116" spans="1:17" s="105" customFormat="1" ht="24" x14ac:dyDescent="0.55000000000000004">
      <c r="A116" s="106">
        <f>SUBTOTAL(103,$B$4:B116)</f>
        <v>113</v>
      </c>
      <c r="B116" s="107" t="s">
        <v>1905</v>
      </c>
      <c r="C116" s="107" t="s">
        <v>1656</v>
      </c>
      <c r="D116" s="107" t="s">
        <v>1909</v>
      </c>
      <c r="E116" s="106" t="s">
        <v>1910</v>
      </c>
      <c r="F116" s="107" t="s">
        <v>1911</v>
      </c>
      <c r="G116" s="106" t="s">
        <v>7487</v>
      </c>
      <c r="H116" s="106" t="s">
        <v>7488</v>
      </c>
      <c r="I116" s="11">
        <v>29.6999999999999</v>
      </c>
      <c r="J116" s="11">
        <v>66.64</v>
      </c>
      <c r="K116" s="11"/>
      <c r="L116" s="106" t="s">
        <v>1660</v>
      </c>
      <c r="M116" s="108"/>
      <c r="N116" s="108"/>
      <c r="O116" s="108"/>
      <c r="P116" s="108"/>
      <c r="Q116" s="108"/>
    </row>
    <row r="117" spans="1:17" s="105" customFormat="1" ht="24" x14ac:dyDescent="0.55000000000000004">
      <c r="A117" s="106">
        <f>SUBTOTAL(103,$B$4:B117)</f>
        <v>114</v>
      </c>
      <c r="B117" s="107" t="s">
        <v>1905</v>
      </c>
      <c r="C117" s="107" t="s">
        <v>1656</v>
      </c>
      <c r="D117" s="107" t="s">
        <v>1912</v>
      </c>
      <c r="E117" s="106" t="s">
        <v>1913</v>
      </c>
      <c r="F117" s="107" t="s">
        <v>1914</v>
      </c>
      <c r="G117" s="106" t="s">
        <v>7488</v>
      </c>
      <c r="H117" s="106" t="s">
        <v>7489</v>
      </c>
      <c r="I117" s="11">
        <v>18</v>
      </c>
      <c r="J117" s="11">
        <v>42.96</v>
      </c>
      <c r="K117" s="11"/>
      <c r="L117" s="106" t="s">
        <v>1660</v>
      </c>
      <c r="M117" s="108"/>
      <c r="N117" s="108"/>
      <c r="O117" s="108"/>
      <c r="P117" s="108"/>
      <c r="Q117" s="108"/>
    </row>
    <row r="118" spans="1:17" s="105" customFormat="1" ht="24" x14ac:dyDescent="0.55000000000000004">
      <c r="A118" s="106">
        <f>SUBTOTAL(103,$B$4:B118)</f>
        <v>115</v>
      </c>
      <c r="B118" s="107" t="s">
        <v>1905</v>
      </c>
      <c r="C118" s="107" t="s">
        <v>1656</v>
      </c>
      <c r="D118" s="107" t="s">
        <v>1915</v>
      </c>
      <c r="E118" s="106" t="s">
        <v>1916</v>
      </c>
      <c r="F118" s="107" t="s">
        <v>1917</v>
      </c>
      <c r="G118" s="106" t="s">
        <v>7489</v>
      </c>
      <c r="H118" s="106" t="s">
        <v>7490</v>
      </c>
      <c r="I118" s="11">
        <v>25</v>
      </c>
      <c r="J118" s="11">
        <v>56.9</v>
      </c>
      <c r="K118" s="11"/>
      <c r="L118" s="106" t="s">
        <v>1660</v>
      </c>
      <c r="M118" s="108"/>
      <c r="N118" s="108"/>
      <c r="O118" s="108"/>
      <c r="P118" s="108"/>
      <c r="Q118" s="108"/>
    </row>
    <row r="119" spans="1:17" s="105" customFormat="1" ht="24" x14ac:dyDescent="0.55000000000000004">
      <c r="A119" s="106">
        <f>SUBTOTAL(103,$B$4:B119)</f>
        <v>116</v>
      </c>
      <c r="B119" s="107" t="s">
        <v>1905</v>
      </c>
      <c r="C119" s="107" t="s">
        <v>1656</v>
      </c>
      <c r="D119" s="107" t="s">
        <v>1918</v>
      </c>
      <c r="E119" s="106" t="s">
        <v>1919</v>
      </c>
      <c r="F119" s="107" t="s">
        <v>1920</v>
      </c>
      <c r="G119" s="106" t="s">
        <v>7490</v>
      </c>
      <c r="H119" s="106" t="s">
        <v>7389</v>
      </c>
      <c r="I119" s="11">
        <v>22.896000000000001</v>
      </c>
      <c r="J119" s="11">
        <v>45.792000000000002</v>
      </c>
      <c r="K119" s="11"/>
      <c r="L119" s="106" t="s">
        <v>1660</v>
      </c>
      <c r="M119" s="108"/>
      <c r="N119" s="108"/>
      <c r="O119" s="108"/>
      <c r="P119" s="108"/>
      <c r="Q119" s="108"/>
    </row>
    <row r="120" spans="1:17" s="105" customFormat="1" ht="24" x14ac:dyDescent="0.55000000000000004">
      <c r="A120" s="106">
        <f>SUBTOTAL(103,$B$4:B120)</f>
        <v>117</v>
      </c>
      <c r="B120" s="107" t="s">
        <v>1905</v>
      </c>
      <c r="C120" s="107" t="s">
        <v>1656</v>
      </c>
      <c r="D120" s="107" t="s">
        <v>1918</v>
      </c>
      <c r="E120" s="106" t="s">
        <v>1921</v>
      </c>
      <c r="F120" s="107" t="s">
        <v>1922</v>
      </c>
      <c r="G120" s="106" t="s">
        <v>5213</v>
      </c>
      <c r="H120" s="106" t="s">
        <v>7491</v>
      </c>
      <c r="I120" s="11">
        <v>27.353000000000002</v>
      </c>
      <c r="J120" s="11">
        <v>28.405999999999999</v>
      </c>
      <c r="K120" s="11"/>
      <c r="L120" s="106" t="s">
        <v>1660</v>
      </c>
      <c r="M120" s="108"/>
      <c r="N120" s="108"/>
      <c r="O120" s="108"/>
      <c r="P120" s="108"/>
      <c r="Q120" s="108"/>
    </row>
    <row r="121" spans="1:17" s="105" customFormat="1" ht="24" x14ac:dyDescent="0.55000000000000004">
      <c r="A121" s="106">
        <f>SUBTOTAL(103,$B$4:B121)</f>
        <v>118</v>
      </c>
      <c r="B121" s="107" t="s">
        <v>1905</v>
      </c>
      <c r="C121" s="107" t="s">
        <v>1656</v>
      </c>
      <c r="D121" s="107" t="s">
        <v>1923</v>
      </c>
      <c r="E121" s="106" t="s">
        <v>1924</v>
      </c>
      <c r="F121" s="107" t="s">
        <v>1925</v>
      </c>
      <c r="G121" s="106" t="s">
        <v>7491</v>
      </c>
      <c r="H121" s="106" t="s">
        <v>7355</v>
      </c>
      <c r="I121" s="11">
        <v>26.899999999999899</v>
      </c>
      <c r="J121" s="11">
        <v>37.308999999999898</v>
      </c>
      <c r="K121" s="11"/>
      <c r="L121" s="106" t="s">
        <v>1660</v>
      </c>
      <c r="M121" s="108"/>
      <c r="N121" s="108"/>
      <c r="O121" s="108"/>
      <c r="P121" s="108"/>
      <c r="Q121" s="108"/>
    </row>
    <row r="122" spans="1:17" s="105" customFormat="1" ht="24" x14ac:dyDescent="0.55000000000000004">
      <c r="A122" s="106">
        <f>SUBTOTAL(103,$B$4:B122)</f>
        <v>119</v>
      </c>
      <c r="B122" s="107" t="s">
        <v>1905</v>
      </c>
      <c r="C122" s="107" t="s">
        <v>1656</v>
      </c>
      <c r="D122" s="107" t="s">
        <v>1912</v>
      </c>
      <c r="E122" s="106" t="s">
        <v>1926</v>
      </c>
      <c r="F122" s="107" t="s">
        <v>1927</v>
      </c>
      <c r="G122" s="106" t="s">
        <v>7492</v>
      </c>
      <c r="H122" s="106" t="s">
        <v>7493</v>
      </c>
      <c r="I122" s="11">
        <v>67.391999999999896</v>
      </c>
      <c r="J122" s="11">
        <v>95.814999999999898</v>
      </c>
      <c r="K122" s="11"/>
      <c r="L122" s="106" t="s">
        <v>1660</v>
      </c>
      <c r="M122" s="108"/>
      <c r="N122" s="108"/>
      <c r="O122" s="108"/>
      <c r="P122" s="108"/>
      <c r="Q122" s="108"/>
    </row>
    <row r="123" spans="1:17" s="105" customFormat="1" ht="24" x14ac:dyDescent="0.55000000000000004">
      <c r="A123" s="106">
        <f>SUBTOTAL(103,$B$4:B123)</f>
        <v>120</v>
      </c>
      <c r="B123" s="107" t="s">
        <v>1905</v>
      </c>
      <c r="C123" s="107" t="s">
        <v>1656</v>
      </c>
      <c r="D123" s="107" t="s">
        <v>1923</v>
      </c>
      <c r="E123" s="106" t="s">
        <v>1928</v>
      </c>
      <c r="F123" s="107" t="s">
        <v>1929</v>
      </c>
      <c r="G123" s="106" t="s">
        <v>7367</v>
      </c>
      <c r="H123" s="106" t="s">
        <v>7494</v>
      </c>
      <c r="I123" s="11">
        <v>13.005000000000001</v>
      </c>
      <c r="J123" s="11">
        <v>13.005000000000001</v>
      </c>
      <c r="K123" s="11"/>
      <c r="L123" s="106" t="s">
        <v>1660</v>
      </c>
      <c r="M123" s="108"/>
      <c r="N123" s="108"/>
      <c r="O123" s="108"/>
      <c r="P123" s="108"/>
      <c r="Q123" s="108"/>
    </row>
    <row r="124" spans="1:17" s="105" customFormat="1" ht="24" x14ac:dyDescent="0.55000000000000004">
      <c r="A124" s="106">
        <f>SUBTOTAL(103,$B$4:B124)</f>
        <v>121</v>
      </c>
      <c r="B124" s="107" t="s">
        <v>1905</v>
      </c>
      <c r="C124" s="107" t="s">
        <v>1656</v>
      </c>
      <c r="D124" s="107" t="s">
        <v>1923</v>
      </c>
      <c r="E124" s="106" t="s">
        <v>1930</v>
      </c>
      <c r="F124" s="107" t="s">
        <v>1931</v>
      </c>
      <c r="G124" s="106" t="s">
        <v>7372</v>
      </c>
      <c r="H124" s="106" t="s">
        <v>7495</v>
      </c>
      <c r="I124" s="11">
        <v>15.372</v>
      </c>
      <c r="J124" s="11">
        <v>15.372</v>
      </c>
      <c r="K124" s="11"/>
      <c r="L124" s="106" t="s">
        <v>1660</v>
      </c>
      <c r="M124" s="108"/>
      <c r="N124" s="108"/>
      <c r="O124" s="108"/>
      <c r="P124" s="108"/>
      <c r="Q124" s="108"/>
    </row>
    <row r="125" spans="1:17" s="105" customFormat="1" ht="24" x14ac:dyDescent="0.55000000000000004">
      <c r="A125" s="106">
        <f>SUBTOTAL(103,$B$4:B125)</f>
        <v>122</v>
      </c>
      <c r="B125" s="107" t="s">
        <v>1905</v>
      </c>
      <c r="C125" s="107" t="s">
        <v>1656</v>
      </c>
      <c r="D125" s="107" t="s">
        <v>1923</v>
      </c>
      <c r="E125" s="106" t="s">
        <v>1932</v>
      </c>
      <c r="F125" s="107" t="s">
        <v>1933</v>
      </c>
      <c r="G125" s="106" t="s">
        <v>5213</v>
      </c>
      <c r="H125" s="106" t="s">
        <v>7496</v>
      </c>
      <c r="I125" s="11">
        <v>25.030999999999999</v>
      </c>
      <c r="J125" s="11">
        <v>25.931000000000001</v>
      </c>
      <c r="K125" s="11"/>
      <c r="L125" s="106" t="s">
        <v>1660</v>
      </c>
      <c r="M125" s="108"/>
      <c r="N125" s="108"/>
      <c r="O125" s="108"/>
      <c r="P125" s="108"/>
      <c r="Q125" s="108"/>
    </row>
    <row r="126" spans="1:17" s="105" customFormat="1" ht="24" x14ac:dyDescent="0.55000000000000004">
      <c r="A126" s="106">
        <f>SUBTOTAL(103,$B$4:B126)</f>
        <v>123</v>
      </c>
      <c r="B126" s="107" t="s">
        <v>1905</v>
      </c>
      <c r="C126" s="107" t="s">
        <v>1656</v>
      </c>
      <c r="D126" s="107" t="s">
        <v>1923</v>
      </c>
      <c r="E126" s="106" t="s">
        <v>1934</v>
      </c>
      <c r="F126" s="107" t="s">
        <v>1935</v>
      </c>
      <c r="G126" s="106" t="s">
        <v>7378</v>
      </c>
      <c r="H126" s="106" t="s">
        <v>7497</v>
      </c>
      <c r="I126" s="11">
        <v>17.718</v>
      </c>
      <c r="J126" s="11">
        <v>17.718</v>
      </c>
      <c r="K126" s="11"/>
      <c r="L126" s="106" t="s">
        <v>1660</v>
      </c>
      <c r="M126" s="108"/>
      <c r="N126" s="108"/>
      <c r="O126" s="108"/>
      <c r="P126" s="108"/>
      <c r="Q126" s="108"/>
    </row>
    <row r="127" spans="1:17" s="105" customFormat="1" ht="24" x14ac:dyDescent="0.55000000000000004">
      <c r="A127" s="106">
        <f>SUBTOTAL(103,$B$4:B127)</f>
        <v>124</v>
      </c>
      <c r="B127" s="107" t="s">
        <v>1905</v>
      </c>
      <c r="C127" s="107" t="s">
        <v>1656</v>
      </c>
      <c r="D127" s="107" t="s">
        <v>1909</v>
      </c>
      <c r="E127" s="106" t="s">
        <v>1936</v>
      </c>
      <c r="F127" s="107" t="s">
        <v>1937</v>
      </c>
      <c r="G127" s="106" t="s">
        <v>5213</v>
      </c>
      <c r="H127" s="106" t="s">
        <v>7382</v>
      </c>
      <c r="I127" s="11">
        <v>7.2</v>
      </c>
      <c r="J127" s="11">
        <v>13.55</v>
      </c>
      <c r="K127" s="11"/>
      <c r="L127" s="106" t="s">
        <v>1660</v>
      </c>
      <c r="M127" s="108"/>
      <c r="N127" s="108"/>
      <c r="O127" s="108"/>
      <c r="P127" s="108"/>
      <c r="Q127" s="108"/>
    </row>
    <row r="128" spans="1:17" s="105" customFormat="1" ht="24" x14ac:dyDescent="0.55000000000000004">
      <c r="A128" s="106">
        <f>SUBTOTAL(103,$B$4:B128)</f>
        <v>125</v>
      </c>
      <c r="B128" s="107" t="s">
        <v>1905</v>
      </c>
      <c r="C128" s="107" t="s">
        <v>1656</v>
      </c>
      <c r="D128" s="107" t="s">
        <v>1906</v>
      </c>
      <c r="E128" s="106" t="s">
        <v>1938</v>
      </c>
      <c r="F128" s="107" t="s">
        <v>1939</v>
      </c>
      <c r="G128" s="106" t="s">
        <v>7498</v>
      </c>
      <c r="H128" s="106" t="s">
        <v>7499</v>
      </c>
      <c r="I128" s="11">
        <v>29.299999999999901</v>
      </c>
      <c r="J128" s="11">
        <v>31.402999999999999</v>
      </c>
      <c r="K128" s="11"/>
      <c r="L128" s="106" t="s">
        <v>1660</v>
      </c>
      <c r="M128" s="108"/>
      <c r="N128" s="108"/>
      <c r="O128" s="108"/>
      <c r="P128" s="108"/>
      <c r="Q128" s="108"/>
    </row>
    <row r="129" spans="1:17" s="105" customFormat="1" ht="24" x14ac:dyDescent="0.55000000000000004">
      <c r="A129" s="106">
        <f>SUBTOTAL(103,$B$4:B129)</f>
        <v>126</v>
      </c>
      <c r="B129" s="107" t="s">
        <v>1905</v>
      </c>
      <c r="C129" s="107" t="s">
        <v>1656</v>
      </c>
      <c r="D129" s="107" t="s">
        <v>1906</v>
      </c>
      <c r="E129" s="106" t="s">
        <v>1940</v>
      </c>
      <c r="F129" s="107" t="s">
        <v>1941</v>
      </c>
      <c r="G129" s="106" t="s">
        <v>5213</v>
      </c>
      <c r="H129" s="106" t="s">
        <v>737</v>
      </c>
      <c r="I129" s="11">
        <v>14.5</v>
      </c>
      <c r="J129" s="11">
        <v>14.5</v>
      </c>
      <c r="K129" s="11"/>
      <c r="L129" s="106" t="s">
        <v>1660</v>
      </c>
      <c r="M129" s="108"/>
      <c r="N129" s="108"/>
      <c r="O129" s="108"/>
      <c r="P129" s="108"/>
      <c r="Q129" s="108"/>
    </row>
    <row r="130" spans="1:17" s="105" customFormat="1" ht="24" x14ac:dyDescent="0.55000000000000004">
      <c r="A130" s="106">
        <f>SUBTOTAL(103,$B$4:B130)</f>
        <v>127</v>
      </c>
      <c r="B130" s="107" t="s">
        <v>1905</v>
      </c>
      <c r="C130" s="107" t="s">
        <v>1656</v>
      </c>
      <c r="D130" s="107" t="s">
        <v>1906</v>
      </c>
      <c r="E130" s="106" t="s">
        <v>1942</v>
      </c>
      <c r="F130" s="107" t="s">
        <v>1943</v>
      </c>
      <c r="G130" s="106" t="s">
        <v>5213</v>
      </c>
      <c r="H130" s="106" t="s">
        <v>7500</v>
      </c>
      <c r="I130" s="11">
        <v>7.915</v>
      </c>
      <c r="J130" s="11">
        <v>7.915</v>
      </c>
      <c r="K130" s="11"/>
      <c r="L130" s="106" t="s">
        <v>1660</v>
      </c>
      <c r="M130" s="108"/>
      <c r="N130" s="108"/>
      <c r="O130" s="108"/>
      <c r="P130" s="108"/>
      <c r="Q130" s="108"/>
    </row>
    <row r="131" spans="1:17" s="105" customFormat="1" ht="24" x14ac:dyDescent="0.55000000000000004">
      <c r="A131" s="106">
        <f>SUBTOTAL(103,$B$4:B131)</f>
        <v>128</v>
      </c>
      <c r="B131" s="107" t="s">
        <v>1905</v>
      </c>
      <c r="C131" s="107" t="s">
        <v>1656</v>
      </c>
      <c r="D131" s="107" t="s">
        <v>1906</v>
      </c>
      <c r="E131" s="106" t="s">
        <v>1944</v>
      </c>
      <c r="F131" s="107" t="s">
        <v>1945</v>
      </c>
      <c r="G131" s="106" t="s">
        <v>6916</v>
      </c>
      <c r="H131" s="106" t="s">
        <v>7501</v>
      </c>
      <c r="I131" s="11">
        <v>23.499999999999901</v>
      </c>
      <c r="J131" s="11">
        <v>25.149999999999899</v>
      </c>
      <c r="K131" s="11"/>
      <c r="L131" s="106" t="s">
        <v>1660</v>
      </c>
      <c r="M131" s="108"/>
      <c r="N131" s="108"/>
      <c r="O131" s="108"/>
      <c r="P131" s="108"/>
      <c r="Q131" s="108"/>
    </row>
    <row r="132" spans="1:17" s="105" customFormat="1" ht="24" x14ac:dyDescent="0.55000000000000004">
      <c r="A132" s="106">
        <f>SUBTOTAL(103,$B$4:B132)</f>
        <v>129</v>
      </c>
      <c r="B132" s="107" t="s">
        <v>1905</v>
      </c>
      <c r="C132" s="107" t="s">
        <v>1656</v>
      </c>
      <c r="D132" s="107" t="s">
        <v>1909</v>
      </c>
      <c r="E132" s="106" t="s">
        <v>1946</v>
      </c>
      <c r="F132" s="107" t="s">
        <v>1947</v>
      </c>
      <c r="G132" s="106" t="s">
        <v>7501</v>
      </c>
      <c r="H132" s="106" t="s">
        <v>7502</v>
      </c>
      <c r="I132" s="11">
        <v>37.771000000000001</v>
      </c>
      <c r="J132" s="11">
        <v>41.896999999999899</v>
      </c>
      <c r="K132" s="11"/>
      <c r="L132" s="106" t="s">
        <v>1660</v>
      </c>
      <c r="M132" s="108"/>
      <c r="N132" s="108"/>
      <c r="O132" s="108"/>
      <c r="P132" s="108"/>
      <c r="Q132" s="108"/>
    </row>
    <row r="133" spans="1:17" s="105" customFormat="1" ht="24" x14ac:dyDescent="0.55000000000000004">
      <c r="A133" s="106">
        <f>SUBTOTAL(103,$B$4:B133)</f>
        <v>130</v>
      </c>
      <c r="B133" s="107" t="s">
        <v>1905</v>
      </c>
      <c r="C133" s="107" t="s">
        <v>1656</v>
      </c>
      <c r="D133" s="107" t="s">
        <v>1915</v>
      </c>
      <c r="E133" s="106" t="s">
        <v>1948</v>
      </c>
      <c r="F133" s="107" t="s">
        <v>1949</v>
      </c>
      <c r="G133" s="106" t="s">
        <v>7503</v>
      </c>
      <c r="H133" s="106" t="s">
        <v>7407</v>
      </c>
      <c r="I133" s="11">
        <v>35.283999999999999</v>
      </c>
      <c r="J133" s="11">
        <v>35.442999999999998</v>
      </c>
      <c r="K133" s="11"/>
      <c r="L133" s="106" t="s">
        <v>1660</v>
      </c>
      <c r="M133" s="108"/>
      <c r="N133" s="108"/>
      <c r="O133" s="108"/>
      <c r="P133" s="108"/>
      <c r="Q133" s="108"/>
    </row>
    <row r="134" spans="1:17" s="105" customFormat="1" ht="24" x14ac:dyDescent="0.55000000000000004">
      <c r="A134" s="106">
        <f>SUBTOTAL(103,$B$4:B134)</f>
        <v>131</v>
      </c>
      <c r="B134" s="107" t="s">
        <v>1905</v>
      </c>
      <c r="C134" s="107" t="s">
        <v>1656</v>
      </c>
      <c r="D134" s="107" t="s">
        <v>1918</v>
      </c>
      <c r="E134" s="106" t="s">
        <v>1950</v>
      </c>
      <c r="F134" s="107" t="s">
        <v>1951</v>
      </c>
      <c r="G134" s="106" t="s">
        <v>5213</v>
      </c>
      <c r="H134" s="106" t="s">
        <v>7504</v>
      </c>
      <c r="I134" s="11">
        <v>10.728</v>
      </c>
      <c r="J134" s="11">
        <v>10.728</v>
      </c>
      <c r="K134" s="11"/>
      <c r="L134" s="106" t="s">
        <v>1660</v>
      </c>
      <c r="M134" s="108"/>
      <c r="N134" s="108"/>
      <c r="O134" s="108"/>
      <c r="P134" s="108"/>
      <c r="Q134" s="108"/>
    </row>
    <row r="135" spans="1:17" s="105" customFormat="1" ht="24" x14ac:dyDescent="0.55000000000000004">
      <c r="A135" s="106">
        <f>SUBTOTAL(103,$B$4:B135)</f>
        <v>132</v>
      </c>
      <c r="B135" s="107" t="s">
        <v>1905</v>
      </c>
      <c r="C135" s="107" t="s">
        <v>1656</v>
      </c>
      <c r="D135" s="107" t="s">
        <v>1915</v>
      </c>
      <c r="E135" s="106" t="s">
        <v>1952</v>
      </c>
      <c r="F135" s="107" t="s">
        <v>1953</v>
      </c>
      <c r="G135" s="106" t="s">
        <v>7505</v>
      </c>
      <c r="H135" s="106" t="s">
        <v>6914</v>
      </c>
      <c r="I135" s="11">
        <v>17.419</v>
      </c>
      <c r="J135" s="11">
        <v>17.419</v>
      </c>
      <c r="K135" s="11"/>
      <c r="L135" s="106" t="s">
        <v>1660</v>
      </c>
      <c r="M135" s="108"/>
      <c r="N135" s="108"/>
      <c r="O135" s="108"/>
      <c r="P135" s="108"/>
      <c r="Q135" s="108"/>
    </row>
    <row r="136" spans="1:17" s="105" customFormat="1" ht="24" x14ac:dyDescent="0.55000000000000004">
      <c r="A136" s="106">
        <f>SUBTOTAL(103,$B$4:B136)</f>
        <v>133</v>
      </c>
      <c r="B136" s="107" t="s">
        <v>1905</v>
      </c>
      <c r="C136" s="107" t="s">
        <v>1656</v>
      </c>
      <c r="D136" s="107" t="s">
        <v>1918</v>
      </c>
      <c r="E136" s="106" t="s">
        <v>1954</v>
      </c>
      <c r="F136" s="107" t="s">
        <v>1955</v>
      </c>
      <c r="G136" s="106" t="s">
        <v>6914</v>
      </c>
      <c r="H136" s="106" t="s">
        <v>7506</v>
      </c>
      <c r="I136" s="11">
        <v>21.870999999999899</v>
      </c>
      <c r="J136" s="11">
        <v>21.870999999999899</v>
      </c>
      <c r="K136" s="11"/>
      <c r="L136" s="106" t="s">
        <v>1660</v>
      </c>
      <c r="M136" s="108"/>
      <c r="N136" s="108"/>
      <c r="O136" s="108"/>
      <c r="P136" s="108"/>
      <c r="Q136" s="108"/>
    </row>
    <row r="137" spans="1:17" s="105" customFormat="1" ht="24" x14ac:dyDescent="0.55000000000000004">
      <c r="A137" s="106">
        <f>SUBTOTAL(103,$B$4:B137)</f>
        <v>134</v>
      </c>
      <c r="B137" s="107" t="s">
        <v>1905</v>
      </c>
      <c r="C137" s="107" t="s">
        <v>1656</v>
      </c>
      <c r="D137" s="107" t="s">
        <v>1915</v>
      </c>
      <c r="E137" s="106" t="s">
        <v>1956</v>
      </c>
      <c r="F137" s="107" t="s">
        <v>1957</v>
      </c>
      <c r="G137" s="106" t="s">
        <v>7507</v>
      </c>
      <c r="H137" s="106" t="s">
        <v>7508</v>
      </c>
      <c r="I137" s="11">
        <v>16.0369999999999</v>
      </c>
      <c r="J137" s="11">
        <v>16.0369999999999</v>
      </c>
      <c r="K137" s="11"/>
      <c r="L137" s="106" t="s">
        <v>1660</v>
      </c>
      <c r="M137" s="108"/>
      <c r="N137" s="108"/>
      <c r="O137" s="108"/>
      <c r="P137" s="108"/>
      <c r="Q137" s="108"/>
    </row>
    <row r="138" spans="1:17" s="105" customFormat="1" ht="24" x14ac:dyDescent="0.55000000000000004">
      <c r="A138" s="106">
        <f>SUBTOTAL(103,$B$4:B138)</f>
        <v>135</v>
      </c>
      <c r="B138" s="107" t="s">
        <v>1905</v>
      </c>
      <c r="C138" s="107" t="s">
        <v>1656</v>
      </c>
      <c r="D138" s="107" t="s">
        <v>1918</v>
      </c>
      <c r="E138" s="106" t="s">
        <v>1958</v>
      </c>
      <c r="F138" s="107" t="s">
        <v>1959</v>
      </c>
      <c r="G138" s="106" t="s">
        <v>5213</v>
      </c>
      <c r="H138" s="106" t="s">
        <v>7509</v>
      </c>
      <c r="I138" s="11">
        <v>0.878</v>
      </c>
      <c r="J138" s="11">
        <v>0.878</v>
      </c>
      <c r="K138" s="11"/>
      <c r="L138" s="106" t="s">
        <v>1660</v>
      </c>
      <c r="M138" s="108"/>
      <c r="N138" s="108"/>
      <c r="O138" s="108"/>
      <c r="P138" s="108"/>
      <c r="Q138" s="108"/>
    </row>
    <row r="139" spans="1:17" s="105" customFormat="1" ht="24" x14ac:dyDescent="0.55000000000000004">
      <c r="A139" s="106">
        <f>SUBTOTAL(103,$B$4:B139)</f>
        <v>136</v>
      </c>
      <c r="B139" s="107" t="s">
        <v>1905</v>
      </c>
      <c r="C139" s="107" t="s">
        <v>1656</v>
      </c>
      <c r="D139" s="107" t="s">
        <v>1912</v>
      </c>
      <c r="E139" s="106" t="s">
        <v>1960</v>
      </c>
      <c r="F139" s="107" t="s">
        <v>1961</v>
      </c>
      <c r="G139" s="106" t="s">
        <v>7510</v>
      </c>
      <c r="H139" s="106" t="s">
        <v>7511</v>
      </c>
      <c r="I139" s="11">
        <v>20.2229999999999</v>
      </c>
      <c r="J139" s="11">
        <v>23.6479999999999</v>
      </c>
      <c r="K139" s="11"/>
      <c r="L139" s="106" t="s">
        <v>1660</v>
      </c>
      <c r="M139" s="108"/>
      <c r="N139" s="108"/>
      <c r="O139" s="108"/>
      <c r="P139" s="108"/>
      <c r="Q139" s="108"/>
    </row>
    <row r="140" spans="1:17" s="105" customFormat="1" ht="24" x14ac:dyDescent="0.55000000000000004">
      <c r="A140" s="106"/>
      <c r="B140" s="114" t="s">
        <v>6636</v>
      </c>
      <c r="C140" s="115"/>
      <c r="D140" s="115"/>
      <c r="E140" s="115"/>
      <c r="F140" s="115"/>
      <c r="G140" s="115"/>
      <c r="H140" s="115"/>
      <c r="I140" s="125">
        <f>SUBTOTAL(109,I4:I139)</f>
        <v>2849.8869999999956</v>
      </c>
      <c r="J140" s="125">
        <f>SUBTOTAL(109,J4:J139)</f>
        <v>3589.4039999999968</v>
      </c>
      <c r="K140" s="125"/>
      <c r="L140" s="106"/>
      <c r="M140" s="108"/>
      <c r="N140" s="108"/>
      <c r="O140" s="108"/>
      <c r="P140" s="108"/>
      <c r="Q140" s="108"/>
    </row>
    <row r="141" spans="1:17" s="105" customFormat="1" ht="24" x14ac:dyDescent="0.55000000000000004">
      <c r="A141" s="109"/>
      <c r="B141" s="110" t="s">
        <v>1962</v>
      </c>
      <c r="C141" s="110" t="s">
        <v>1963</v>
      </c>
      <c r="D141" s="110" t="s">
        <v>2008</v>
      </c>
      <c r="E141" s="109" t="s">
        <v>2018</v>
      </c>
      <c r="F141" s="110" t="s">
        <v>2019</v>
      </c>
      <c r="G141" s="109" t="s">
        <v>2020</v>
      </c>
      <c r="H141" s="109" t="s">
        <v>1807</v>
      </c>
      <c r="I141" s="111">
        <v>0.55000000000000004</v>
      </c>
      <c r="J141" s="111">
        <v>0.55000000000000004</v>
      </c>
      <c r="K141" s="111"/>
      <c r="L141" s="109" t="s">
        <v>1754</v>
      </c>
      <c r="M141" s="109" t="s">
        <v>2020</v>
      </c>
      <c r="N141" s="109" t="s">
        <v>6475</v>
      </c>
      <c r="O141" s="109"/>
      <c r="P141" s="109"/>
      <c r="Q141" s="109"/>
    </row>
    <row r="142" spans="1:17" s="105" customFormat="1" ht="24" x14ac:dyDescent="0.55000000000000004">
      <c r="A142" s="109"/>
      <c r="B142" s="110" t="s">
        <v>2140</v>
      </c>
      <c r="C142" s="110" t="s">
        <v>1963</v>
      </c>
      <c r="D142" s="110" t="s">
        <v>2141</v>
      </c>
      <c r="E142" s="109" t="s">
        <v>2142</v>
      </c>
      <c r="F142" s="110" t="s">
        <v>2143</v>
      </c>
      <c r="G142" s="109" t="s">
        <v>7388</v>
      </c>
      <c r="H142" s="109" t="s">
        <v>2144</v>
      </c>
      <c r="I142" s="111">
        <v>3.4999999999968168E-2</v>
      </c>
      <c r="J142" s="111">
        <v>3.4999999999968168E-2</v>
      </c>
      <c r="K142" s="111"/>
      <c r="L142" s="109" t="s">
        <v>1660</v>
      </c>
      <c r="M142" s="109" t="s">
        <v>2144</v>
      </c>
      <c r="N142" s="109" t="s">
        <v>6465</v>
      </c>
      <c r="O142" s="109"/>
      <c r="P142" s="109"/>
      <c r="Q142" s="109"/>
    </row>
    <row r="143" spans="1:17" s="105" customFormat="1" ht="24" x14ac:dyDescent="0.55000000000000004">
      <c r="A143" s="109"/>
      <c r="B143" s="110" t="s">
        <v>2140</v>
      </c>
      <c r="C143" s="110" t="s">
        <v>1963</v>
      </c>
      <c r="D143" s="110" t="s">
        <v>2141</v>
      </c>
      <c r="E143" s="109" t="s">
        <v>2142</v>
      </c>
      <c r="F143" s="110" t="s">
        <v>2143</v>
      </c>
      <c r="G143" s="109" t="s">
        <v>2145</v>
      </c>
      <c r="H143" s="109" t="s">
        <v>2146</v>
      </c>
      <c r="I143" s="111">
        <v>0.94699999999999995</v>
      </c>
      <c r="J143" s="111">
        <v>0.94699999999999995</v>
      </c>
      <c r="K143" s="111"/>
      <c r="L143" s="109" t="s">
        <v>1660</v>
      </c>
      <c r="M143" s="109" t="s">
        <v>2145</v>
      </c>
      <c r="N143" s="109" t="s">
        <v>6466</v>
      </c>
      <c r="O143" s="109"/>
      <c r="P143" s="109"/>
      <c r="Q143" s="109"/>
    </row>
    <row r="144" spans="1:17" ht="24" x14ac:dyDescent="0.55000000000000004">
      <c r="A144" s="2"/>
      <c r="B144" s="27" t="s">
        <v>6637</v>
      </c>
      <c r="C144" s="26"/>
      <c r="D144" s="26"/>
      <c r="E144" s="26"/>
      <c r="F144" s="26"/>
      <c r="G144" s="26"/>
      <c r="H144" s="26"/>
      <c r="I144" s="28">
        <f>I140+I141+I142+I143-I88-I87-I86-I85-I84-I82-I79-I72-I71-I65</f>
        <v>2711.0119999999961</v>
      </c>
      <c r="J144" s="28">
        <f>J140+J141+J142+J143-J88-J87-J86-J85-J84-J82-J79-J72-J71-J65</f>
        <v>3415.3349999999969</v>
      </c>
      <c r="K144" s="28"/>
      <c r="L144" s="2"/>
      <c r="M144" s="5"/>
      <c r="N144" s="5"/>
      <c r="O144" s="5"/>
      <c r="P144" s="5"/>
      <c r="Q144" s="5"/>
    </row>
  </sheetData>
  <autoFilter ref="A3:S144" xr:uid="{2FD876F3-C612-47D3-8F8D-BCAF010B179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21</vt:i4>
      </vt:variant>
      <vt:variant>
        <vt:lpstr>ช่วงที่มีชื่อ</vt:lpstr>
      </vt:variant>
      <vt:variant>
        <vt:i4>4</vt:i4>
      </vt:variant>
    </vt:vector>
  </HeadingPairs>
  <TitlesOfParts>
    <vt:vector size="25" baseType="lpstr">
      <vt:lpstr>เอกสารแนบ 1</vt:lpstr>
      <vt:lpstr>เอกสารแนบ 2</vt:lpstr>
      <vt:lpstr>สรุปภาพรวมระยะทาง</vt:lpstr>
      <vt:lpstr>สทล.1</vt:lpstr>
      <vt:lpstr>สทล.2</vt:lpstr>
      <vt:lpstr>สทล.3</vt:lpstr>
      <vt:lpstr>สทล.4</vt:lpstr>
      <vt:lpstr>สทล.5</vt:lpstr>
      <vt:lpstr>สทล.6</vt:lpstr>
      <vt:lpstr>สทล.7</vt:lpstr>
      <vt:lpstr>สทล.8</vt:lpstr>
      <vt:lpstr>สทล.9</vt:lpstr>
      <vt:lpstr>สทล.10</vt:lpstr>
      <vt:lpstr>สทล.11</vt:lpstr>
      <vt:lpstr>สทล.12</vt:lpstr>
      <vt:lpstr>สทล.13</vt:lpstr>
      <vt:lpstr>สทล.14</vt:lpstr>
      <vt:lpstr>สทล.15</vt:lpstr>
      <vt:lpstr>สทล.16</vt:lpstr>
      <vt:lpstr>สทล.17</vt:lpstr>
      <vt:lpstr>สทล.18</vt:lpstr>
      <vt:lpstr>สทล.1!Print_Area</vt:lpstr>
      <vt:lpstr>'เอกสารแนบ 1'!Print_Area</vt:lpstr>
      <vt:lpstr>'เอกสารแนบ 2'!Print_Area</vt:lpstr>
      <vt:lpstr>สรุปภาพรวมระยะทาง!Print_Titles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ThinkCentre725s</dc:creator>
  <cp:lastModifiedBy>Win10x64Bit</cp:lastModifiedBy>
  <cp:lastPrinted>2021-02-23T07:10:13Z</cp:lastPrinted>
  <dcterms:created xsi:type="dcterms:W3CDTF">2021-02-15T06:47:02Z</dcterms:created>
  <dcterms:modified xsi:type="dcterms:W3CDTF">2021-02-23T08:36:49Z</dcterms:modified>
</cp:coreProperties>
</file>