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0320" activeTab="4"/>
  </bookViews>
  <sheets>
    <sheet name="เพชรบูรณ์1" sheetId="2" r:id="rId1"/>
    <sheet name="เพชรบูรณ์2" sheetId="3" r:id="rId2"/>
    <sheet name="เลย1" sheetId="4" r:id="rId3"/>
    <sheet name="เลย2" sheetId="5" r:id="rId4"/>
    <sheet name="หนองบัวลำภู" sheetId="6" r:id="rId5"/>
  </sheets>
  <definedNames>
    <definedName name="_xlnm.Print_Area" localSheetId="0">เพชรบูรณ์1!$A$1:$AI$33</definedName>
    <definedName name="_xlnm.Print_Area" localSheetId="1">เพชรบูรณ์2!$A$1:$AI$37</definedName>
    <definedName name="_xlnm.Print_Area" localSheetId="2">เลย1!$A$1:$AI$27</definedName>
    <definedName name="_xlnm.Print_Area" localSheetId="3">เลย2!$A$1:$AI$23</definedName>
    <definedName name="_xlnm.Print_Area" localSheetId="4">หนองบัวลำภู!$A$1:$AI$14</definedName>
  </definedNames>
  <calcPr calcId="144525"/>
</workbook>
</file>

<file path=xl/calcChain.xml><?xml version="1.0" encoding="utf-8"?>
<calcChain xmlns="http://schemas.openxmlformats.org/spreadsheetml/2006/main">
  <c r="AK4" i="4" l="1"/>
  <c r="AL4" i="4" s="1"/>
  <c r="AM4" i="4"/>
  <c r="AN4" i="4"/>
  <c r="AQ4" i="4"/>
  <c r="AR4" i="4"/>
  <c r="AV4" i="4" s="1"/>
  <c r="AS4" i="4"/>
  <c r="AW4" i="4" s="1"/>
  <c r="AU4" i="4"/>
  <c r="AI5" i="4"/>
  <c r="AK5" i="4"/>
  <c r="AL5" i="4" s="1"/>
  <c r="AM5" i="4"/>
  <c r="AN5" i="4"/>
  <c r="AQ5" i="4"/>
  <c r="AU5" i="4" s="1"/>
  <c r="AR5" i="4"/>
  <c r="AV5" i="4" s="1"/>
  <c r="AS5" i="4"/>
  <c r="AW5" i="4" s="1"/>
  <c r="AI6" i="4"/>
  <c r="AK6" i="4"/>
  <c r="AL6" i="4"/>
  <c r="AM6" i="4"/>
  <c r="AN6" i="4"/>
  <c r="AQ6" i="4"/>
  <c r="AR6" i="4"/>
  <c r="AV6" i="4" s="1"/>
  <c r="AS6" i="4"/>
  <c r="AW6" i="4" s="1"/>
  <c r="AU6" i="4"/>
  <c r="AK7" i="4"/>
  <c r="AL7" i="4"/>
  <c r="AM7" i="4"/>
  <c r="AN7" i="4"/>
  <c r="AQ7" i="4"/>
  <c r="AR7" i="4"/>
  <c r="AV7" i="4" s="1"/>
  <c r="AS7" i="4"/>
  <c r="AW7" i="4" s="1"/>
  <c r="AU7" i="4"/>
  <c r="AI8" i="4"/>
  <c r="AK8" i="4"/>
  <c r="AL8" i="4" s="1"/>
  <c r="AM8" i="4"/>
  <c r="AN8" i="4"/>
  <c r="AQ8" i="4"/>
  <c r="AR8" i="4"/>
  <c r="AV8" i="4" s="1"/>
  <c r="AS8" i="4"/>
  <c r="AU8" i="4"/>
  <c r="AW8" i="4"/>
  <c r="AI9" i="4"/>
  <c r="AK9" i="4"/>
  <c r="AL9" i="4" s="1"/>
  <c r="AM9" i="4"/>
  <c r="AN9" i="4"/>
  <c r="AQ9" i="4"/>
  <c r="AU9" i="4" s="1"/>
  <c r="AR9" i="4"/>
  <c r="AV9" i="4" s="1"/>
  <c r="AS9" i="4"/>
  <c r="AW9" i="4"/>
  <c r="AI10" i="4"/>
  <c r="AK10" i="4"/>
  <c r="AL10" i="4" s="1"/>
  <c r="AM10" i="4"/>
  <c r="AN10" i="4"/>
  <c r="AQ10" i="4"/>
  <c r="AU10" i="4" s="1"/>
  <c r="AR10" i="4"/>
  <c r="AV10" i="4" s="1"/>
  <c r="AS10" i="4"/>
  <c r="AW10" i="4" s="1"/>
  <c r="AI11" i="4"/>
  <c r="AK11" i="4"/>
  <c r="AL11" i="4"/>
  <c r="AM11" i="4"/>
  <c r="AN11" i="4"/>
  <c r="AQ11" i="4"/>
  <c r="AU11" i="4" s="1"/>
  <c r="AR11" i="4"/>
  <c r="AV11" i="4" s="1"/>
  <c r="AS11" i="4"/>
  <c r="AW11" i="4" s="1"/>
  <c r="AI12" i="4"/>
  <c r="AK12" i="4"/>
  <c r="AL12" i="4" s="1"/>
  <c r="AM12" i="4"/>
  <c r="AN12" i="4"/>
  <c r="AQ12" i="4"/>
  <c r="AU12" i="4" s="1"/>
  <c r="AR12" i="4"/>
  <c r="AV12" i="4" s="1"/>
  <c r="AS12" i="4"/>
  <c r="AW12" i="4" s="1"/>
  <c r="AI13" i="4"/>
  <c r="AK13" i="4"/>
  <c r="AL13" i="4" s="1"/>
  <c r="AM13" i="4"/>
  <c r="AN13" i="4"/>
  <c r="AN26" i="4" s="1"/>
  <c r="AQ13" i="4"/>
  <c r="AU13" i="4" s="1"/>
  <c r="AR13" i="4"/>
  <c r="AV13" i="4" s="1"/>
  <c r="AS13" i="4"/>
  <c r="AW13" i="4"/>
  <c r="AI14" i="4"/>
  <c r="AK14" i="4"/>
  <c r="AL14" i="4" s="1"/>
  <c r="AM14" i="4"/>
  <c r="AN14" i="4"/>
  <c r="AQ14" i="4"/>
  <c r="AU14" i="4" s="1"/>
  <c r="AR14" i="4"/>
  <c r="AV14" i="4" s="1"/>
  <c r="AS14" i="4"/>
  <c r="AW14" i="4" s="1"/>
  <c r="AI15" i="4"/>
  <c r="AK15" i="4"/>
  <c r="AL15" i="4"/>
  <c r="AM15" i="4"/>
  <c r="AN15" i="4"/>
  <c r="AQ15" i="4"/>
  <c r="AR15" i="4"/>
  <c r="AV15" i="4" s="1"/>
  <c r="AS15" i="4"/>
  <c r="AW15" i="4" s="1"/>
  <c r="AU15" i="4"/>
  <c r="AI16" i="4"/>
  <c r="AK16" i="4"/>
  <c r="AL16" i="4" s="1"/>
  <c r="AM16" i="4"/>
  <c r="AN16" i="4"/>
  <c r="AQ16" i="4"/>
  <c r="AU16" i="4" s="1"/>
  <c r="AR16" i="4"/>
  <c r="AS16" i="4"/>
  <c r="AW16" i="4" s="1"/>
  <c r="AV16" i="4"/>
  <c r="AK17" i="4"/>
  <c r="AL17" i="4"/>
  <c r="AM17" i="4"/>
  <c r="AN17" i="4"/>
  <c r="AQ17" i="4"/>
  <c r="AU17" i="4" s="1"/>
  <c r="AR17" i="4"/>
  <c r="AV17" i="4" s="1"/>
  <c r="AS17" i="4"/>
  <c r="AW17" i="4" s="1"/>
  <c r="AI18" i="4"/>
  <c r="AK18" i="4"/>
  <c r="AL18" i="4" s="1"/>
  <c r="AM18" i="4"/>
  <c r="AN18" i="4"/>
  <c r="AQ18" i="4"/>
  <c r="AU18" i="4" s="1"/>
  <c r="AR18" i="4"/>
  <c r="AV18" i="4" s="1"/>
  <c r="AS18" i="4"/>
  <c r="AW18" i="4" s="1"/>
  <c r="AI19" i="4"/>
  <c r="AK19" i="4"/>
  <c r="AL19" i="4"/>
  <c r="AM19" i="4"/>
  <c r="AN19" i="4"/>
  <c r="AQ19" i="4"/>
  <c r="AU19" i="4" s="1"/>
  <c r="AR19" i="4"/>
  <c r="AV19" i="4" s="1"/>
  <c r="AS19" i="4"/>
  <c r="AW19" i="4" s="1"/>
  <c r="AI20" i="4"/>
  <c r="AK20" i="4"/>
  <c r="AL20" i="4" s="1"/>
  <c r="AM20" i="4"/>
  <c r="AN20" i="4"/>
  <c r="AQ20" i="4"/>
  <c r="AU20" i="4" s="1"/>
  <c r="AR20" i="4"/>
  <c r="AV20" i="4" s="1"/>
  <c r="AS20" i="4"/>
  <c r="AW20" i="4" s="1"/>
  <c r="AI21" i="4"/>
  <c r="AK21" i="4"/>
  <c r="AL21" i="4"/>
  <c r="AM21" i="4"/>
  <c r="AN21" i="4"/>
  <c r="AQ21" i="4"/>
  <c r="AU21" i="4" s="1"/>
  <c r="AR21" i="4"/>
  <c r="AV21" i="4" s="1"/>
  <c r="AS21" i="4"/>
  <c r="AW21" i="4" s="1"/>
  <c r="AI22" i="4"/>
  <c r="AK22" i="4"/>
  <c r="AL22" i="4" s="1"/>
  <c r="AM22" i="4"/>
  <c r="AN22" i="4"/>
  <c r="AQ22" i="4"/>
  <c r="AU22" i="4" s="1"/>
  <c r="AR22" i="4"/>
  <c r="AV22" i="4" s="1"/>
  <c r="AS22" i="4"/>
  <c r="AW22" i="4" s="1"/>
  <c r="AI23" i="4"/>
  <c r="AK23" i="4"/>
  <c r="AL23" i="4" s="1"/>
  <c r="AM23" i="4"/>
  <c r="AN23" i="4"/>
  <c r="AQ23" i="4"/>
  <c r="AU23" i="4" s="1"/>
  <c r="AR23" i="4"/>
  <c r="AV23" i="4" s="1"/>
  <c r="AS23" i="4"/>
  <c r="AW23" i="4" s="1"/>
  <c r="AI24" i="4"/>
  <c r="AK24" i="4"/>
  <c r="AL24" i="4"/>
  <c r="AM24" i="4"/>
  <c r="AN24" i="4"/>
  <c r="AQ24" i="4"/>
  <c r="AR24" i="4"/>
  <c r="AV24" i="4" s="1"/>
  <c r="AS24" i="4"/>
  <c r="AW24" i="4" s="1"/>
  <c r="AU24" i="4"/>
  <c r="AK25" i="4"/>
  <c r="AL25" i="4" s="1"/>
  <c r="AM25" i="4"/>
  <c r="AN25" i="4"/>
  <c r="AQ25" i="4"/>
  <c r="AU25" i="4" s="1"/>
  <c r="AR25" i="4"/>
  <c r="AV25" i="4" s="1"/>
  <c r="AS25" i="4"/>
  <c r="AW25" i="4" s="1"/>
  <c r="H26" i="4"/>
  <c r="Z27" i="4" s="1"/>
  <c r="M26" i="4"/>
  <c r="N26" i="4"/>
  <c r="O26" i="4"/>
  <c r="P26" i="4"/>
  <c r="W26" i="4"/>
  <c r="X26" i="4"/>
  <c r="Y26" i="4"/>
  <c r="AA26" i="4"/>
  <c r="AB26" i="4"/>
  <c r="AD26" i="4"/>
  <c r="AF26" i="4"/>
  <c r="AH26" i="4"/>
  <c r="AO26" i="4"/>
  <c r="H32" i="2"/>
  <c r="AN27" i="4" l="1"/>
  <c r="AM26" i="4"/>
  <c r="AM27" i="4" s="1"/>
  <c r="AL26" i="4"/>
  <c r="AG27" i="4"/>
  <c r="AE27" i="4"/>
  <c r="AC27" i="4"/>
  <c r="Q27" i="4"/>
  <c r="AI27" i="4"/>
  <c r="H13" i="6"/>
  <c r="H22" i="3"/>
  <c r="AQ10" i="2" l="1"/>
  <c r="AU10" i="2" s="1"/>
  <c r="AS11" i="2"/>
  <c r="AW11" i="2" s="1"/>
  <c r="AS15" i="2"/>
  <c r="AW15" i="2" s="1"/>
  <c r="AR5" i="2"/>
  <c r="AV5" i="2" s="1"/>
  <c r="AR6" i="2"/>
  <c r="AV6" i="2" s="1"/>
  <c r="AR7" i="2"/>
  <c r="AV7" i="2" s="1"/>
  <c r="AR8" i="2"/>
  <c r="AV8" i="2" s="1"/>
  <c r="AR9" i="2"/>
  <c r="AV9" i="2" s="1"/>
  <c r="AR10" i="2"/>
  <c r="AV10" i="2" s="1"/>
  <c r="AR11" i="2"/>
  <c r="AV11" i="2" s="1"/>
  <c r="AR12" i="2"/>
  <c r="AV12" i="2" s="1"/>
  <c r="AR13" i="2"/>
  <c r="AV13" i="2" s="1"/>
  <c r="AR14" i="2"/>
  <c r="AV14" i="2" s="1"/>
  <c r="AR15" i="2"/>
  <c r="AV15" i="2" s="1"/>
  <c r="AR16" i="2"/>
  <c r="AV16" i="2" s="1"/>
  <c r="AR17" i="2"/>
  <c r="AV17" i="2" s="1"/>
  <c r="AR18" i="2"/>
  <c r="AV18" i="2" s="1"/>
  <c r="AR19" i="2"/>
  <c r="AV19" i="2" s="1"/>
  <c r="AR20" i="2"/>
  <c r="AV20" i="2" s="1"/>
  <c r="AR21" i="2"/>
  <c r="AV21" i="2" s="1"/>
  <c r="AR22" i="2"/>
  <c r="AV22" i="2" s="1"/>
  <c r="AR23" i="2"/>
  <c r="AV23" i="2" s="1"/>
  <c r="AR24" i="2"/>
  <c r="AV24" i="2" s="1"/>
  <c r="AR25" i="2"/>
  <c r="AV25" i="2" s="1"/>
  <c r="AR26" i="2"/>
  <c r="AV26" i="2" s="1"/>
  <c r="AR27" i="2"/>
  <c r="AV27" i="2" s="1"/>
  <c r="AR28" i="2"/>
  <c r="AV28" i="2" s="1"/>
  <c r="AR29" i="2"/>
  <c r="AV29" i="2" s="1"/>
  <c r="AR30" i="2"/>
  <c r="AV30" i="2" s="1"/>
  <c r="AR4" i="2"/>
  <c r="AV4" i="2" s="1"/>
  <c r="AQ5" i="2"/>
  <c r="AU5" i="2" s="1"/>
  <c r="AQ6" i="2"/>
  <c r="AU6" i="2" s="1"/>
  <c r="AQ7" i="2"/>
  <c r="AU7" i="2" s="1"/>
  <c r="AQ8" i="2"/>
  <c r="AU8" i="2" s="1"/>
  <c r="AQ9" i="2"/>
  <c r="AU9" i="2" s="1"/>
  <c r="AQ11" i="2"/>
  <c r="AU11" i="2" s="1"/>
  <c r="AQ12" i="2"/>
  <c r="AU12" i="2" s="1"/>
  <c r="AQ13" i="2"/>
  <c r="AU13" i="2" s="1"/>
  <c r="AQ14" i="2"/>
  <c r="AU14" i="2" s="1"/>
  <c r="AQ15" i="2"/>
  <c r="AU15" i="2" s="1"/>
  <c r="AQ16" i="2"/>
  <c r="AU16" i="2" s="1"/>
  <c r="AQ17" i="2"/>
  <c r="AU17" i="2" s="1"/>
  <c r="AQ18" i="2"/>
  <c r="AU18" i="2" s="1"/>
  <c r="AQ19" i="2"/>
  <c r="AU19" i="2" s="1"/>
  <c r="AQ20" i="2"/>
  <c r="AU20" i="2" s="1"/>
  <c r="AQ21" i="2"/>
  <c r="AU21" i="2" s="1"/>
  <c r="AQ22" i="2"/>
  <c r="AU22" i="2" s="1"/>
  <c r="AQ23" i="2"/>
  <c r="AU23" i="2" s="1"/>
  <c r="AQ24" i="2"/>
  <c r="AU24" i="2" s="1"/>
  <c r="AQ25" i="2"/>
  <c r="AU25" i="2" s="1"/>
  <c r="AQ26" i="2"/>
  <c r="AU26" i="2" s="1"/>
  <c r="AQ27" i="2"/>
  <c r="AU27" i="2" s="1"/>
  <c r="AQ28" i="2"/>
  <c r="AU28" i="2" s="1"/>
  <c r="AQ29" i="2"/>
  <c r="AU29" i="2" s="1"/>
  <c r="AQ30" i="2"/>
  <c r="AU30" i="2" s="1"/>
  <c r="AQ31" i="2"/>
  <c r="AQ4" i="2"/>
  <c r="AU4" i="2" s="1"/>
  <c r="X13" i="6" l="1"/>
  <c r="W13" i="6"/>
  <c r="Y5" i="6"/>
  <c r="Y6" i="6"/>
  <c r="Y7" i="6"/>
  <c r="Y8" i="6"/>
  <c r="Y9" i="6"/>
  <c r="Y10" i="6"/>
  <c r="Y11" i="6"/>
  <c r="Y12" i="6"/>
  <c r="Y4" i="6"/>
  <c r="X22" i="5"/>
  <c r="W22" i="5"/>
  <c r="Y5" i="5"/>
  <c r="Y6" i="5"/>
  <c r="Y7" i="5"/>
  <c r="Y8" i="5"/>
  <c r="Y9" i="5"/>
  <c r="Y10" i="5"/>
  <c r="Y11" i="5"/>
  <c r="Y13" i="5"/>
  <c r="Y14" i="5"/>
  <c r="Y15" i="5"/>
  <c r="Y16" i="5"/>
  <c r="Y17" i="5"/>
  <c r="Y18" i="5"/>
  <c r="Y19" i="5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22" i="3"/>
  <c r="W22" i="3"/>
  <c r="Y5" i="2"/>
  <c r="Y6" i="2"/>
  <c r="Y7" i="2"/>
  <c r="Y8" i="2"/>
  <c r="Y9" i="2"/>
  <c r="Y10" i="2"/>
  <c r="Y12" i="2"/>
  <c r="Y13" i="2"/>
  <c r="Y14" i="2"/>
  <c r="Y16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4" i="2"/>
  <c r="Y13" i="6" l="1"/>
  <c r="AS30" i="2"/>
  <c r="AW30" i="2" s="1"/>
  <c r="AS23" i="2"/>
  <c r="AW23" i="2" s="1"/>
  <c r="AS16" i="2"/>
  <c r="AW16" i="2" s="1"/>
  <c r="AS10" i="2"/>
  <c r="AW10" i="2" s="1"/>
  <c r="AS29" i="2"/>
  <c r="AW29" i="2" s="1"/>
  <c r="AS25" i="2"/>
  <c r="AW25" i="2" s="1"/>
  <c r="AS22" i="2"/>
  <c r="AW22" i="2" s="1"/>
  <c r="AS19" i="2"/>
  <c r="AW19" i="2" s="1"/>
  <c r="AS14" i="2"/>
  <c r="AW14" i="2" s="1"/>
  <c r="AS9" i="2"/>
  <c r="AW9" i="2" s="1"/>
  <c r="AS5" i="2"/>
  <c r="AW5" i="2" s="1"/>
  <c r="AS26" i="2"/>
  <c r="AW26" i="2" s="1"/>
  <c r="AS20" i="2"/>
  <c r="AW20" i="2" s="1"/>
  <c r="AS6" i="2"/>
  <c r="AW6" i="2" s="1"/>
  <c r="AS28" i="2"/>
  <c r="AW28" i="2" s="1"/>
  <c r="AS18" i="2"/>
  <c r="AW18" i="2" s="1"/>
  <c r="AS13" i="2"/>
  <c r="AW13" i="2" s="1"/>
  <c r="AS8" i="2"/>
  <c r="AW8" i="2" s="1"/>
  <c r="AS4" i="2"/>
  <c r="AW4" i="2" s="1"/>
  <c r="AS27" i="2"/>
  <c r="AW27" i="2" s="1"/>
  <c r="AS24" i="2"/>
  <c r="AW24" i="2" s="1"/>
  <c r="AS21" i="2"/>
  <c r="AW21" i="2" s="1"/>
  <c r="AS17" i="2"/>
  <c r="AW17" i="2" s="1"/>
  <c r="AS12" i="2"/>
  <c r="AW12" i="2" s="1"/>
  <c r="AS7" i="2"/>
  <c r="AW7" i="2" s="1"/>
  <c r="Y22" i="3"/>
  <c r="AI14" i="6"/>
  <c r="AI23" i="5"/>
  <c r="AK5" i="6" l="1"/>
  <c r="AL5" i="6" s="1"/>
  <c r="AK6" i="6"/>
  <c r="AL6" i="6" s="1"/>
  <c r="AK7" i="6"/>
  <c r="AL7" i="6" s="1"/>
  <c r="AK8" i="6"/>
  <c r="AL8" i="6" s="1"/>
  <c r="AK9" i="6"/>
  <c r="AL9" i="6" s="1"/>
  <c r="AK10" i="6"/>
  <c r="AL10" i="6" s="1"/>
  <c r="AK11" i="6"/>
  <c r="AL11" i="6" s="1"/>
  <c r="AK12" i="6"/>
  <c r="AL12" i="6" s="1"/>
  <c r="AK4" i="6"/>
  <c r="AL4" i="6" s="1"/>
  <c r="AK5" i="5"/>
  <c r="AL5" i="5" s="1"/>
  <c r="AK6" i="5"/>
  <c r="AL6" i="5" s="1"/>
  <c r="AK7" i="5"/>
  <c r="AL7" i="5" s="1"/>
  <c r="AK8" i="5"/>
  <c r="AL8" i="5" s="1"/>
  <c r="AK9" i="5"/>
  <c r="AL9" i="5" s="1"/>
  <c r="AK10" i="5"/>
  <c r="AL10" i="5" s="1"/>
  <c r="AK11" i="5"/>
  <c r="AL11" i="5" s="1"/>
  <c r="AK12" i="5"/>
  <c r="AL12" i="5" s="1"/>
  <c r="AK13" i="5"/>
  <c r="AL13" i="5" s="1"/>
  <c r="AK14" i="5"/>
  <c r="AL14" i="5" s="1"/>
  <c r="AK15" i="5"/>
  <c r="AL15" i="5" s="1"/>
  <c r="AK16" i="5"/>
  <c r="AL16" i="5" s="1"/>
  <c r="AK17" i="5"/>
  <c r="AL17" i="5" s="1"/>
  <c r="AK18" i="5"/>
  <c r="AL18" i="5" s="1"/>
  <c r="AK19" i="5"/>
  <c r="AL19" i="5" s="1"/>
  <c r="AK4" i="5"/>
  <c r="AL4" i="5" s="1"/>
  <c r="AK5" i="3"/>
  <c r="AL5" i="3" s="1"/>
  <c r="AK6" i="3"/>
  <c r="AL6" i="3" s="1"/>
  <c r="AK7" i="3"/>
  <c r="AL7" i="3" s="1"/>
  <c r="AK8" i="3"/>
  <c r="AL8" i="3" s="1"/>
  <c r="AK9" i="3"/>
  <c r="AL9" i="3" s="1"/>
  <c r="AK10" i="3"/>
  <c r="AL10" i="3" s="1"/>
  <c r="AK11" i="3"/>
  <c r="AL11" i="3" s="1"/>
  <c r="AK12" i="3"/>
  <c r="AL12" i="3" s="1"/>
  <c r="AK13" i="3"/>
  <c r="AL13" i="3" s="1"/>
  <c r="AK14" i="3"/>
  <c r="AL14" i="3" s="1"/>
  <c r="AK15" i="3"/>
  <c r="AL15" i="3" s="1"/>
  <c r="AK16" i="3"/>
  <c r="AL16" i="3" s="1"/>
  <c r="AK17" i="3"/>
  <c r="AL17" i="3" s="1"/>
  <c r="AK18" i="3"/>
  <c r="AL18" i="3" s="1"/>
  <c r="AK19" i="3"/>
  <c r="AL19" i="3" s="1"/>
  <c r="AK20" i="3"/>
  <c r="AL20" i="3" s="1"/>
  <c r="AK21" i="3"/>
  <c r="AL21" i="3" s="1"/>
  <c r="AK4" i="3"/>
  <c r="AL4" i="3" s="1"/>
  <c r="AK5" i="2"/>
  <c r="AL5" i="2" s="1"/>
  <c r="AK6" i="2"/>
  <c r="AL6" i="2" s="1"/>
  <c r="AK7" i="2"/>
  <c r="AL7" i="2" s="1"/>
  <c r="AK8" i="2"/>
  <c r="AL8" i="2" s="1"/>
  <c r="AK9" i="2"/>
  <c r="AL9" i="2" s="1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28" i="2"/>
  <c r="AL28" i="2" s="1"/>
  <c r="AK29" i="2"/>
  <c r="AL29" i="2" s="1"/>
  <c r="AK30" i="2"/>
  <c r="AL30" i="2" s="1"/>
  <c r="AK4" i="2"/>
  <c r="AL4" i="2" s="1"/>
  <c r="AF32" i="2" l="1"/>
  <c r="AH32" i="2" l="1"/>
  <c r="AL31" i="2" l="1"/>
  <c r="AI5" i="5" l="1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4" i="5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4" i="2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4" i="3"/>
  <c r="AE4" i="3"/>
  <c r="AC4" i="3"/>
  <c r="AC33" i="2" l="1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O22" i="3" l="1"/>
  <c r="AO32" i="2"/>
  <c r="AN21" i="2"/>
  <c r="AM21" i="2"/>
  <c r="AL32" i="2" l="1"/>
  <c r="AI33" i="2"/>
  <c r="AA22" i="3" l="1"/>
  <c r="AD32" i="2"/>
  <c r="AB32" i="2"/>
  <c r="AN5" i="6" l="1"/>
  <c r="AN6" i="6"/>
  <c r="AN7" i="6"/>
  <c r="AN8" i="6"/>
  <c r="AN9" i="6"/>
  <c r="AN10" i="6"/>
  <c r="AN11" i="6"/>
  <c r="AN12" i="6"/>
  <c r="AM5" i="6"/>
  <c r="AM6" i="6"/>
  <c r="AM7" i="6"/>
  <c r="AM8" i="6"/>
  <c r="AM9" i="6"/>
  <c r="AM10" i="6"/>
  <c r="AM11" i="6"/>
  <c r="AM12" i="6"/>
  <c r="AN4" i="6"/>
  <c r="AM4" i="6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N4" i="5"/>
  <c r="AM4" i="5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N4" i="3"/>
  <c r="AM4" i="3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2" i="2"/>
  <c r="AN23" i="2"/>
  <c r="AN24" i="2"/>
  <c r="AN25" i="2"/>
  <c r="AN26" i="2"/>
  <c r="AN27" i="2"/>
  <c r="AN28" i="2"/>
  <c r="AN29" i="2"/>
  <c r="AN30" i="2"/>
  <c r="AN31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2" i="2"/>
  <c r="AM23" i="2"/>
  <c r="AM24" i="2"/>
  <c r="AM25" i="2"/>
  <c r="AM26" i="2"/>
  <c r="AM27" i="2"/>
  <c r="AM28" i="2"/>
  <c r="AM29" i="2"/>
  <c r="AM30" i="2"/>
  <c r="AM31" i="2"/>
  <c r="AN4" i="2"/>
  <c r="AM4" i="2"/>
  <c r="AM13" i="6" l="1"/>
  <c r="AN13" i="6"/>
  <c r="AN22" i="3"/>
  <c r="AN22" i="5"/>
  <c r="AM22" i="5"/>
  <c r="AM22" i="3"/>
  <c r="AM32" i="2"/>
  <c r="AN32" i="2"/>
  <c r="AI5" i="6"/>
  <c r="AI6" i="6"/>
  <c r="AI7" i="6"/>
  <c r="AI8" i="6"/>
  <c r="AI9" i="6"/>
  <c r="AI10" i="6"/>
  <c r="AI11" i="6"/>
  <c r="AI12" i="6"/>
  <c r="AI4" i="6"/>
  <c r="AH13" i="6"/>
  <c r="AF13" i="6"/>
  <c r="AD13" i="6"/>
  <c r="AB13" i="6"/>
  <c r="AA13" i="6"/>
  <c r="AH22" i="5"/>
  <c r="AF22" i="5"/>
  <c r="AD22" i="5"/>
  <c r="AB22" i="5"/>
  <c r="AA22" i="5"/>
  <c r="AL13" i="6" l="1"/>
  <c r="AL22" i="5"/>
  <c r="AN14" i="6"/>
  <c r="AM14" i="6"/>
  <c r="V14" i="6"/>
  <c r="AC14" i="6"/>
  <c r="AG14" i="6"/>
  <c r="Q14" i="6"/>
  <c r="Z14" i="6"/>
  <c r="AE14" i="6"/>
  <c r="AN23" i="5"/>
  <c r="AM23" i="5"/>
  <c r="AC23" i="5"/>
  <c r="AG23" i="5"/>
  <c r="AE23" i="5"/>
  <c r="AH22" i="3"/>
  <c r="AF22" i="3"/>
  <c r="AD22" i="3"/>
  <c r="AB22" i="3"/>
  <c r="AA32" i="2"/>
  <c r="AG33" i="2" l="1"/>
  <c r="AE33" i="2"/>
  <c r="Z33" i="2"/>
  <c r="AM33" i="2"/>
  <c r="AN33" i="2"/>
  <c r="AI23" i="3"/>
  <c r="AL22" i="3" l="1"/>
  <c r="Z23" i="3"/>
  <c r="AE23" i="3"/>
  <c r="AC23" i="3"/>
  <c r="AG23" i="3"/>
  <c r="V23" i="3"/>
  <c r="Q23" i="3"/>
  <c r="AN23" i="3"/>
  <c r="AM23" i="3"/>
  <c r="AI30" i="2"/>
  <c r="AI31" i="2"/>
</calcChain>
</file>

<file path=xl/sharedStrings.xml><?xml version="1.0" encoding="utf-8"?>
<sst xmlns="http://schemas.openxmlformats.org/spreadsheetml/2006/main" count="770" uniqueCount="166">
  <si>
    <t>รหัสแขวง</t>
  </si>
  <si>
    <t>หมายเลขทางหลวง</t>
  </si>
  <si>
    <t>หมายเลขควบคุม</t>
  </si>
  <si>
    <t>ชื่อสายทาง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</si>
  <si>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</si>
  <si>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</si>
  <si>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</si>
  <si>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</si>
  <si>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</si>
  <si>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แขวงทางหลวงเพชรบูรณ์ที่ 1</t>
  </si>
  <si>
    <t>เข็กน้อย - แยกอนุสาวรีย์พ่อขุนผาเมือง</t>
  </si>
  <si>
    <t>R2</t>
  </si>
  <si>
    <t>ทางเลี่ยงเมืองเพชรบูรณ์</t>
  </si>
  <si>
    <t>นายม - ถ้ำน้ำบัง</t>
  </si>
  <si>
    <t>หล่มสัก - น้ำก้อ</t>
  </si>
  <si>
    <t>ปากห้วยขอนแก่น - หล่มสัก</t>
  </si>
  <si>
    <t>นางั่ว - ทุ่งสมอ</t>
  </si>
  <si>
    <t>บุ่งน้ำเต้า - โนนสว่าง</t>
  </si>
  <si>
    <t>ห้วยสนามทราย - โคกมน</t>
  </si>
  <si>
    <t>อีเลิศ - กกกะทอน</t>
  </si>
  <si>
    <t>สะเดาะพง - เสลี่ยงแห้ง2</t>
  </si>
  <si>
    <t>ปากน้ำ - เฉลียงลับ</t>
  </si>
  <si>
    <t>ห้วยไร่ - บ้านกลาง</t>
  </si>
  <si>
    <t>บ้านกลาง - น้ำดุก</t>
  </si>
  <si>
    <t>หัวนา - กกโอ</t>
  </si>
  <si>
    <t>R1</t>
  </si>
  <si>
    <t>กอไผ่ - แก้วงอย</t>
  </si>
  <si>
    <t>ทางเข้าอนุสรณ์ผู้เสียสละเขาค้อ</t>
  </si>
  <si>
    <t>เขาค้อ - หนองแม่นา</t>
  </si>
  <si>
    <t>โจ๊ะโหวะ - อุทยานแห่งชาติภูหินร่องกล้า</t>
  </si>
  <si>
    <t>วังบาล - กกโอ</t>
  </si>
  <si>
    <t>นายม - เพชรบูรณ์</t>
  </si>
  <si>
    <t>จางวาง - ดงมูลเหล็ก</t>
  </si>
  <si>
    <t>ทางเข้าพระตำหนักเขาค้อ</t>
  </si>
  <si>
    <t>ดงขวาง - ห้วยลาน</t>
  </si>
  <si>
    <t>ปากน้ำ - น้ำร้อน</t>
  </si>
  <si>
    <t>แขวงทางหลวงเพชรบูรณ์ที่ 2 (บึงสามพัน)</t>
  </si>
  <si>
    <t>สามแยกวังชมภู - ดงขุย</t>
  </si>
  <si>
    <t>ศรีมงคล - น้ำอ้อม</t>
  </si>
  <si>
    <t>ตลิ่งชัน - ดงขุย</t>
  </si>
  <si>
    <t>ท้ายดง - วังหิน</t>
  </si>
  <si>
    <t>ชนแดน - วังโป่ง</t>
  </si>
  <si>
    <t>หนองระมาน - วังโป่ง</t>
  </si>
  <si>
    <t>บ้านสามแยก - วิเชียรบุรี</t>
  </si>
  <si>
    <t>มอดินแดง - ศรีเทพน้อย</t>
  </si>
  <si>
    <t>นาตะกรุด - หนองบัวเริง</t>
  </si>
  <si>
    <t>ซับลังกา - แยกศรีเทพ</t>
  </si>
  <si>
    <t>แยกศรีเทพ - ซับบอน</t>
  </si>
  <si>
    <t>หนองแดง - ห้วยไร่</t>
  </si>
  <si>
    <t>เนินสง่า - น้ำร้อน</t>
  </si>
  <si>
    <t>นาเฉลียง - ซับพุทรา</t>
  </si>
  <si>
    <t>ซับพุทรา - ชนแดน</t>
  </si>
  <si>
    <t>หนองไผ่ - ซับพุทรา</t>
  </si>
  <si>
    <t>วังพิกุล - ซับสมอทอด</t>
  </si>
  <si>
    <t>แขวงทางหลวงเลยที่ 1</t>
  </si>
  <si>
    <t>ผานกเค้า - หลักร้อยหกสิบ</t>
  </si>
  <si>
    <t>หลักร้อยหกสิบ - โนนสว่าง</t>
  </si>
  <si>
    <t>โนนสว่าง - ปากปวน</t>
  </si>
  <si>
    <t>ปากปวน - ปากภู</t>
  </si>
  <si>
    <t>ปากภู - เชียงคาน</t>
  </si>
  <si>
    <t>ห้วยเชียงดา - ปากชม</t>
  </si>
  <si>
    <t>ปากชม - เชียงคาน</t>
  </si>
  <si>
    <t>วังสะพุง - ตาวตาด</t>
  </si>
  <si>
    <t>โป่งวัว - อุทยานแห่งชาติภูกระดึง</t>
  </si>
  <si>
    <t>ชมเจริญ - ปากชม</t>
  </si>
  <si>
    <t>บ้านใหม่ - นาด้วง</t>
  </si>
  <si>
    <t>วังสะพุง - นาหลวง</t>
  </si>
  <si>
    <t>ตาดข่า - ภูป่าไผ่</t>
  </si>
  <si>
    <t>วังแคน - สงเปือย</t>
  </si>
  <si>
    <t>ห้วยทรายคำ - หนองคัน</t>
  </si>
  <si>
    <t>คีรีวงกต - ปากมั่ง</t>
  </si>
  <si>
    <t>นาเมืองไทย - บ้านกลาง</t>
  </si>
  <si>
    <t>หนองอีเก้ง - โนนสว่าง</t>
  </si>
  <si>
    <t>ศรีศักดิ์ดา - ซำบ่าง</t>
  </si>
  <si>
    <t>แขวงทางหลวงเลยที่ 2 (ด่านซ้าย)</t>
  </si>
  <si>
    <t>เหมืองแพร่ - นาเจริญ</t>
  </si>
  <si>
    <t>แสงภา - นาปอ</t>
  </si>
  <si>
    <t>บ่อโพธิ์ - โคกงาม</t>
  </si>
  <si>
    <t>อาฮี - ท่าลี่</t>
  </si>
  <si>
    <t>ด่านซ้าย - ปากหมัน</t>
  </si>
  <si>
    <t>ปากภู - โคกใหญ่</t>
  </si>
  <si>
    <t>โคกใหญ่ - ปากห้วย</t>
  </si>
  <si>
    <t>เชียงคาน - ปากคาน</t>
  </si>
  <si>
    <t>ปากคาน - อาฮี</t>
  </si>
  <si>
    <t>อาฮี - เหมืองแพร่</t>
  </si>
  <si>
    <t>แก่งไฮ - ห้วยติ้ว</t>
  </si>
  <si>
    <t>สานตม - โคกใหญ่</t>
  </si>
  <si>
    <t>โคกใหญ่ - วังยาว</t>
  </si>
  <si>
    <t>วังขาม - ห้วยไคร้</t>
  </si>
  <si>
    <t>นาจาน - น้ำแคม</t>
  </si>
  <si>
    <t>น้ำแคม - ปากคาน</t>
  </si>
  <si>
    <t>ปากคาน - หนองผือ</t>
  </si>
  <si>
    <t>ทางเข้าสะพานข้ามแม่น้ำเหือง</t>
  </si>
  <si>
    <t>แขวงทางหลวงหนองบัวลำภู</t>
  </si>
  <si>
    <t>ห้วยสายหนัง - ศรีบุญเรือง</t>
  </si>
  <si>
    <t>ศรีบุญเรือง - ภูเวียง</t>
  </si>
  <si>
    <t>บ้านเพีย - ทุ่งตาลเลียน</t>
  </si>
  <si>
    <t>ทุ่งตาลเลียน - หนองแวง</t>
  </si>
  <si>
    <t>หนองวัวซอ - กุดจับ</t>
  </si>
  <si>
    <t>หนองวัวซอ - อูบมุง</t>
  </si>
  <si>
    <t>นาด่าน - สุวรรณคูหา</t>
  </si>
  <si>
    <t>ศรีบุญเรือง - นากลาง</t>
  </si>
  <si>
    <t>ทางเข้าโนนสัง</t>
  </si>
  <si>
    <t>0+000</t>
  </si>
  <si>
    <t>รวม</t>
  </si>
  <si>
    <t>-</t>
  </si>
  <si>
    <t>เฉลี่ย</t>
  </si>
  <si>
    <t>A.C.</t>
  </si>
  <si>
    <t>แขวงทางหลวง</t>
  </si>
  <si>
    <t>322+036</t>
  </si>
  <si>
    <t>308+986</t>
  </si>
  <si>
    <t>341+241</t>
  </si>
  <si>
    <t>24+836</t>
  </si>
  <si>
    <t>7+950</t>
  </si>
  <si>
    <t>แก้วงอย - บุ่งน้ำเต้า</t>
  </si>
  <si>
    <t>สำนักงานทางหลวงที่ 6 สรุปค่าความเสียหายของผิวลาดยาง แขวงทางหลวงเพชรบูรณ์ที่ 1</t>
  </si>
  <si>
    <t>สำนักงานทางหลวงที่ 6 สรุปค่าความเสียหายของผิวลาดยาง แขวงทางหลวงเพชรบูรณ์ที่ 2 (บึงสามพัน)</t>
  </si>
  <si>
    <t>สำนักงานทางหลวงที่ 6 สรุปค่าความเสียหายของผิวลาดยาง แขวงทางหลวงเลยที่ 1</t>
  </si>
  <si>
    <t>สำนักงานทางหลวงที่ 6 สรุปค่าความเสียหายของผิวลาดยาง แขวงทางหลวงเลยที่ 2 (ด่านซ้าย)</t>
  </si>
  <si>
    <t>สำนักงานทางหลวงที่ 6 สรุปค่าความเสียหายของผิวลาดยาง แขวงทางหลวงหนองบัวลำภู</t>
  </si>
  <si>
    <t>L2</t>
  </si>
  <si>
    <t>L1</t>
  </si>
  <si>
    <t>สำนักงานทางหลวงที่ 6 สรุปค่าความเสียหายของผิวคอนกรีต แขวงทางหลวงเพชรบูรณ์ที่ 2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</si>
  <si>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</si>
  <si>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</si>
  <si>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</si>
  <si>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จำนวนแผ่นรอยเลื่อนต่างระดับของผิวทาง (แผ่น)</t>
  </si>
  <si>
    <t>C.C.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</si>
  <si>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</si>
  <si>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</si>
  <si>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</si>
  <si>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</si>
  <si>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</si>
  <si>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</si>
  <si>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</si>
  <si>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</si>
  <si>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</si>
  <si>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 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</si>
  <si>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</si>
  <si>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</si>
  <si>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</si>
  <si>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</si>
  <si>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</si>
  <si>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</si>
  <si>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</si>
  <si>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</si>
  <si>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</si>
  <si>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</si>
  <si>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</si>
  <si>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</si>
  <si>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</si>
  <si>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</si>
  <si>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</si>
  <si>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</si>
  <si>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</si>
  <si>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</si>
  <si>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</si>
  <si>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</si>
  <si>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</si>
  <si>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</si>
  <si>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</si>
  <si>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37+707</t>
  </si>
  <si>
    <t>29+612</t>
  </si>
  <si>
    <t>25+836</t>
  </si>
  <si>
    <t>เพชรบูรณ์ - ห้วยใหญ่</t>
  </si>
  <si>
    <t>ร้อยละ รอยแตก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</si>
</sst>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  <numFmt numFmtId="192" formatCode="000\+000"/>
    <numFmt numFmtId="193" formatCode="000&quot;+&quot;000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362B36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19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/>
    <xf numFmtId="188" fontId="2" fillId="0" borderId="0" xfId="0" applyNumberFormat="1" applyFont="1" applyFill="1"/>
    <xf numFmtId="0" fontId="2" fillId="0" borderId="0" xfId="0" applyFont="1" applyFill="1"/>
    <xf numFmtId="188" fontId="2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6" fillId="0" borderId="2" xfId="0" applyFont="1" applyFill="1" applyBorder="1" applyAlignment="1">
      <alignment horizontal="center" vertical="center"/>
    </xf>
    <xf numFmtId="190" fontId="6" fillId="0" borderId="2" xfId="0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91" fontId="6" fillId="0" borderId="2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90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90" fontId="10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91" fontId="10" fillId="0" borderId="2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190" fontId="10" fillId="0" borderId="2" xfId="0" applyNumberFormat="1" applyFont="1" applyFill="1" applyBorder="1" applyAlignment="1">
      <alignment horizontal="center" vertical="center"/>
    </xf>
    <xf numFmtId="188" fontId="10" fillId="0" borderId="2" xfId="4" applyNumberFormat="1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10" fillId="0" borderId="0" xfId="0" applyFont="1" applyAlignment="1">
      <alignment horizontal="center"/>
    </xf>
    <xf numFmtId="188" fontId="0" fillId="0" borderId="0" xfId="0" applyNumberFormat="1"/>
    <xf numFmtId="0" fontId="0" fillId="0" borderId="0" xfId="0"/>
    <xf numFmtId="188" fontId="9" fillId="0" borderId="2" xfId="4" applyNumberFormat="1" applyFont="1" applyFill="1" applyBorder="1" applyAlignment="1">
      <alignment horizontal="center" vertical="center"/>
    </xf>
    <xf numFmtId="188" fontId="10" fillId="0" borderId="2" xfId="4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4" applyNumberFormat="1" applyFont="1" applyBorder="1" applyAlignment="1">
      <alignment horizontal="center"/>
    </xf>
    <xf numFmtId="2" fontId="10" fillId="0" borderId="2" xfId="4" applyNumberFormat="1" applyFont="1" applyFill="1" applyBorder="1" applyAlignment="1">
      <alignment horizontal="center"/>
    </xf>
    <xf numFmtId="0" fontId="0" fillId="0" borderId="0" xfId="0"/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2" fontId="6" fillId="0" borderId="2" xfId="0" applyNumberFormat="1" applyFont="1" applyFill="1" applyBorder="1" applyAlignment="1">
      <alignment horizontal="center"/>
    </xf>
    <xf numFmtId="0" fontId="6" fillId="0" borderId="9" xfId="0" applyFont="1" applyFill="1" applyBorder="1" applyAlignment="1"/>
    <xf numFmtId="2" fontId="6" fillId="0" borderId="2" xfId="4" applyNumberFormat="1" applyFont="1" applyFill="1" applyBorder="1" applyAlignment="1">
      <alignment horizontal="center"/>
    </xf>
    <xf numFmtId="188" fontId="6" fillId="0" borderId="2" xfId="0" applyNumberFormat="1" applyFont="1" applyFill="1" applyBorder="1" applyAlignment="1">
      <alignment horizontal="center"/>
    </xf>
    <xf numFmtId="190" fontId="6" fillId="0" borderId="2" xfId="0" applyNumberFormat="1" applyFont="1" applyFill="1" applyBorder="1" applyAlignment="1">
      <alignment horizontal="center"/>
    </xf>
    <xf numFmtId="1" fontId="6" fillId="0" borderId="2" xfId="4" applyNumberFormat="1" applyFont="1" applyFill="1" applyBorder="1" applyAlignment="1">
      <alignment horizontal="center"/>
    </xf>
    <xf numFmtId="187" fontId="8" fillId="2" borderId="1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187" fontId="8" fillId="2" borderId="7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88" fontId="7" fillId="0" borderId="2" xfId="4" applyNumberFormat="1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2" fontId="7" fillId="0" borderId="2" xfId="4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12" fillId="0" borderId="0" xfId="0" applyFont="1"/>
    <xf numFmtId="188" fontId="13" fillId="0" borderId="0" xfId="0" applyNumberFormat="1" applyFont="1" applyFill="1"/>
    <xf numFmtId="188" fontId="12" fillId="0" borderId="0" xfId="0" applyNumberFormat="1" applyFont="1"/>
    <xf numFmtId="2" fontId="7" fillId="0" borderId="2" xfId="0" applyNumberFormat="1" applyFont="1" applyFill="1" applyBorder="1" applyAlignment="1">
      <alignment horizontal="center"/>
    </xf>
    <xf numFmtId="0" fontId="12" fillId="0" borderId="0" xfId="0" applyFont="1" applyFill="1"/>
    <xf numFmtId="188" fontId="7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88" fontId="7" fillId="0" borderId="2" xfId="0" applyNumberFormat="1" applyFont="1" applyFill="1" applyBorder="1" applyAlignment="1">
      <alignment horizontal="center"/>
    </xf>
    <xf numFmtId="2" fontId="7" fillId="0" borderId="2" xfId="4" applyNumberFormat="1" applyFont="1" applyFill="1" applyBorder="1" applyAlignment="1">
      <alignment horizontal="center"/>
    </xf>
    <xf numFmtId="188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188" fontId="7" fillId="0" borderId="2" xfId="4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88" fontId="0" fillId="0" borderId="0" xfId="0" applyNumberFormat="1" applyFill="1"/>
    <xf numFmtId="0" fontId="6" fillId="0" borderId="9" xfId="0" applyFont="1" applyBorder="1" applyAlignment="1"/>
    <xf numFmtId="188" fontId="8" fillId="2" borderId="1" xfId="1" applyNumberFormat="1" applyFont="1" applyFill="1" applyBorder="1" applyAlignment="1">
      <alignment horizontal="center" vertical="center" wrapText="1"/>
    </xf>
    <xf numFmtId="188" fontId="8" fillId="2" borderId="3" xfId="1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1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188" fontId="8" fillId="2" borderId="2" xfId="1" applyNumberFormat="1" applyFont="1" applyFill="1" applyBorder="1" applyAlignment="1">
      <alignment horizontal="center" vertical="center" wrapText="1"/>
    </xf>
    <xf numFmtId="189" fontId="8" fillId="2" borderId="2" xfId="1" applyNumberFormat="1" applyFont="1" applyFill="1" applyBorder="1" applyAlignment="1">
      <alignment horizontal="center" vertical="center" wrapText="1"/>
    </xf>
    <xf numFmtId="187" fontId="8" fillId="2" borderId="1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188" fontId="8" fillId="2" borderId="1" xfId="2" applyNumberFormat="1" applyFont="1" applyFill="1" applyBorder="1" applyAlignment="1">
      <alignment horizontal="center" vertical="center" wrapText="1"/>
    </xf>
    <xf numFmtId="188" fontId="8" fillId="2" borderId="3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89" fontId="8" fillId="2" borderId="1" xfId="1" applyNumberFormat="1" applyFont="1" applyFill="1" applyBorder="1" applyAlignment="1">
      <alignment horizontal="center" vertical="center" wrapText="1"/>
    </xf>
    <xf numFmtId="189" fontId="8" fillId="2" borderId="3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6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10" fillId="0" borderId="2" xfId="4" applyFont="1" applyBorder="1" applyAlignment="1">
      <alignment horizontal="center"/>
    </xf>
  </cellXfs>
  <cellStyles count="29">
    <cellStyle name="Comma 2" xfId="2"/>
    <cellStyle name="Comma 2 2" xfId="12"/>
    <cellStyle name="Comma 2 3" xfId="26"/>
    <cellStyle name="Comma 3" xfId="25"/>
    <cellStyle name="Comma 3 2" xfId="28"/>
    <cellStyle name="Normal" xfId="0" builtinId="0"/>
    <cellStyle name="Normal 100" xfId="3"/>
    <cellStyle name="Normal 106" xfId="5"/>
    <cellStyle name="Normal 107" xfId="4"/>
    <cellStyle name="Normal 110" xfId="10"/>
    <cellStyle name="Normal 112 2" xfId="7"/>
    <cellStyle name="Normal 113 2" xfId="15"/>
    <cellStyle name="Normal 114 2" xfId="18"/>
    <cellStyle name="Normal 115 2" xfId="19"/>
    <cellStyle name="Normal 116 2" xfId="14"/>
    <cellStyle name="Normal 15" xfId="8"/>
    <cellStyle name="Normal 2" xfId="1"/>
    <cellStyle name="Normal 2 10" xfId="11"/>
    <cellStyle name="Normal 24" xfId="9"/>
    <cellStyle name="Normal 3" xfId="13"/>
    <cellStyle name="Normal 3 2" xfId="27"/>
    <cellStyle name="Normal 5" xfId="6"/>
    <cellStyle name="Normal 57" xfId="23"/>
    <cellStyle name="Normal 58" xfId="24"/>
    <cellStyle name="Normal 59" xfId="16"/>
    <cellStyle name="Normal 60" xfId="17"/>
    <cellStyle name="Normal 61" xfId="22"/>
    <cellStyle name="Normal 72" xfId="21"/>
    <cellStyle name="ปกติ 55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7"/>
  <sheetViews>
    <sheetView view="pageLayout" topLeftCell="K1" zoomScale="55" zoomScaleNormal="90" zoomScaleSheetLayoutView="50" zoomScalePageLayoutView="55" workbookViewId="0">
      <selection activeCell="X37" sqref="X37:AG37"/>
    </sheetView>
  </sheetViews>
  <sheetFormatPr defaultRowHeight="14.25" x14ac:dyDescent="0.2"/>
  <cols>
    <col min="1" max="1" width="28.375" customWidth="1"/>
    <col min="2" max="4" width="9.125" bestFit="1" customWidth="1"/>
    <col min="5" max="5" width="40.625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5.125" customWidth="1"/>
    <col min="15" max="15" width="14.25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32" customWidth="1"/>
    <col min="24" max="24" width="16.125" style="32" customWidth="1"/>
    <col min="25" max="25" width="10.75" style="32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style="1" customWidth="1"/>
    <col min="37" max="37" width="9.625" bestFit="1" customWidth="1"/>
    <col min="38" max="38" width="9.625" style="32" bestFit="1" customWidth="1"/>
    <col min="39" max="39" width="12.25" bestFit="1" customWidth="1"/>
    <col min="40" max="40" width="9.625" bestFit="1" customWidth="1"/>
    <col min="41" max="41" width="9.125" style="1"/>
  </cols>
  <sheetData>
    <row r="1" spans="1:49" s="1" customFormat="1" ht="23.25" x14ac:dyDescent="0.5">
      <c r="A1" s="94" t="s">
        <v>115</v>
      </c>
      <c r="B1" s="94"/>
      <c r="C1" s="94"/>
      <c r="D1" s="94"/>
      <c r="E1" s="9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L1" s="32"/>
      <c r="AO1" s="17"/>
    </row>
    <row r="2" spans="1:49" s="1" customFormat="1" ht="27.75" customHeight="1" x14ac:dyDescent="0.2">
      <c r="A2" s="87" t="s">
        <v>108</v>
      </c>
      <c r="B2" s="87" t="s">
        <v>0</v>
      </c>
      <c r="C2" s="88" t="s">
        <v>1</v>
      </c>
      <c r="D2" s="89" t="s">
        <v>2</v>
      </c>
      <c r="E2" s="87" t="s">
        <v>3</v>
      </c>
      <c r="F2" s="87" t="s">
        <v>128</v>
      </c>
      <c r="G2" s="87" t="s">
        <v>129</v>
      </c>
      <c r="H2" s="90" t="s">
        <v>130</v>
      </c>
      <c r="I2" s="87" t="s">
        <v>5</v>
      </c>
      <c r="J2" s="87" t="s">
        <v>6</v>
      </c>
      <c r="K2" s="91" t="s">
        <v>7</v>
      </c>
      <c r="L2" s="87" t="s">
        <v>8</v>
      </c>
      <c r="M2" s="97" t="s">
        <v>131</v>
      </c>
      <c r="N2" s="97"/>
      <c r="O2" s="97"/>
      <c r="P2" s="97"/>
      <c r="Q2" s="98" t="s">
        <v>132</v>
      </c>
      <c r="R2" s="97" t="s">
        <v>133</v>
      </c>
      <c r="S2" s="97"/>
      <c r="T2" s="97"/>
      <c r="U2" s="97"/>
      <c r="V2" s="98" t="s">
        <v>134</v>
      </c>
      <c r="W2" s="102" t="s">
        <v>135</v>
      </c>
      <c r="X2" s="103"/>
      <c r="Y2" s="104"/>
      <c r="Z2" s="98" t="s">
        <v>136</v>
      </c>
      <c r="AA2" s="99" t="s">
        <v>137</v>
      </c>
      <c r="AB2" s="99" t="s">
        <v>138</v>
      </c>
      <c r="AC2" s="95" t="s">
        <v>139</v>
      </c>
      <c r="AD2" s="92" t="s">
        <v>140</v>
      </c>
      <c r="AE2" s="100" t="s">
        <v>141</v>
      </c>
      <c r="AF2" s="92" t="s">
        <v>142</v>
      </c>
      <c r="AG2" s="95" t="s">
        <v>143</v>
      </c>
      <c r="AH2" s="92" t="s">
        <v>144</v>
      </c>
      <c r="AI2" s="92" t="s">
        <v>145</v>
      </c>
      <c r="AL2" s="32"/>
      <c r="AO2" s="84" t="s">
        <v>4</v>
      </c>
    </row>
    <row r="3" spans="1:49" s="1" customFormat="1" ht="60" customHeight="1" x14ac:dyDescent="0.2">
      <c r="A3" s="87"/>
      <c r="B3" s="87"/>
      <c r="C3" s="88"/>
      <c r="D3" s="89"/>
      <c r="E3" s="87"/>
      <c r="F3" s="87"/>
      <c r="G3" s="87"/>
      <c r="H3" s="90"/>
      <c r="I3" s="87"/>
      <c r="J3" s="87"/>
      <c r="K3" s="91"/>
      <c r="L3" s="87"/>
      <c r="M3" s="45" t="s">
        <v>146</v>
      </c>
      <c r="N3" s="46" t="s">
        <v>147</v>
      </c>
      <c r="O3" s="46" t="s">
        <v>148</v>
      </c>
      <c r="P3" s="45" t="s">
        <v>149</v>
      </c>
      <c r="Q3" s="98"/>
      <c r="R3" s="45" t="s">
        <v>150</v>
      </c>
      <c r="S3" s="46" t="s">
        <v>151</v>
      </c>
      <c r="T3" s="46" t="s">
        <v>152</v>
      </c>
      <c r="U3" s="45" t="s">
        <v>153</v>
      </c>
      <c r="V3" s="98"/>
      <c r="W3" s="45" t="s">
        <v>154</v>
      </c>
      <c r="X3" s="46" t="s">
        <v>155</v>
      </c>
      <c r="Y3" s="45" t="s">
        <v>156</v>
      </c>
      <c r="Z3" s="98"/>
      <c r="AA3" s="99"/>
      <c r="AB3" s="99"/>
      <c r="AC3" s="96"/>
      <c r="AD3" s="93"/>
      <c r="AE3" s="101"/>
      <c r="AF3" s="93"/>
      <c r="AG3" s="96"/>
      <c r="AH3" s="93"/>
      <c r="AI3" s="93"/>
      <c r="AL3" s="32"/>
      <c r="AO3" s="85"/>
    </row>
    <row r="4" spans="1:49" s="5" customFormat="1" ht="27" customHeight="1" x14ac:dyDescent="0.5">
      <c r="A4" s="12" t="s">
        <v>9</v>
      </c>
      <c r="B4" s="12">
        <v>551</v>
      </c>
      <c r="C4" s="12">
        <v>12</v>
      </c>
      <c r="D4" s="12">
        <v>601</v>
      </c>
      <c r="E4" s="8" t="s">
        <v>10</v>
      </c>
      <c r="F4" s="9">
        <v>322612</v>
      </c>
      <c r="G4" s="9">
        <v>355989</v>
      </c>
      <c r="H4" s="33">
        <v>33.377000000000002</v>
      </c>
      <c r="I4" s="11">
        <v>4</v>
      </c>
      <c r="J4" s="12" t="s">
        <v>120</v>
      </c>
      <c r="K4" s="13">
        <v>42192</v>
      </c>
      <c r="L4" s="14" t="s">
        <v>107</v>
      </c>
      <c r="M4" s="51">
        <v>25.55</v>
      </c>
      <c r="N4" s="51">
        <v>6.43</v>
      </c>
      <c r="O4" s="51">
        <v>1.87</v>
      </c>
      <c r="P4" s="51">
        <v>0.54</v>
      </c>
      <c r="Q4" s="51">
        <v>2.31</v>
      </c>
      <c r="R4" s="51">
        <v>33.619999999999997</v>
      </c>
      <c r="S4" s="51">
        <v>0.66</v>
      </c>
      <c r="T4" s="51">
        <v>0.08</v>
      </c>
      <c r="U4" s="51">
        <v>0.03</v>
      </c>
      <c r="V4" s="51">
        <v>4.4740000000000002</v>
      </c>
      <c r="W4" s="51">
        <v>0</v>
      </c>
      <c r="X4" s="51">
        <v>0</v>
      </c>
      <c r="Y4" s="51">
        <f t="shared" ref="Y4:Y10" si="0">R4+S4+T4+U4</f>
        <v>34.389999999999993</v>
      </c>
      <c r="Z4" s="51">
        <v>1.2310000000000001</v>
      </c>
      <c r="AA4" s="36">
        <v>86</v>
      </c>
      <c r="AB4" s="51">
        <v>71.12</v>
      </c>
      <c r="AC4" s="51">
        <f t="shared" ref="AC4:AC29" si="1">(AA4+AB4*0.5)/(3.5*H4*1000)*100</f>
        <v>0.10405796977388192</v>
      </c>
      <c r="AD4" s="35">
        <v>0</v>
      </c>
      <c r="AE4" s="35">
        <f t="shared" ref="AE4:AE29" si="2">AD4/(3.5*H4*1000)*100</f>
        <v>0</v>
      </c>
      <c r="AF4" s="35">
        <v>20</v>
      </c>
      <c r="AG4" s="35">
        <f t="shared" ref="AG4:AG29" si="3">AF4/(3.5*H4*1000)*100</f>
        <v>1.7120429380368861E-2</v>
      </c>
      <c r="AH4" s="35">
        <v>0</v>
      </c>
      <c r="AI4" s="35">
        <f t="shared" ref="AI4:AI31" si="4">AH4/(3.5*H4*1000)*100</f>
        <v>0</v>
      </c>
      <c r="AJ4" s="2"/>
      <c r="AK4" s="2">
        <f>AB4*0.5</f>
        <v>35.56</v>
      </c>
      <c r="AL4" s="2">
        <f t="shared" ref="AL4:AL30" si="5">(AA4+AD4+AF4+AH4+AK4)*H4</f>
        <v>4724.8481200000006</v>
      </c>
      <c r="AM4" s="2">
        <f t="shared" ref="AM4:AM31" si="6">SUM(M4:P4)</f>
        <v>34.39</v>
      </c>
      <c r="AN4" s="2">
        <f t="shared" ref="AN4:AN31" si="7">SUM(R4:U4)</f>
        <v>34.389999999999993</v>
      </c>
      <c r="AO4" s="10">
        <v>34.377000000000002</v>
      </c>
      <c r="AP4" s="4"/>
      <c r="AQ4" s="4">
        <f t="shared" ref="AQ4:AQ31" si="8">SUM(M4:P4)</f>
        <v>34.39</v>
      </c>
      <c r="AR4" s="4">
        <f t="shared" ref="AR4:AR30" si="9">SUM(R4:U4)</f>
        <v>34.389999999999993</v>
      </c>
      <c r="AS4" s="4">
        <f t="shared" ref="AS4:AS30" si="10">SUM(W4:Y4)</f>
        <v>34.389999999999993</v>
      </c>
      <c r="AU4" s="5">
        <f t="shared" ref="AU4:AU30" si="11">H4/AQ4</f>
        <v>0.97054376272172149</v>
      </c>
      <c r="AV4" s="5">
        <f t="shared" ref="AV4:AV30" si="12">H4/AR4</f>
        <v>0.97054376272172171</v>
      </c>
      <c r="AW4" s="5">
        <f t="shared" ref="AW4:AW30" si="13">H4/AS4</f>
        <v>0.97054376272172171</v>
      </c>
    </row>
    <row r="5" spans="1:49" s="5" customFormat="1" ht="22.5" customHeight="1" x14ac:dyDescent="0.5">
      <c r="A5" s="12" t="s">
        <v>9</v>
      </c>
      <c r="B5" s="12">
        <v>551</v>
      </c>
      <c r="C5" s="12">
        <v>12</v>
      </c>
      <c r="D5" s="12">
        <v>601</v>
      </c>
      <c r="E5" s="8" t="s">
        <v>10</v>
      </c>
      <c r="F5" s="9">
        <v>355989</v>
      </c>
      <c r="G5" s="9">
        <v>322612</v>
      </c>
      <c r="H5" s="33">
        <v>33.377000000000002</v>
      </c>
      <c r="I5" s="11">
        <v>4</v>
      </c>
      <c r="J5" s="12" t="s">
        <v>11</v>
      </c>
      <c r="K5" s="13">
        <v>42192</v>
      </c>
      <c r="L5" s="14" t="s">
        <v>107</v>
      </c>
      <c r="M5" s="51">
        <v>25.58</v>
      </c>
      <c r="N5" s="51">
        <v>6.36</v>
      </c>
      <c r="O5" s="51">
        <v>1.96</v>
      </c>
      <c r="P5" s="51">
        <v>0.49</v>
      </c>
      <c r="Q5" s="51">
        <v>2.2170000000000001</v>
      </c>
      <c r="R5" s="51">
        <v>32.58</v>
      </c>
      <c r="S5" s="51">
        <v>1.57</v>
      </c>
      <c r="T5" s="51">
        <v>0.24</v>
      </c>
      <c r="U5" s="51">
        <v>0</v>
      </c>
      <c r="V5" s="51">
        <v>6.0460000000000003</v>
      </c>
      <c r="W5" s="51">
        <v>0</v>
      </c>
      <c r="X5" s="51">
        <v>0</v>
      </c>
      <c r="Y5" s="51">
        <f t="shared" si="0"/>
        <v>34.39</v>
      </c>
      <c r="Z5" s="51">
        <v>1.3069999999999999</v>
      </c>
      <c r="AA5" s="36">
        <v>0</v>
      </c>
      <c r="AB5" s="51">
        <v>12.02</v>
      </c>
      <c r="AC5" s="51">
        <f t="shared" si="1"/>
        <v>5.144689028800842E-3</v>
      </c>
      <c r="AD5" s="35">
        <v>1322</v>
      </c>
      <c r="AE5" s="35">
        <f t="shared" si="2"/>
        <v>1.1316603820423816</v>
      </c>
      <c r="AF5" s="35">
        <v>0</v>
      </c>
      <c r="AG5" s="35">
        <f t="shared" si="3"/>
        <v>0</v>
      </c>
      <c r="AH5" s="35">
        <v>272.88</v>
      </c>
      <c r="AI5" s="35">
        <f t="shared" si="4"/>
        <v>0.23359113846575272</v>
      </c>
      <c r="AJ5" s="2"/>
      <c r="AK5" s="2">
        <f t="shared" ref="AK5:AK30" si="14">AB5*0.5</f>
        <v>6.01</v>
      </c>
      <c r="AL5" s="2">
        <f t="shared" si="5"/>
        <v>53432.905530000004</v>
      </c>
      <c r="AM5" s="2">
        <f t="shared" si="6"/>
        <v>34.39</v>
      </c>
      <c r="AN5" s="2">
        <f t="shared" si="7"/>
        <v>34.39</v>
      </c>
      <c r="AO5" s="10">
        <v>34.377000000000002</v>
      </c>
      <c r="AP5" s="4"/>
      <c r="AQ5" s="4">
        <f t="shared" si="8"/>
        <v>34.39</v>
      </c>
      <c r="AR5" s="4">
        <f t="shared" si="9"/>
        <v>34.39</v>
      </c>
      <c r="AS5" s="4">
        <f t="shared" si="10"/>
        <v>34.39</v>
      </c>
      <c r="AU5" s="5">
        <f t="shared" si="11"/>
        <v>0.97054376272172149</v>
      </c>
      <c r="AV5" s="5">
        <f t="shared" si="12"/>
        <v>0.97054376272172149</v>
      </c>
      <c r="AW5" s="5">
        <f t="shared" si="13"/>
        <v>0.97054376272172149</v>
      </c>
    </row>
    <row r="6" spans="1:49" s="5" customFormat="1" ht="23.25" x14ac:dyDescent="0.5">
      <c r="A6" s="12" t="s">
        <v>9</v>
      </c>
      <c r="B6" s="12">
        <v>551</v>
      </c>
      <c r="C6" s="12">
        <v>234</v>
      </c>
      <c r="D6" s="12">
        <v>100</v>
      </c>
      <c r="E6" s="8" t="s">
        <v>12</v>
      </c>
      <c r="F6" s="15">
        <v>0</v>
      </c>
      <c r="G6" s="15">
        <v>18367</v>
      </c>
      <c r="H6" s="33">
        <v>18.367000000000001</v>
      </c>
      <c r="I6" s="11">
        <v>4</v>
      </c>
      <c r="J6" s="12" t="s">
        <v>120</v>
      </c>
      <c r="K6" s="13">
        <v>42192</v>
      </c>
      <c r="L6" s="14" t="s">
        <v>107</v>
      </c>
      <c r="M6" s="51">
        <v>13.99</v>
      </c>
      <c r="N6" s="51">
        <v>2.2999999999999998</v>
      </c>
      <c r="O6" s="51">
        <v>1.18</v>
      </c>
      <c r="P6" s="51">
        <v>0.9</v>
      </c>
      <c r="Q6" s="51">
        <v>2.1603300000000001</v>
      </c>
      <c r="R6" s="51">
        <v>17.170000000000002</v>
      </c>
      <c r="S6" s="51">
        <v>1</v>
      </c>
      <c r="T6" s="51">
        <v>0.18</v>
      </c>
      <c r="U6" s="51">
        <v>0.03</v>
      </c>
      <c r="V6" s="51">
        <v>5.9043900000000002</v>
      </c>
      <c r="W6" s="51">
        <v>0</v>
      </c>
      <c r="X6" s="51">
        <v>0</v>
      </c>
      <c r="Y6" s="51">
        <f t="shared" si="0"/>
        <v>18.380000000000003</v>
      </c>
      <c r="Z6" s="51">
        <v>1.2371700000000001</v>
      </c>
      <c r="AA6" s="36">
        <v>11</v>
      </c>
      <c r="AB6" s="51">
        <v>0</v>
      </c>
      <c r="AC6" s="51">
        <f t="shared" si="1"/>
        <v>1.7111434327092844E-2</v>
      </c>
      <c r="AD6" s="35">
        <v>0</v>
      </c>
      <c r="AE6" s="35">
        <f t="shared" si="2"/>
        <v>0</v>
      </c>
      <c r="AF6" s="35">
        <v>19</v>
      </c>
      <c r="AG6" s="35">
        <f t="shared" si="3"/>
        <v>2.955611383770582E-2</v>
      </c>
      <c r="AH6" s="35">
        <v>0</v>
      </c>
      <c r="AI6" s="35">
        <f t="shared" si="4"/>
        <v>0</v>
      </c>
      <c r="AJ6" s="2"/>
      <c r="AK6" s="2">
        <f t="shared" si="14"/>
        <v>0</v>
      </c>
      <c r="AL6" s="2">
        <f t="shared" si="5"/>
        <v>551.01</v>
      </c>
      <c r="AM6" s="2">
        <f t="shared" si="6"/>
        <v>18.369999999999997</v>
      </c>
      <c r="AN6" s="2">
        <f t="shared" si="7"/>
        <v>18.380000000000003</v>
      </c>
      <c r="AO6" s="10">
        <v>18.367000000000001</v>
      </c>
      <c r="AP6" s="4"/>
      <c r="AQ6" s="4">
        <f t="shared" si="8"/>
        <v>18.369999999999997</v>
      </c>
      <c r="AR6" s="4">
        <f t="shared" si="9"/>
        <v>18.380000000000003</v>
      </c>
      <c r="AS6" s="4">
        <f t="shared" si="10"/>
        <v>18.380000000000003</v>
      </c>
      <c r="AU6" s="5">
        <f t="shared" si="11"/>
        <v>0.99983669025585209</v>
      </c>
      <c r="AV6" s="5">
        <f t="shared" si="12"/>
        <v>0.9992927094668117</v>
      </c>
      <c r="AW6" s="5">
        <f t="shared" si="13"/>
        <v>0.9992927094668117</v>
      </c>
    </row>
    <row r="7" spans="1:49" s="5" customFormat="1" ht="23.25" x14ac:dyDescent="0.5">
      <c r="A7" s="12" t="s">
        <v>9</v>
      </c>
      <c r="B7" s="12">
        <v>551</v>
      </c>
      <c r="C7" s="12">
        <v>234</v>
      </c>
      <c r="D7" s="12">
        <v>100</v>
      </c>
      <c r="E7" s="8" t="s">
        <v>12</v>
      </c>
      <c r="F7" s="15">
        <v>18367</v>
      </c>
      <c r="G7" s="15">
        <v>0</v>
      </c>
      <c r="H7" s="33">
        <v>18.367000000000001</v>
      </c>
      <c r="I7" s="11">
        <v>4</v>
      </c>
      <c r="J7" s="12" t="s">
        <v>11</v>
      </c>
      <c r="K7" s="13">
        <v>42192</v>
      </c>
      <c r="L7" s="14" t="s">
        <v>107</v>
      </c>
      <c r="M7" s="51">
        <v>13.51</v>
      </c>
      <c r="N7" s="51">
        <v>2.84</v>
      </c>
      <c r="O7" s="51">
        <v>1.33</v>
      </c>
      <c r="P7" s="51">
        <v>0.7</v>
      </c>
      <c r="Q7" s="51">
        <v>2.1909800000000001</v>
      </c>
      <c r="R7" s="51">
        <v>16.690000000000001</v>
      </c>
      <c r="S7" s="51">
        <v>1.28</v>
      </c>
      <c r="T7" s="51">
        <v>0.3</v>
      </c>
      <c r="U7" s="51">
        <v>0.1</v>
      </c>
      <c r="V7" s="51">
        <v>6.2565299999999997</v>
      </c>
      <c r="W7" s="51">
        <v>0</v>
      </c>
      <c r="X7" s="51">
        <v>0</v>
      </c>
      <c r="Y7" s="51">
        <f t="shared" si="0"/>
        <v>18.370000000000005</v>
      </c>
      <c r="Z7" s="51">
        <v>1.2338499999999999</v>
      </c>
      <c r="AA7" s="36">
        <v>119</v>
      </c>
      <c r="AB7" s="51">
        <v>11.54</v>
      </c>
      <c r="AC7" s="51">
        <f t="shared" si="1"/>
        <v>0.19409033281739763</v>
      </c>
      <c r="AD7" s="35">
        <v>32</v>
      </c>
      <c r="AE7" s="35">
        <f t="shared" si="2"/>
        <v>4.9778718042451903E-2</v>
      </c>
      <c r="AF7" s="35">
        <v>255</v>
      </c>
      <c r="AG7" s="35">
        <f t="shared" si="3"/>
        <v>0.39667415940078865</v>
      </c>
      <c r="AH7" s="35">
        <v>0</v>
      </c>
      <c r="AI7" s="35">
        <f t="shared" si="4"/>
        <v>0</v>
      </c>
      <c r="AJ7" s="2"/>
      <c r="AK7" s="2">
        <f t="shared" si="14"/>
        <v>5.77</v>
      </c>
      <c r="AL7" s="2">
        <f t="shared" si="5"/>
        <v>7562.9795899999999</v>
      </c>
      <c r="AM7" s="2">
        <f t="shared" si="6"/>
        <v>18.38</v>
      </c>
      <c r="AN7" s="2">
        <f t="shared" si="7"/>
        <v>18.370000000000005</v>
      </c>
      <c r="AO7" s="10">
        <v>18.367000000000001</v>
      </c>
      <c r="AP7" s="4"/>
      <c r="AQ7" s="4">
        <f t="shared" si="8"/>
        <v>18.38</v>
      </c>
      <c r="AR7" s="4">
        <f t="shared" si="9"/>
        <v>18.370000000000005</v>
      </c>
      <c r="AS7" s="4">
        <f t="shared" si="10"/>
        <v>18.370000000000005</v>
      </c>
      <c r="AU7" s="5">
        <f t="shared" si="11"/>
        <v>0.99929270946681181</v>
      </c>
      <c r="AV7" s="5">
        <f t="shared" si="12"/>
        <v>0.99983669025585176</v>
      </c>
      <c r="AW7" s="5">
        <f t="shared" si="13"/>
        <v>0.99983669025585176</v>
      </c>
    </row>
    <row r="8" spans="1:49" s="5" customFormat="1" ht="23.25" x14ac:dyDescent="0.5">
      <c r="A8" s="12" t="s">
        <v>9</v>
      </c>
      <c r="B8" s="12">
        <v>551</v>
      </c>
      <c r="C8" s="12">
        <v>2007</v>
      </c>
      <c r="D8" s="12">
        <v>100</v>
      </c>
      <c r="E8" s="8" t="s">
        <v>13</v>
      </c>
      <c r="F8" s="15">
        <v>0</v>
      </c>
      <c r="G8" s="15">
        <v>4392</v>
      </c>
      <c r="H8" s="33">
        <v>4.3920000000000003</v>
      </c>
      <c r="I8" s="11">
        <v>2</v>
      </c>
      <c r="J8" s="12" t="s">
        <v>121</v>
      </c>
      <c r="K8" s="13">
        <v>42192</v>
      </c>
      <c r="L8" s="14" t="s">
        <v>107</v>
      </c>
      <c r="M8" s="51">
        <v>3.34</v>
      </c>
      <c r="N8" s="51">
        <v>0.7</v>
      </c>
      <c r="O8" s="51">
        <v>0.23</v>
      </c>
      <c r="P8" s="51">
        <v>0.13</v>
      </c>
      <c r="Q8" s="51">
        <v>2.1870500000000002</v>
      </c>
      <c r="R8" s="51">
        <v>4.34</v>
      </c>
      <c r="S8" s="51">
        <v>0.05</v>
      </c>
      <c r="T8" s="51">
        <v>0</v>
      </c>
      <c r="U8" s="51">
        <v>0</v>
      </c>
      <c r="V8" s="51">
        <v>4.0083299999999999</v>
      </c>
      <c r="W8" s="51">
        <v>0</v>
      </c>
      <c r="X8" s="51">
        <v>0</v>
      </c>
      <c r="Y8" s="51">
        <f t="shared" si="0"/>
        <v>4.3899999999999997</v>
      </c>
      <c r="Z8" s="51">
        <v>1.18773</v>
      </c>
      <c r="AA8" s="36">
        <v>0</v>
      </c>
      <c r="AB8" s="51">
        <v>288.08999999999997</v>
      </c>
      <c r="AC8" s="51">
        <f t="shared" si="1"/>
        <v>0.93706088992974224</v>
      </c>
      <c r="AD8" s="35">
        <v>523</v>
      </c>
      <c r="AE8" s="35">
        <f t="shared" si="2"/>
        <v>3.4022898776997135</v>
      </c>
      <c r="AF8" s="35">
        <v>0</v>
      </c>
      <c r="AG8" s="35">
        <f t="shared" si="3"/>
        <v>0</v>
      </c>
      <c r="AH8" s="35">
        <v>0</v>
      </c>
      <c r="AI8" s="35">
        <f t="shared" si="4"/>
        <v>0</v>
      </c>
      <c r="AJ8" s="2"/>
      <c r="AK8" s="2">
        <f t="shared" si="14"/>
        <v>144.04499999999999</v>
      </c>
      <c r="AL8" s="2">
        <f t="shared" si="5"/>
        <v>2929.6616400000003</v>
      </c>
      <c r="AM8" s="2">
        <f t="shared" si="6"/>
        <v>4.4000000000000004</v>
      </c>
      <c r="AN8" s="2">
        <f t="shared" si="7"/>
        <v>4.3899999999999997</v>
      </c>
      <c r="AO8" s="10">
        <v>4.3920000000000003</v>
      </c>
      <c r="AP8" s="4"/>
      <c r="AQ8" s="4">
        <f t="shared" si="8"/>
        <v>4.4000000000000004</v>
      </c>
      <c r="AR8" s="4">
        <f t="shared" si="9"/>
        <v>4.3899999999999997</v>
      </c>
      <c r="AS8" s="4">
        <f t="shared" si="10"/>
        <v>4.3899999999999997</v>
      </c>
      <c r="AU8" s="5">
        <f t="shared" si="11"/>
        <v>0.99818181818181817</v>
      </c>
      <c r="AV8" s="5">
        <f t="shared" si="12"/>
        <v>1.0004555808656037</v>
      </c>
      <c r="AW8" s="5">
        <f t="shared" si="13"/>
        <v>1.0004555808656037</v>
      </c>
    </row>
    <row r="9" spans="1:49" s="5" customFormat="1" ht="23.25" x14ac:dyDescent="0.5">
      <c r="A9" s="12" t="s">
        <v>9</v>
      </c>
      <c r="B9" s="12">
        <v>551</v>
      </c>
      <c r="C9" s="12">
        <v>2008</v>
      </c>
      <c r="D9" s="12">
        <v>100</v>
      </c>
      <c r="E9" s="8" t="s">
        <v>14</v>
      </c>
      <c r="F9" s="15">
        <v>0</v>
      </c>
      <c r="G9" s="15">
        <v>6365</v>
      </c>
      <c r="H9" s="33">
        <v>6.3650000000000002</v>
      </c>
      <c r="I9" s="11">
        <v>2</v>
      </c>
      <c r="J9" s="12" t="s">
        <v>121</v>
      </c>
      <c r="K9" s="13">
        <v>42192</v>
      </c>
      <c r="L9" s="14" t="s">
        <v>107</v>
      </c>
      <c r="M9" s="51">
        <v>5.44</v>
      </c>
      <c r="N9" s="51">
        <v>0.8</v>
      </c>
      <c r="O9" s="51">
        <v>0.08</v>
      </c>
      <c r="P9" s="51">
        <v>0.05</v>
      </c>
      <c r="Q9" s="51">
        <v>1.865</v>
      </c>
      <c r="R9" s="51">
        <v>6.37</v>
      </c>
      <c r="S9" s="51">
        <v>0</v>
      </c>
      <c r="T9" s="51">
        <v>0</v>
      </c>
      <c r="U9" s="51">
        <v>0</v>
      </c>
      <c r="V9" s="51">
        <v>2.5710000000000002</v>
      </c>
      <c r="W9" s="51">
        <v>0</v>
      </c>
      <c r="X9" s="51">
        <v>0</v>
      </c>
      <c r="Y9" s="51">
        <f t="shared" si="0"/>
        <v>6.37</v>
      </c>
      <c r="Z9" s="51">
        <v>0.99</v>
      </c>
      <c r="AA9" s="36">
        <v>0</v>
      </c>
      <c r="AB9" s="51">
        <v>0</v>
      </c>
      <c r="AC9" s="51">
        <f t="shared" si="1"/>
        <v>0</v>
      </c>
      <c r="AD9" s="35">
        <v>0</v>
      </c>
      <c r="AE9" s="35">
        <f t="shared" si="2"/>
        <v>0</v>
      </c>
      <c r="AF9" s="35">
        <v>72</v>
      </c>
      <c r="AG9" s="35">
        <f t="shared" si="3"/>
        <v>0.32319604982605765</v>
      </c>
      <c r="AH9" s="35">
        <v>0</v>
      </c>
      <c r="AI9" s="35">
        <f t="shared" si="4"/>
        <v>0</v>
      </c>
      <c r="AJ9" s="2"/>
      <c r="AK9" s="2">
        <f t="shared" si="14"/>
        <v>0</v>
      </c>
      <c r="AL9" s="2">
        <f t="shared" si="5"/>
        <v>458.28000000000003</v>
      </c>
      <c r="AM9" s="2">
        <f t="shared" si="6"/>
        <v>6.37</v>
      </c>
      <c r="AN9" s="2">
        <f t="shared" si="7"/>
        <v>6.37</v>
      </c>
      <c r="AO9" s="10">
        <v>6.3650000000000002</v>
      </c>
      <c r="AP9" s="4"/>
      <c r="AQ9" s="4">
        <f t="shared" si="8"/>
        <v>6.37</v>
      </c>
      <c r="AR9" s="4">
        <f t="shared" si="9"/>
        <v>6.37</v>
      </c>
      <c r="AS9" s="4">
        <f t="shared" si="10"/>
        <v>6.37</v>
      </c>
      <c r="AU9" s="5">
        <f t="shared" si="11"/>
        <v>0.99921507064364212</v>
      </c>
      <c r="AV9" s="5">
        <f t="shared" si="12"/>
        <v>0.99921507064364212</v>
      </c>
      <c r="AW9" s="5">
        <f t="shared" si="13"/>
        <v>0.99921507064364212</v>
      </c>
    </row>
    <row r="10" spans="1:49" s="5" customFormat="1" ht="23.25" x14ac:dyDescent="0.5">
      <c r="A10" s="12" t="s">
        <v>9</v>
      </c>
      <c r="B10" s="12">
        <v>551</v>
      </c>
      <c r="C10" s="12">
        <v>2181</v>
      </c>
      <c r="D10" s="12">
        <v>100</v>
      </c>
      <c r="E10" s="8" t="s">
        <v>15</v>
      </c>
      <c r="F10" s="15">
        <v>0</v>
      </c>
      <c r="G10" s="15">
        <v>5875</v>
      </c>
      <c r="H10" s="33">
        <v>5.875</v>
      </c>
      <c r="I10" s="11">
        <v>2</v>
      </c>
      <c r="J10" s="12" t="s">
        <v>121</v>
      </c>
      <c r="K10" s="13">
        <v>42192</v>
      </c>
      <c r="L10" s="14" t="s">
        <v>107</v>
      </c>
      <c r="M10" s="51">
        <v>3.69</v>
      </c>
      <c r="N10" s="51">
        <v>1.05</v>
      </c>
      <c r="O10" s="51">
        <v>0.65</v>
      </c>
      <c r="P10" s="51">
        <v>0.48</v>
      </c>
      <c r="Q10" s="51">
        <v>2.5947399999999998</v>
      </c>
      <c r="R10" s="51">
        <v>5.35</v>
      </c>
      <c r="S10" s="51">
        <v>0.3</v>
      </c>
      <c r="T10" s="51">
        <v>0.18</v>
      </c>
      <c r="U10" s="51">
        <v>0.05</v>
      </c>
      <c r="V10" s="51">
        <v>4.3117299999999998</v>
      </c>
      <c r="W10" s="51">
        <v>0</v>
      </c>
      <c r="X10" s="51">
        <v>0</v>
      </c>
      <c r="Y10" s="51">
        <f t="shared" si="0"/>
        <v>5.879999999999999</v>
      </c>
      <c r="Z10" s="51">
        <v>1.0569599999999999</v>
      </c>
      <c r="AA10" s="36">
        <v>1098</v>
      </c>
      <c r="AB10" s="51">
        <v>39.93</v>
      </c>
      <c r="AC10" s="51">
        <f t="shared" si="1"/>
        <v>5.436911854103343</v>
      </c>
      <c r="AD10" s="35">
        <v>0</v>
      </c>
      <c r="AE10" s="35">
        <f t="shared" si="2"/>
        <v>0</v>
      </c>
      <c r="AF10" s="35">
        <v>0</v>
      </c>
      <c r="AG10" s="35">
        <f t="shared" si="3"/>
        <v>0</v>
      </c>
      <c r="AH10" s="35">
        <v>0</v>
      </c>
      <c r="AI10" s="35">
        <f t="shared" si="4"/>
        <v>0</v>
      </c>
      <c r="AJ10" s="2"/>
      <c r="AK10" s="2">
        <f t="shared" si="14"/>
        <v>19.965</v>
      </c>
      <c r="AL10" s="2">
        <f t="shared" si="5"/>
        <v>6568.0443749999995</v>
      </c>
      <c r="AM10" s="2">
        <f t="shared" si="6"/>
        <v>5.870000000000001</v>
      </c>
      <c r="AN10" s="2">
        <f t="shared" si="7"/>
        <v>5.879999999999999</v>
      </c>
      <c r="AO10" s="10">
        <v>5.875</v>
      </c>
      <c r="AP10" s="4"/>
      <c r="AQ10" s="4">
        <f t="shared" si="8"/>
        <v>5.870000000000001</v>
      </c>
      <c r="AR10" s="4">
        <f t="shared" si="9"/>
        <v>5.879999999999999</v>
      </c>
      <c r="AS10" s="4">
        <f t="shared" si="10"/>
        <v>5.879999999999999</v>
      </c>
      <c r="AU10" s="5">
        <f t="shared" si="11"/>
        <v>1.0008517887563881</v>
      </c>
      <c r="AV10" s="5">
        <f t="shared" si="12"/>
        <v>0.99914965986394577</v>
      </c>
      <c r="AW10" s="5">
        <f t="shared" si="13"/>
        <v>0.99914965986394577</v>
      </c>
    </row>
    <row r="11" spans="1:49" s="5" customFormat="1" ht="23.25" x14ac:dyDescent="0.5">
      <c r="A11" s="12" t="s">
        <v>9</v>
      </c>
      <c r="B11" s="12">
        <v>551</v>
      </c>
      <c r="C11" s="12">
        <v>2196</v>
      </c>
      <c r="D11" s="12">
        <v>101</v>
      </c>
      <c r="E11" s="8" t="s">
        <v>16</v>
      </c>
      <c r="F11" s="15" t="s">
        <v>103</v>
      </c>
      <c r="G11" s="15" t="s">
        <v>161</v>
      </c>
      <c r="H11" s="33">
        <v>37.707000000000001</v>
      </c>
      <c r="I11" s="11">
        <v>2</v>
      </c>
      <c r="J11" s="12" t="s">
        <v>121</v>
      </c>
      <c r="K11" s="13">
        <v>42192</v>
      </c>
      <c r="L11" s="14" t="s">
        <v>107</v>
      </c>
      <c r="M11" s="51">
        <v>25.43</v>
      </c>
      <c r="N11" s="51">
        <v>8.61</v>
      </c>
      <c r="O11" s="51">
        <v>3.91</v>
      </c>
      <c r="P11" s="51">
        <v>1.76</v>
      </c>
      <c r="Q11" s="51">
        <v>2.7202500000000001</v>
      </c>
      <c r="R11" s="51">
        <v>38.14</v>
      </c>
      <c r="S11" s="51">
        <v>1.3</v>
      </c>
      <c r="T11" s="51">
        <v>0.2</v>
      </c>
      <c r="U11" s="51">
        <v>0.08</v>
      </c>
      <c r="V11" s="51">
        <v>4.1108700000000002</v>
      </c>
      <c r="W11" s="51">
        <v>0.05</v>
      </c>
      <c r="X11" s="51">
        <v>7.4999999999999997E-2</v>
      </c>
      <c r="Y11" s="51">
        <v>37.69</v>
      </c>
      <c r="Z11" s="51">
        <v>1.1823600000000001</v>
      </c>
      <c r="AA11" s="36">
        <v>15</v>
      </c>
      <c r="AB11" s="51">
        <v>0</v>
      </c>
      <c r="AC11" s="51">
        <f t="shared" si="1"/>
        <v>1.1365832035734175E-2</v>
      </c>
      <c r="AD11" s="35">
        <v>0</v>
      </c>
      <c r="AE11" s="35">
        <f t="shared" si="2"/>
        <v>0</v>
      </c>
      <c r="AF11" s="35">
        <v>0</v>
      </c>
      <c r="AG11" s="35">
        <f t="shared" si="3"/>
        <v>0</v>
      </c>
      <c r="AH11" s="35">
        <v>0</v>
      </c>
      <c r="AI11" s="35">
        <f t="shared" si="4"/>
        <v>0</v>
      </c>
      <c r="AJ11" s="2"/>
      <c r="AK11" s="2">
        <f t="shared" si="14"/>
        <v>0</v>
      </c>
      <c r="AL11" s="2">
        <f t="shared" si="5"/>
        <v>565.60500000000002</v>
      </c>
      <c r="AM11" s="2">
        <f t="shared" si="6"/>
        <v>39.71</v>
      </c>
      <c r="AN11" s="2">
        <f t="shared" si="7"/>
        <v>39.72</v>
      </c>
      <c r="AO11" s="10">
        <v>40.46</v>
      </c>
      <c r="AP11" s="4"/>
      <c r="AQ11" s="4">
        <f t="shared" si="8"/>
        <v>39.71</v>
      </c>
      <c r="AR11" s="4">
        <f t="shared" si="9"/>
        <v>39.72</v>
      </c>
      <c r="AS11" s="4">
        <f t="shared" si="10"/>
        <v>37.814999999999998</v>
      </c>
      <c r="AU11" s="5">
        <f t="shared" si="11"/>
        <v>0.94955930496096697</v>
      </c>
      <c r="AV11" s="5">
        <f t="shared" si="12"/>
        <v>0.94932024169184293</v>
      </c>
      <c r="AW11" s="5">
        <f t="shared" si="13"/>
        <v>0.99714399047996838</v>
      </c>
    </row>
    <row r="12" spans="1:49" s="5" customFormat="1" ht="21" customHeight="1" x14ac:dyDescent="0.5">
      <c r="A12" s="12" t="s">
        <v>9</v>
      </c>
      <c r="B12" s="12">
        <v>551</v>
      </c>
      <c r="C12" s="12">
        <v>2215</v>
      </c>
      <c r="D12" s="12">
        <v>100</v>
      </c>
      <c r="E12" s="8" t="s">
        <v>17</v>
      </c>
      <c r="F12" s="9">
        <v>0</v>
      </c>
      <c r="G12" s="9">
        <v>18595</v>
      </c>
      <c r="H12" s="33">
        <v>18.594999999999999</v>
      </c>
      <c r="I12" s="11">
        <v>2</v>
      </c>
      <c r="J12" s="12" t="s">
        <v>121</v>
      </c>
      <c r="K12" s="13">
        <v>42192</v>
      </c>
      <c r="L12" s="14" t="s">
        <v>107</v>
      </c>
      <c r="M12" s="51">
        <v>13.7</v>
      </c>
      <c r="N12" s="51">
        <v>3.21</v>
      </c>
      <c r="O12" s="51">
        <v>1.07</v>
      </c>
      <c r="P12" s="51">
        <v>0.63</v>
      </c>
      <c r="Q12" s="51">
        <v>2.173</v>
      </c>
      <c r="R12" s="51">
        <v>18.55</v>
      </c>
      <c r="S12" s="51">
        <v>0.03</v>
      </c>
      <c r="T12" s="51">
        <v>0</v>
      </c>
      <c r="U12" s="51">
        <v>0.03</v>
      </c>
      <c r="V12" s="51">
        <v>2.7850000000000001</v>
      </c>
      <c r="W12" s="51">
        <v>0</v>
      </c>
      <c r="X12" s="51">
        <v>0</v>
      </c>
      <c r="Y12" s="51">
        <f>R12+S12+T12+U12</f>
        <v>18.610000000000003</v>
      </c>
      <c r="Z12" s="51">
        <v>1.147</v>
      </c>
      <c r="AA12" s="36">
        <v>20.5</v>
      </c>
      <c r="AB12" s="51">
        <v>236.35</v>
      </c>
      <c r="AC12" s="51">
        <f t="shared" si="1"/>
        <v>0.21307571159681948</v>
      </c>
      <c r="AD12" s="35">
        <v>268</v>
      </c>
      <c r="AE12" s="35">
        <f t="shared" si="2"/>
        <v>0.41178504206199829</v>
      </c>
      <c r="AF12" s="35">
        <v>2612.5800000000004</v>
      </c>
      <c r="AG12" s="35">
        <f t="shared" si="3"/>
        <v>4.0142588253370732</v>
      </c>
      <c r="AH12" s="35">
        <v>65.400000000000006</v>
      </c>
      <c r="AI12" s="35">
        <f t="shared" si="4"/>
        <v>0.1004878423539354</v>
      </c>
      <c r="AJ12" s="2"/>
      <c r="AK12" s="2">
        <f t="shared" si="14"/>
        <v>118.175</v>
      </c>
      <c r="AL12" s="2">
        <f t="shared" si="5"/>
        <v>57359.159725000012</v>
      </c>
      <c r="AM12" s="2">
        <f t="shared" si="6"/>
        <v>18.61</v>
      </c>
      <c r="AN12" s="2">
        <f t="shared" si="7"/>
        <v>18.610000000000003</v>
      </c>
      <c r="AO12" s="10">
        <v>18.594999999999999</v>
      </c>
      <c r="AP12" s="4"/>
      <c r="AQ12" s="4">
        <f t="shared" si="8"/>
        <v>18.61</v>
      </c>
      <c r="AR12" s="4">
        <f t="shared" si="9"/>
        <v>18.610000000000003</v>
      </c>
      <c r="AS12" s="4">
        <f t="shared" si="10"/>
        <v>18.610000000000003</v>
      </c>
      <c r="AU12" s="5">
        <f t="shared" si="11"/>
        <v>0.99919398173025253</v>
      </c>
      <c r="AV12" s="5">
        <f t="shared" si="12"/>
        <v>0.99919398173025231</v>
      </c>
      <c r="AW12" s="5">
        <f t="shared" si="13"/>
        <v>0.99919398173025231</v>
      </c>
    </row>
    <row r="13" spans="1:49" s="5" customFormat="1" ht="23.25" x14ac:dyDescent="0.5">
      <c r="A13" s="12" t="s">
        <v>9</v>
      </c>
      <c r="B13" s="12">
        <v>551</v>
      </c>
      <c r="C13" s="12">
        <v>2216</v>
      </c>
      <c r="D13" s="12">
        <v>201</v>
      </c>
      <c r="E13" s="8" t="s">
        <v>18</v>
      </c>
      <c r="F13" s="15">
        <v>513</v>
      </c>
      <c r="G13" s="15">
        <v>10000</v>
      </c>
      <c r="H13" s="33">
        <v>9.4870000000000001</v>
      </c>
      <c r="I13" s="11">
        <v>2</v>
      </c>
      <c r="J13" s="12" t="s">
        <v>121</v>
      </c>
      <c r="K13" s="13">
        <v>42178</v>
      </c>
      <c r="L13" s="14" t="s">
        <v>107</v>
      </c>
      <c r="M13" s="51">
        <v>3.66</v>
      </c>
      <c r="N13" s="51">
        <v>3.36</v>
      </c>
      <c r="O13" s="51">
        <v>2.09</v>
      </c>
      <c r="P13" s="51">
        <v>0.38</v>
      </c>
      <c r="Q13" s="51">
        <v>2.9040499999999998</v>
      </c>
      <c r="R13" s="51">
        <v>9.02</v>
      </c>
      <c r="S13" s="51">
        <v>0.38</v>
      </c>
      <c r="T13" s="51">
        <v>0.1</v>
      </c>
      <c r="U13" s="51">
        <v>0</v>
      </c>
      <c r="V13" s="51">
        <v>4.1616</v>
      </c>
      <c r="W13" s="51">
        <v>0</v>
      </c>
      <c r="X13" s="51">
        <v>0</v>
      </c>
      <c r="Y13" s="51">
        <f>R13+S13+T13+U13</f>
        <v>9.5</v>
      </c>
      <c r="Z13" s="51">
        <v>1.2184600000000001</v>
      </c>
      <c r="AA13" s="36">
        <v>28.24</v>
      </c>
      <c r="AB13" s="51">
        <v>18.97</v>
      </c>
      <c r="AC13" s="51">
        <f t="shared" si="1"/>
        <v>0.11361411856826632</v>
      </c>
      <c r="AD13" s="35">
        <v>0</v>
      </c>
      <c r="AE13" s="35">
        <f t="shared" si="2"/>
        <v>0</v>
      </c>
      <c r="AF13" s="35">
        <v>0</v>
      </c>
      <c r="AG13" s="35">
        <f t="shared" si="3"/>
        <v>0</v>
      </c>
      <c r="AH13" s="35">
        <v>0</v>
      </c>
      <c r="AI13" s="35">
        <f t="shared" si="4"/>
        <v>0</v>
      </c>
      <c r="AJ13" s="2"/>
      <c r="AK13" s="2">
        <f t="shared" si="14"/>
        <v>9.4849999999999994</v>
      </c>
      <c r="AL13" s="2">
        <f t="shared" si="5"/>
        <v>357.89707499999997</v>
      </c>
      <c r="AM13" s="2">
        <f t="shared" si="6"/>
        <v>9.49</v>
      </c>
      <c r="AN13" s="2">
        <f t="shared" si="7"/>
        <v>9.5</v>
      </c>
      <c r="AO13" s="10">
        <v>9.4870000000000001</v>
      </c>
      <c r="AP13" s="4"/>
      <c r="AQ13" s="4">
        <f t="shared" si="8"/>
        <v>9.49</v>
      </c>
      <c r="AR13" s="4">
        <f t="shared" si="9"/>
        <v>9.5</v>
      </c>
      <c r="AS13" s="4">
        <f t="shared" si="10"/>
        <v>9.5</v>
      </c>
      <c r="AU13" s="5">
        <f t="shared" si="11"/>
        <v>0.99968387776606948</v>
      </c>
      <c r="AV13" s="5">
        <f t="shared" si="12"/>
        <v>0.99863157894736843</v>
      </c>
      <c r="AW13" s="5">
        <f t="shared" si="13"/>
        <v>0.99863157894736843</v>
      </c>
    </row>
    <row r="14" spans="1:49" s="5" customFormat="1" ht="23.25" x14ac:dyDescent="0.5">
      <c r="A14" s="12" t="s">
        <v>9</v>
      </c>
      <c r="B14" s="12">
        <v>551</v>
      </c>
      <c r="C14" s="12">
        <v>2216</v>
      </c>
      <c r="D14" s="12">
        <v>203</v>
      </c>
      <c r="E14" s="8" t="s">
        <v>19</v>
      </c>
      <c r="F14" s="15">
        <v>95000</v>
      </c>
      <c r="G14" s="15">
        <v>102015</v>
      </c>
      <c r="H14" s="33">
        <v>7.0149999999999997</v>
      </c>
      <c r="I14" s="11">
        <v>2</v>
      </c>
      <c r="J14" s="12" t="s">
        <v>121</v>
      </c>
      <c r="K14" s="13">
        <v>42188</v>
      </c>
      <c r="L14" s="14" t="s">
        <v>107</v>
      </c>
      <c r="M14" s="51">
        <v>4.79</v>
      </c>
      <c r="N14" s="51">
        <v>1.6</v>
      </c>
      <c r="O14" s="51">
        <v>0.6</v>
      </c>
      <c r="P14" s="51">
        <v>0.03</v>
      </c>
      <c r="Q14" s="51">
        <v>2.1901799999999998</v>
      </c>
      <c r="R14" s="51">
        <v>6.59</v>
      </c>
      <c r="S14" s="51">
        <v>0.4</v>
      </c>
      <c r="T14" s="51">
        <v>0.03</v>
      </c>
      <c r="U14" s="51">
        <v>0</v>
      </c>
      <c r="V14" s="51">
        <v>5.4565099999999997</v>
      </c>
      <c r="W14" s="51">
        <v>0</v>
      </c>
      <c r="X14" s="51">
        <v>0</v>
      </c>
      <c r="Y14" s="51">
        <f>R14+S14+T14+U14</f>
        <v>7.0200000000000005</v>
      </c>
      <c r="Z14" s="51">
        <v>1.0245</v>
      </c>
      <c r="AA14" s="36">
        <v>25</v>
      </c>
      <c r="AB14" s="51">
        <v>20.88</v>
      </c>
      <c r="AC14" s="51">
        <f t="shared" si="1"/>
        <v>0.14434375318195702</v>
      </c>
      <c r="AD14" s="35">
        <v>0</v>
      </c>
      <c r="AE14" s="35">
        <f t="shared" si="2"/>
        <v>0</v>
      </c>
      <c r="AF14" s="35">
        <v>0</v>
      </c>
      <c r="AG14" s="35">
        <f t="shared" si="3"/>
        <v>0</v>
      </c>
      <c r="AH14" s="35">
        <v>0</v>
      </c>
      <c r="AI14" s="35">
        <f t="shared" si="4"/>
        <v>0</v>
      </c>
      <c r="AJ14" s="2"/>
      <c r="AK14" s="2">
        <f t="shared" si="14"/>
        <v>10.44</v>
      </c>
      <c r="AL14" s="2">
        <f t="shared" si="5"/>
        <v>248.61159999999998</v>
      </c>
      <c r="AM14" s="2">
        <f t="shared" si="6"/>
        <v>7.0200000000000005</v>
      </c>
      <c r="AN14" s="2">
        <f t="shared" si="7"/>
        <v>7.0200000000000005</v>
      </c>
      <c r="AO14" s="10">
        <v>7.0149999999999997</v>
      </c>
      <c r="AP14" s="4"/>
      <c r="AQ14" s="4">
        <f t="shared" si="8"/>
        <v>7.0200000000000005</v>
      </c>
      <c r="AR14" s="4">
        <f t="shared" si="9"/>
        <v>7.0200000000000005</v>
      </c>
      <c r="AS14" s="4">
        <f t="shared" si="10"/>
        <v>7.0200000000000005</v>
      </c>
      <c r="AU14" s="5">
        <f t="shared" si="11"/>
        <v>0.99928774928774922</v>
      </c>
      <c r="AV14" s="5">
        <f t="shared" si="12"/>
        <v>0.99928774928774922</v>
      </c>
      <c r="AW14" s="5">
        <f t="shared" si="13"/>
        <v>0.99928774928774922</v>
      </c>
    </row>
    <row r="15" spans="1:49" s="5" customFormat="1" ht="23.25" x14ac:dyDescent="0.5">
      <c r="A15" s="12" t="s">
        <v>9</v>
      </c>
      <c r="B15" s="12">
        <v>551</v>
      </c>
      <c r="C15" s="12">
        <v>2258</v>
      </c>
      <c r="D15" s="12">
        <v>100</v>
      </c>
      <c r="E15" s="8" t="s">
        <v>20</v>
      </c>
      <c r="F15" s="9">
        <v>0</v>
      </c>
      <c r="G15" s="9">
        <v>5000</v>
      </c>
      <c r="H15" s="33">
        <v>5</v>
      </c>
      <c r="I15" s="11">
        <v>2</v>
      </c>
      <c r="J15" s="12" t="s">
        <v>120</v>
      </c>
      <c r="K15" s="13">
        <v>42193</v>
      </c>
      <c r="L15" s="14" t="s">
        <v>107</v>
      </c>
      <c r="M15" s="51">
        <v>1.86</v>
      </c>
      <c r="N15" s="51">
        <v>1.86</v>
      </c>
      <c r="O15" s="51">
        <v>0.84</v>
      </c>
      <c r="P15" s="51">
        <v>0.45</v>
      </c>
      <c r="Q15" s="51">
        <v>2.835</v>
      </c>
      <c r="R15" s="51">
        <v>4.88</v>
      </c>
      <c r="S15" s="51">
        <v>0.08</v>
      </c>
      <c r="T15" s="51">
        <v>0</v>
      </c>
      <c r="U15" s="51">
        <v>0.05</v>
      </c>
      <c r="V15" s="51">
        <v>4.8</v>
      </c>
      <c r="W15" s="51">
        <v>0</v>
      </c>
      <c r="X15" s="51">
        <v>0.05</v>
      </c>
      <c r="Y15" s="51">
        <v>5</v>
      </c>
      <c r="Z15" s="51">
        <v>1.1759999999999999</v>
      </c>
      <c r="AA15" s="36">
        <v>10</v>
      </c>
      <c r="AB15" s="51">
        <v>0</v>
      </c>
      <c r="AC15" s="51">
        <f t="shared" si="1"/>
        <v>5.7142857142857148E-2</v>
      </c>
      <c r="AD15" s="35">
        <v>0</v>
      </c>
      <c r="AE15" s="35">
        <f t="shared" si="2"/>
        <v>0</v>
      </c>
      <c r="AF15" s="35">
        <v>0</v>
      </c>
      <c r="AG15" s="35">
        <f t="shared" si="3"/>
        <v>0</v>
      </c>
      <c r="AH15" s="35">
        <v>0</v>
      </c>
      <c r="AI15" s="35">
        <f t="shared" si="4"/>
        <v>0</v>
      </c>
      <c r="AJ15" s="2"/>
      <c r="AK15" s="2">
        <f t="shared" si="14"/>
        <v>0</v>
      </c>
      <c r="AL15" s="2">
        <f t="shared" si="5"/>
        <v>50</v>
      </c>
      <c r="AM15" s="2">
        <f t="shared" si="6"/>
        <v>5.0100000000000007</v>
      </c>
      <c r="AN15" s="2">
        <f t="shared" si="7"/>
        <v>5.01</v>
      </c>
      <c r="AO15" s="10">
        <v>5</v>
      </c>
      <c r="AP15" s="4"/>
      <c r="AQ15" s="4">
        <f t="shared" si="8"/>
        <v>5.0100000000000007</v>
      </c>
      <c r="AR15" s="4">
        <f t="shared" si="9"/>
        <v>5.01</v>
      </c>
      <c r="AS15" s="4">
        <f t="shared" si="10"/>
        <v>5.05</v>
      </c>
      <c r="AU15" s="5">
        <f t="shared" si="11"/>
        <v>0.9980039920159679</v>
      </c>
      <c r="AV15" s="5">
        <f t="shared" si="12"/>
        <v>0.99800399201596812</v>
      </c>
      <c r="AW15" s="5">
        <f t="shared" si="13"/>
        <v>0.99009900990099009</v>
      </c>
    </row>
    <row r="16" spans="1:49" s="5" customFormat="1" ht="23.25" x14ac:dyDescent="0.5">
      <c r="A16" s="12" t="s">
        <v>9</v>
      </c>
      <c r="B16" s="12">
        <v>551</v>
      </c>
      <c r="C16" s="12">
        <v>2271</v>
      </c>
      <c r="D16" s="12">
        <v>100</v>
      </c>
      <c r="E16" s="8" t="s">
        <v>21</v>
      </c>
      <c r="F16" s="15">
        <v>0</v>
      </c>
      <c r="G16" s="15">
        <v>10915</v>
      </c>
      <c r="H16" s="33">
        <v>10.914999999999999</v>
      </c>
      <c r="I16" s="11">
        <v>2</v>
      </c>
      <c r="J16" s="12" t="s">
        <v>121</v>
      </c>
      <c r="K16" s="13">
        <v>42193</v>
      </c>
      <c r="L16" s="14" t="s">
        <v>107</v>
      </c>
      <c r="M16" s="51">
        <v>9.74</v>
      </c>
      <c r="N16" s="51">
        <v>0.9</v>
      </c>
      <c r="O16" s="51">
        <v>0.18</v>
      </c>
      <c r="P16" s="51">
        <v>0.1</v>
      </c>
      <c r="Q16" s="51">
        <v>2.43207</v>
      </c>
      <c r="R16" s="51">
        <v>10.89</v>
      </c>
      <c r="S16" s="51">
        <v>0.03</v>
      </c>
      <c r="T16" s="51">
        <v>0</v>
      </c>
      <c r="U16" s="51">
        <v>0</v>
      </c>
      <c r="V16" s="51">
        <v>4.3859000000000004</v>
      </c>
      <c r="W16" s="51">
        <v>0</v>
      </c>
      <c r="X16" s="51">
        <v>0</v>
      </c>
      <c r="Y16" s="51">
        <f>R16+S16+T16+U16</f>
        <v>10.92</v>
      </c>
      <c r="Z16" s="51">
        <v>1.15404</v>
      </c>
      <c r="AA16" s="36">
        <v>55</v>
      </c>
      <c r="AB16" s="51">
        <v>0.9</v>
      </c>
      <c r="AC16" s="51">
        <f t="shared" si="1"/>
        <v>0.14514756887638244</v>
      </c>
      <c r="AD16" s="48">
        <v>0</v>
      </c>
      <c r="AE16" s="48">
        <f t="shared" si="2"/>
        <v>0</v>
      </c>
      <c r="AF16" s="48">
        <v>0</v>
      </c>
      <c r="AG16" s="48">
        <f t="shared" si="3"/>
        <v>0</v>
      </c>
      <c r="AH16" s="48">
        <v>0</v>
      </c>
      <c r="AI16" s="48">
        <f t="shared" si="4"/>
        <v>0</v>
      </c>
      <c r="AJ16" s="2"/>
      <c r="AK16" s="2">
        <f t="shared" si="14"/>
        <v>0.45</v>
      </c>
      <c r="AL16" s="2">
        <f t="shared" si="5"/>
        <v>605.23675000000003</v>
      </c>
      <c r="AM16" s="2">
        <f t="shared" si="6"/>
        <v>10.92</v>
      </c>
      <c r="AN16" s="2">
        <f t="shared" si="7"/>
        <v>10.92</v>
      </c>
      <c r="AO16" s="10">
        <v>10.914999999999999</v>
      </c>
      <c r="AP16" s="4"/>
      <c r="AQ16" s="4">
        <f t="shared" si="8"/>
        <v>10.92</v>
      </c>
      <c r="AR16" s="4">
        <f t="shared" si="9"/>
        <v>10.92</v>
      </c>
      <c r="AS16" s="4">
        <f t="shared" si="10"/>
        <v>10.92</v>
      </c>
      <c r="AU16" s="5">
        <f t="shared" si="11"/>
        <v>0.99954212454212443</v>
      </c>
      <c r="AV16" s="5">
        <f t="shared" si="12"/>
        <v>0.99954212454212443</v>
      </c>
      <c r="AW16" s="5">
        <f t="shared" si="13"/>
        <v>0.99954212454212443</v>
      </c>
    </row>
    <row r="17" spans="1:49" s="5" customFormat="1" ht="22.5" customHeight="1" x14ac:dyDescent="0.5">
      <c r="A17" s="12" t="s">
        <v>9</v>
      </c>
      <c r="B17" s="12">
        <v>551</v>
      </c>
      <c r="C17" s="12">
        <v>2275</v>
      </c>
      <c r="D17" s="12">
        <v>301</v>
      </c>
      <c r="E17" s="8" t="s">
        <v>22</v>
      </c>
      <c r="F17" s="9">
        <v>118800</v>
      </c>
      <c r="G17" s="9">
        <v>177738</v>
      </c>
      <c r="H17" s="33">
        <v>58.938000000000002</v>
      </c>
      <c r="I17" s="11">
        <v>2</v>
      </c>
      <c r="J17" s="12" t="s">
        <v>120</v>
      </c>
      <c r="K17" s="13">
        <v>42223</v>
      </c>
      <c r="L17" s="14" t="s">
        <v>107</v>
      </c>
      <c r="M17" s="51">
        <v>44.11</v>
      </c>
      <c r="N17" s="51">
        <v>11.56</v>
      </c>
      <c r="O17" s="51">
        <v>5.68</v>
      </c>
      <c r="P17" s="51">
        <v>2.59</v>
      </c>
      <c r="Q17" s="51">
        <v>2.2000000000000002</v>
      </c>
      <c r="R17" s="51">
        <v>58.71</v>
      </c>
      <c r="S17" s="51">
        <v>3.85</v>
      </c>
      <c r="T17" s="51">
        <v>0.9</v>
      </c>
      <c r="U17" s="51">
        <v>0.48</v>
      </c>
      <c r="V17" s="51">
        <v>3.1019999999999999</v>
      </c>
      <c r="W17" s="51">
        <v>0</v>
      </c>
      <c r="X17" s="51">
        <v>0</v>
      </c>
      <c r="Y17" s="51">
        <v>58.94</v>
      </c>
      <c r="Z17" s="51">
        <v>1.101</v>
      </c>
      <c r="AA17" s="36">
        <v>1045</v>
      </c>
      <c r="AB17" s="51">
        <v>3706.42</v>
      </c>
      <c r="AC17" s="51">
        <f t="shared" si="1"/>
        <v>1.4049679324035427</v>
      </c>
      <c r="AD17" s="48">
        <v>97</v>
      </c>
      <c r="AE17" s="48">
        <f t="shared" si="2"/>
        <v>4.7022779385601329E-2</v>
      </c>
      <c r="AF17" s="48">
        <v>500</v>
      </c>
      <c r="AG17" s="48">
        <f t="shared" si="3"/>
        <v>0.24238546075052234</v>
      </c>
      <c r="AH17" s="48">
        <v>642</v>
      </c>
      <c r="AI17" s="48">
        <f t="shared" si="4"/>
        <v>0.31122293160367065</v>
      </c>
      <c r="AJ17" s="2"/>
      <c r="AK17" s="2">
        <f t="shared" si="14"/>
        <v>1853.21</v>
      </c>
      <c r="AL17" s="2">
        <f t="shared" si="5"/>
        <v>243838.88298000002</v>
      </c>
      <c r="AM17" s="2">
        <f t="shared" si="6"/>
        <v>63.94</v>
      </c>
      <c r="AN17" s="2">
        <f t="shared" si="7"/>
        <v>63.94</v>
      </c>
      <c r="AO17" s="10">
        <v>63.938000000000002</v>
      </c>
      <c r="AP17" s="4"/>
      <c r="AQ17" s="4">
        <f t="shared" si="8"/>
        <v>63.94</v>
      </c>
      <c r="AR17" s="4">
        <f t="shared" si="9"/>
        <v>63.94</v>
      </c>
      <c r="AS17" s="4">
        <f t="shared" si="10"/>
        <v>58.94</v>
      </c>
      <c r="AU17" s="5">
        <f t="shared" si="11"/>
        <v>0.92177040975914926</v>
      </c>
      <c r="AV17" s="5">
        <f t="shared" si="12"/>
        <v>0.92177040975914926</v>
      </c>
      <c r="AW17" s="5">
        <f t="shared" si="13"/>
        <v>0.9999660671869699</v>
      </c>
    </row>
    <row r="18" spans="1:49" s="5" customFormat="1" ht="21.75" customHeight="1" x14ac:dyDescent="0.5">
      <c r="A18" s="12" t="s">
        <v>9</v>
      </c>
      <c r="B18" s="12">
        <v>551</v>
      </c>
      <c r="C18" s="12">
        <v>2275</v>
      </c>
      <c r="D18" s="12">
        <v>302</v>
      </c>
      <c r="E18" s="8" t="s">
        <v>23</v>
      </c>
      <c r="F18" s="9">
        <v>177738</v>
      </c>
      <c r="G18" s="9">
        <v>194778</v>
      </c>
      <c r="H18" s="33">
        <v>17.04</v>
      </c>
      <c r="I18" s="11">
        <v>2</v>
      </c>
      <c r="J18" s="12" t="s">
        <v>120</v>
      </c>
      <c r="K18" s="13">
        <v>42223</v>
      </c>
      <c r="L18" s="14" t="s">
        <v>107</v>
      </c>
      <c r="M18" s="51">
        <v>11.72</v>
      </c>
      <c r="N18" s="51">
        <v>3.74</v>
      </c>
      <c r="O18" s="51">
        <v>1.1200000000000001</v>
      </c>
      <c r="P18" s="51">
        <v>0.47</v>
      </c>
      <c r="Q18" s="51">
        <v>2.5026000000000002</v>
      </c>
      <c r="R18" s="51">
        <v>16.77</v>
      </c>
      <c r="S18" s="51">
        <v>0.27</v>
      </c>
      <c r="T18" s="51">
        <v>0</v>
      </c>
      <c r="U18" s="51">
        <v>0</v>
      </c>
      <c r="V18" s="51">
        <v>4.2629999999999999</v>
      </c>
      <c r="W18" s="51">
        <v>0</v>
      </c>
      <c r="X18" s="51">
        <v>0</v>
      </c>
      <c r="Y18" s="51">
        <f t="shared" ref="Y18:Y30" si="15">R18+S18+T18+U18</f>
        <v>17.04</v>
      </c>
      <c r="Z18" s="51">
        <v>1.0189999999999999</v>
      </c>
      <c r="AA18" s="36">
        <v>0</v>
      </c>
      <c r="AB18" s="51">
        <v>360.93</v>
      </c>
      <c r="AC18" s="51">
        <f t="shared" si="1"/>
        <v>0.30259054325955737</v>
      </c>
      <c r="AD18" s="48">
        <v>22</v>
      </c>
      <c r="AE18" s="48">
        <f t="shared" si="2"/>
        <v>3.6887994634473509E-2</v>
      </c>
      <c r="AF18" s="48">
        <v>0</v>
      </c>
      <c r="AG18" s="48">
        <f t="shared" si="3"/>
        <v>0</v>
      </c>
      <c r="AH18" s="48">
        <v>642</v>
      </c>
      <c r="AI18" s="48">
        <f t="shared" si="4"/>
        <v>1.0764587525150906</v>
      </c>
      <c r="AJ18" s="2"/>
      <c r="AK18" s="2">
        <f t="shared" si="14"/>
        <v>180.465</v>
      </c>
      <c r="AL18" s="2">
        <f t="shared" si="5"/>
        <v>14389.6836</v>
      </c>
      <c r="AM18" s="2">
        <f t="shared" si="6"/>
        <v>17.05</v>
      </c>
      <c r="AN18" s="2">
        <f t="shared" si="7"/>
        <v>17.04</v>
      </c>
      <c r="AO18" s="10">
        <v>17.04</v>
      </c>
      <c r="AP18" s="4"/>
      <c r="AQ18" s="4">
        <f t="shared" si="8"/>
        <v>17.05</v>
      </c>
      <c r="AR18" s="4">
        <f t="shared" si="9"/>
        <v>17.04</v>
      </c>
      <c r="AS18" s="4">
        <f t="shared" si="10"/>
        <v>17.04</v>
      </c>
      <c r="AU18" s="5">
        <f t="shared" si="11"/>
        <v>0.99941348973607025</v>
      </c>
      <c r="AV18" s="5">
        <f t="shared" si="12"/>
        <v>1</v>
      </c>
      <c r="AW18" s="5">
        <f t="shared" si="13"/>
        <v>1</v>
      </c>
    </row>
    <row r="19" spans="1:49" s="5" customFormat="1" ht="23.25" x14ac:dyDescent="0.5">
      <c r="A19" s="12" t="s">
        <v>9</v>
      </c>
      <c r="B19" s="12">
        <v>551</v>
      </c>
      <c r="C19" s="12">
        <v>2278</v>
      </c>
      <c r="D19" s="12">
        <v>100</v>
      </c>
      <c r="E19" s="8" t="s">
        <v>24</v>
      </c>
      <c r="F19" s="15">
        <v>18252</v>
      </c>
      <c r="G19" s="15">
        <v>0</v>
      </c>
      <c r="H19" s="33">
        <v>18.251999999999999</v>
      </c>
      <c r="I19" s="11">
        <v>2</v>
      </c>
      <c r="J19" s="12" t="s">
        <v>25</v>
      </c>
      <c r="K19" s="13">
        <v>42223</v>
      </c>
      <c r="L19" s="14" t="s">
        <v>107</v>
      </c>
      <c r="M19" s="51">
        <v>14.04</v>
      </c>
      <c r="N19" s="51">
        <v>2.52</v>
      </c>
      <c r="O19" s="51">
        <v>1.28</v>
      </c>
      <c r="P19" s="51">
        <v>0.43</v>
      </c>
      <c r="Q19" s="51">
        <v>2.1307499999999999</v>
      </c>
      <c r="R19" s="51">
        <v>17.93</v>
      </c>
      <c r="S19" s="51">
        <v>0.23</v>
      </c>
      <c r="T19" s="51">
        <v>0.08</v>
      </c>
      <c r="U19" s="51">
        <v>0.03</v>
      </c>
      <c r="V19" s="51">
        <v>3.2053500000000001</v>
      </c>
      <c r="W19" s="51">
        <v>0</v>
      </c>
      <c r="X19" s="51">
        <v>0</v>
      </c>
      <c r="Y19" s="51">
        <f t="shared" si="15"/>
        <v>18.27</v>
      </c>
      <c r="Z19" s="51">
        <v>1.06463</v>
      </c>
      <c r="AA19" s="36">
        <v>273</v>
      </c>
      <c r="AB19" s="51">
        <v>1311.18</v>
      </c>
      <c r="AC19" s="51">
        <f t="shared" si="1"/>
        <v>1.4536019536019538</v>
      </c>
      <c r="AD19" s="48">
        <v>7</v>
      </c>
      <c r="AE19" s="48">
        <f t="shared" si="2"/>
        <v>1.0957703265395573E-2</v>
      </c>
      <c r="AF19" s="48">
        <v>28</v>
      </c>
      <c r="AG19" s="48">
        <f t="shared" si="3"/>
        <v>4.3830813061582291E-2</v>
      </c>
      <c r="AH19" s="48">
        <v>20</v>
      </c>
      <c r="AI19" s="48">
        <f t="shared" si="4"/>
        <v>3.1307723615415922E-2</v>
      </c>
      <c r="AJ19" s="2"/>
      <c r="AK19" s="2">
        <f t="shared" si="14"/>
        <v>655.59</v>
      </c>
      <c r="AL19" s="2">
        <f t="shared" si="5"/>
        <v>17952.484679999998</v>
      </c>
      <c r="AM19" s="2">
        <f t="shared" si="6"/>
        <v>18.27</v>
      </c>
      <c r="AN19" s="2">
        <f t="shared" si="7"/>
        <v>18.27</v>
      </c>
      <c r="AO19" s="10">
        <v>18.251999999999999</v>
      </c>
      <c r="AP19" s="4"/>
      <c r="AQ19" s="4">
        <f t="shared" si="8"/>
        <v>18.27</v>
      </c>
      <c r="AR19" s="4">
        <f t="shared" si="9"/>
        <v>18.27</v>
      </c>
      <c r="AS19" s="4">
        <f t="shared" si="10"/>
        <v>18.27</v>
      </c>
      <c r="AU19" s="5">
        <f t="shared" si="11"/>
        <v>0.99901477832512309</v>
      </c>
      <c r="AV19" s="5">
        <f t="shared" si="12"/>
        <v>0.99901477832512309</v>
      </c>
      <c r="AW19" s="5">
        <f t="shared" si="13"/>
        <v>0.99901477832512309</v>
      </c>
    </row>
    <row r="20" spans="1:49" s="5" customFormat="1" ht="23.25" x14ac:dyDescent="0.5">
      <c r="A20" s="12" t="s">
        <v>9</v>
      </c>
      <c r="B20" s="12">
        <v>551</v>
      </c>
      <c r="C20" s="12">
        <v>2302</v>
      </c>
      <c r="D20" s="12">
        <v>101</v>
      </c>
      <c r="E20" s="8" t="s">
        <v>26</v>
      </c>
      <c r="F20" s="15" t="s">
        <v>103</v>
      </c>
      <c r="G20" s="15">
        <v>3320</v>
      </c>
      <c r="H20" s="33">
        <v>3.2</v>
      </c>
      <c r="I20" s="11">
        <v>2</v>
      </c>
      <c r="J20" s="12" t="s">
        <v>121</v>
      </c>
      <c r="K20" s="13">
        <v>42224</v>
      </c>
      <c r="L20" s="14" t="s">
        <v>107</v>
      </c>
      <c r="M20" s="51">
        <v>1.93</v>
      </c>
      <c r="N20" s="51">
        <v>0.88</v>
      </c>
      <c r="O20" s="51">
        <v>0.23</v>
      </c>
      <c r="P20" s="51">
        <v>0.18</v>
      </c>
      <c r="Q20" s="51">
        <v>2.7149999999999999</v>
      </c>
      <c r="R20" s="51">
        <v>3.1</v>
      </c>
      <c r="S20" s="51">
        <v>0.1</v>
      </c>
      <c r="T20" s="51">
        <v>0</v>
      </c>
      <c r="U20" s="51">
        <v>0</v>
      </c>
      <c r="V20" s="51">
        <v>3.47</v>
      </c>
      <c r="W20" s="51">
        <v>0</v>
      </c>
      <c r="X20" s="51">
        <v>0</v>
      </c>
      <c r="Y20" s="51">
        <f t="shared" si="15"/>
        <v>3.2</v>
      </c>
      <c r="Z20" s="51">
        <v>1.2689999999999999</v>
      </c>
      <c r="AA20" s="36">
        <v>395</v>
      </c>
      <c r="AB20" s="51">
        <v>8.34</v>
      </c>
      <c r="AC20" s="51">
        <f t="shared" si="1"/>
        <v>3.5640178571428565</v>
      </c>
      <c r="AD20" s="48">
        <v>255</v>
      </c>
      <c r="AE20" s="48">
        <f t="shared" si="2"/>
        <v>2.276785714285714</v>
      </c>
      <c r="AF20" s="48">
        <v>0</v>
      </c>
      <c r="AG20" s="48">
        <f t="shared" si="3"/>
        <v>0</v>
      </c>
      <c r="AH20" s="48">
        <v>46</v>
      </c>
      <c r="AI20" s="48">
        <f t="shared" si="4"/>
        <v>0.41071428571428559</v>
      </c>
      <c r="AJ20" s="2"/>
      <c r="AK20" s="2">
        <f t="shared" si="14"/>
        <v>4.17</v>
      </c>
      <c r="AL20" s="2">
        <f t="shared" si="5"/>
        <v>2240.5439999999999</v>
      </c>
      <c r="AM20" s="2">
        <f t="shared" si="6"/>
        <v>3.22</v>
      </c>
      <c r="AN20" s="2">
        <f t="shared" si="7"/>
        <v>3.2</v>
      </c>
      <c r="AO20" s="10">
        <v>3.2</v>
      </c>
      <c r="AP20" s="4"/>
      <c r="AQ20" s="4">
        <f t="shared" si="8"/>
        <v>3.22</v>
      </c>
      <c r="AR20" s="4">
        <f t="shared" si="9"/>
        <v>3.2</v>
      </c>
      <c r="AS20" s="4">
        <f t="shared" si="10"/>
        <v>3.2</v>
      </c>
      <c r="AU20" s="5">
        <f t="shared" si="11"/>
        <v>0.99378881987577639</v>
      </c>
      <c r="AV20" s="5">
        <f t="shared" si="12"/>
        <v>1</v>
      </c>
      <c r="AW20" s="5">
        <f t="shared" si="13"/>
        <v>1</v>
      </c>
    </row>
    <row r="21" spans="1:49" s="5" customFormat="1" ht="23.25" x14ac:dyDescent="0.5">
      <c r="A21" s="12" t="s">
        <v>9</v>
      </c>
      <c r="B21" s="12">
        <v>551</v>
      </c>
      <c r="C21" s="12">
        <v>2302</v>
      </c>
      <c r="D21" s="12">
        <v>102</v>
      </c>
      <c r="E21" s="8" t="s">
        <v>114</v>
      </c>
      <c r="F21" s="15">
        <v>3320</v>
      </c>
      <c r="G21" s="15">
        <v>21850</v>
      </c>
      <c r="H21" s="33">
        <v>18.649999999999999</v>
      </c>
      <c r="I21" s="11">
        <v>2</v>
      </c>
      <c r="J21" s="12" t="s">
        <v>121</v>
      </c>
      <c r="K21" s="13">
        <v>42224</v>
      </c>
      <c r="L21" s="14" t="s">
        <v>107</v>
      </c>
      <c r="M21" s="51">
        <v>7.38</v>
      </c>
      <c r="N21" s="51">
        <v>5.63</v>
      </c>
      <c r="O21" s="51">
        <v>3.54</v>
      </c>
      <c r="P21" s="51">
        <v>2.11</v>
      </c>
      <c r="Q21" s="51">
        <v>2.2200000000000002</v>
      </c>
      <c r="R21" s="51">
        <v>17.43</v>
      </c>
      <c r="S21" s="51">
        <v>1.1100000000000001</v>
      </c>
      <c r="T21" s="51">
        <v>0.08</v>
      </c>
      <c r="U21" s="51">
        <v>0.05</v>
      </c>
      <c r="V21" s="51">
        <v>5.2960000000000003</v>
      </c>
      <c r="W21" s="51">
        <v>0</v>
      </c>
      <c r="X21" s="51">
        <v>0</v>
      </c>
      <c r="Y21" s="51">
        <f t="shared" si="15"/>
        <v>18.669999999999998</v>
      </c>
      <c r="Z21" s="51">
        <v>1.4570000000000001</v>
      </c>
      <c r="AA21" s="36">
        <v>205.89</v>
      </c>
      <c r="AB21" s="51">
        <v>4.17</v>
      </c>
      <c r="AC21" s="51">
        <f t="shared" si="1"/>
        <v>0.31861355802374569</v>
      </c>
      <c r="AD21" s="48">
        <v>0</v>
      </c>
      <c r="AE21" s="48">
        <f t="shared" si="2"/>
        <v>0</v>
      </c>
      <c r="AF21" s="48">
        <v>0</v>
      </c>
      <c r="AG21" s="48">
        <f t="shared" si="3"/>
        <v>0</v>
      </c>
      <c r="AH21" s="48">
        <v>5.1999999999999993</v>
      </c>
      <c r="AI21" s="48">
        <f t="shared" si="4"/>
        <v>7.9662964381463051E-3</v>
      </c>
      <c r="AJ21" s="2"/>
      <c r="AK21" s="2">
        <f t="shared" si="14"/>
        <v>2.085</v>
      </c>
      <c r="AL21" s="2">
        <f t="shared" si="5"/>
        <v>3975.7137499999994</v>
      </c>
      <c r="AM21" s="2">
        <f t="shared" si="6"/>
        <v>18.66</v>
      </c>
      <c r="AN21" s="2">
        <f t="shared" si="7"/>
        <v>18.669999999999998</v>
      </c>
      <c r="AO21" s="10">
        <v>3.32</v>
      </c>
      <c r="AP21" s="4"/>
      <c r="AQ21" s="4">
        <f t="shared" si="8"/>
        <v>18.66</v>
      </c>
      <c r="AR21" s="4">
        <f t="shared" si="9"/>
        <v>18.669999999999998</v>
      </c>
      <c r="AS21" s="4">
        <f t="shared" si="10"/>
        <v>18.669999999999998</v>
      </c>
      <c r="AU21" s="5">
        <f t="shared" si="11"/>
        <v>0.99946409431939975</v>
      </c>
      <c r="AV21" s="5">
        <f t="shared" si="12"/>
        <v>0.99892876272094266</v>
      </c>
      <c r="AW21" s="5">
        <f t="shared" si="13"/>
        <v>0.99892876272094266</v>
      </c>
    </row>
    <row r="22" spans="1:49" s="5" customFormat="1" ht="23.25" x14ac:dyDescent="0.5">
      <c r="A22" s="12" t="s">
        <v>9</v>
      </c>
      <c r="B22" s="12">
        <v>551</v>
      </c>
      <c r="C22" s="12">
        <v>2323</v>
      </c>
      <c r="D22" s="12">
        <v>100</v>
      </c>
      <c r="E22" s="8" t="s">
        <v>27</v>
      </c>
      <c r="F22" s="15">
        <v>5818</v>
      </c>
      <c r="G22" s="15">
        <v>0</v>
      </c>
      <c r="H22" s="33">
        <v>5.8179999999999996</v>
      </c>
      <c r="I22" s="11">
        <v>2</v>
      </c>
      <c r="J22" s="12" t="s">
        <v>25</v>
      </c>
      <c r="K22" s="13">
        <v>42224</v>
      </c>
      <c r="L22" s="14" t="s">
        <v>107</v>
      </c>
      <c r="M22" s="51">
        <v>1.81</v>
      </c>
      <c r="N22" s="51">
        <v>1.99</v>
      </c>
      <c r="O22" s="51">
        <v>1.43</v>
      </c>
      <c r="P22" s="51">
        <v>0.6</v>
      </c>
      <c r="Q22" s="51">
        <v>3.3255599999999998</v>
      </c>
      <c r="R22" s="51">
        <v>5.53</v>
      </c>
      <c r="S22" s="51">
        <v>0.2</v>
      </c>
      <c r="T22" s="51">
        <v>0.04</v>
      </c>
      <c r="U22" s="51">
        <v>0.03</v>
      </c>
      <c r="V22" s="51">
        <v>2.4363199999999998</v>
      </c>
      <c r="W22" s="51">
        <v>0</v>
      </c>
      <c r="X22" s="51">
        <v>0</v>
      </c>
      <c r="Y22" s="51">
        <f t="shared" si="15"/>
        <v>5.8000000000000007</v>
      </c>
      <c r="Z22" s="51">
        <v>1.24718</v>
      </c>
      <c r="AA22" s="36">
        <v>9</v>
      </c>
      <c r="AB22" s="51">
        <v>0</v>
      </c>
      <c r="AC22" s="51">
        <f t="shared" si="1"/>
        <v>4.4197809752983354E-2</v>
      </c>
      <c r="AD22" s="48">
        <v>0</v>
      </c>
      <c r="AE22" s="48">
        <f t="shared" si="2"/>
        <v>0</v>
      </c>
      <c r="AF22" s="48">
        <v>0</v>
      </c>
      <c r="AG22" s="48">
        <f t="shared" si="3"/>
        <v>0</v>
      </c>
      <c r="AH22" s="48">
        <v>0</v>
      </c>
      <c r="AI22" s="48">
        <f t="shared" si="4"/>
        <v>0</v>
      </c>
      <c r="AJ22" s="2"/>
      <c r="AK22" s="2">
        <f t="shared" si="14"/>
        <v>0</v>
      </c>
      <c r="AL22" s="2">
        <f t="shared" si="5"/>
        <v>52.361999999999995</v>
      </c>
      <c r="AM22" s="2">
        <f t="shared" si="6"/>
        <v>5.8299999999999992</v>
      </c>
      <c r="AN22" s="2">
        <f t="shared" si="7"/>
        <v>5.8000000000000007</v>
      </c>
      <c r="AO22" s="10">
        <v>5.8179999999999996</v>
      </c>
      <c r="AP22" s="4"/>
      <c r="AQ22" s="4">
        <f t="shared" si="8"/>
        <v>5.8299999999999992</v>
      </c>
      <c r="AR22" s="4">
        <f t="shared" si="9"/>
        <v>5.8000000000000007</v>
      </c>
      <c r="AS22" s="4">
        <f t="shared" si="10"/>
        <v>5.8000000000000007</v>
      </c>
      <c r="AU22" s="5">
        <f t="shared" si="11"/>
        <v>0.99794168096054892</v>
      </c>
      <c r="AV22" s="5">
        <f t="shared" si="12"/>
        <v>1.0031034482758618</v>
      </c>
      <c r="AW22" s="5">
        <f t="shared" si="13"/>
        <v>1.0031034482758618</v>
      </c>
    </row>
    <row r="23" spans="1:49" s="5" customFormat="1" ht="21" customHeight="1" x14ac:dyDescent="0.5">
      <c r="A23" s="12" t="s">
        <v>9</v>
      </c>
      <c r="B23" s="12">
        <v>551</v>
      </c>
      <c r="C23" s="12">
        <v>2325</v>
      </c>
      <c r="D23" s="12">
        <v>100</v>
      </c>
      <c r="E23" s="8" t="s">
        <v>28</v>
      </c>
      <c r="F23" s="15">
        <v>0</v>
      </c>
      <c r="G23" s="9">
        <v>18044</v>
      </c>
      <c r="H23" s="33">
        <v>18.044</v>
      </c>
      <c r="I23" s="11">
        <v>2</v>
      </c>
      <c r="J23" s="12" t="s">
        <v>121</v>
      </c>
      <c r="K23" s="13">
        <v>42224</v>
      </c>
      <c r="L23" s="14" t="s">
        <v>107</v>
      </c>
      <c r="M23" s="51">
        <v>11.93</v>
      </c>
      <c r="N23" s="51">
        <v>3.51</v>
      </c>
      <c r="O23" s="51">
        <v>1.64</v>
      </c>
      <c r="P23" s="51">
        <v>0.98</v>
      </c>
      <c r="Q23" s="51">
        <v>2.4857</v>
      </c>
      <c r="R23" s="51">
        <v>17.489999999999998</v>
      </c>
      <c r="S23" s="51">
        <v>0.45</v>
      </c>
      <c r="T23" s="51">
        <v>0.12</v>
      </c>
      <c r="U23" s="51">
        <v>0</v>
      </c>
      <c r="V23" s="51">
        <v>4.0526099999999996</v>
      </c>
      <c r="W23" s="51">
        <v>0</v>
      </c>
      <c r="X23" s="51">
        <v>0</v>
      </c>
      <c r="Y23" s="51">
        <f t="shared" si="15"/>
        <v>18.059999999999999</v>
      </c>
      <c r="Z23" s="51">
        <v>1.1763399999999999</v>
      </c>
      <c r="AA23" s="36">
        <v>766</v>
      </c>
      <c r="AB23" s="51">
        <v>0</v>
      </c>
      <c r="AC23" s="51">
        <f t="shared" si="1"/>
        <v>1.2129081293346424</v>
      </c>
      <c r="AD23" s="48">
        <v>0</v>
      </c>
      <c r="AE23" s="48">
        <f t="shared" si="2"/>
        <v>0</v>
      </c>
      <c r="AF23" s="48">
        <v>0</v>
      </c>
      <c r="AG23" s="48">
        <f t="shared" si="3"/>
        <v>0</v>
      </c>
      <c r="AH23" s="48">
        <v>1</v>
      </c>
      <c r="AI23" s="48">
        <f t="shared" si="4"/>
        <v>1.5834309782436584E-3</v>
      </c>
      <c r="AJ23" s="2"/>
      <c r="AK23" s="2">
        <f t="shared" si="14"/>
        <v>0</v>
      </c>
      <c r="AL23" s="2">
        <f t="shared" si="5"/>
        <v>13839.748</v>
      </c>
      <c r="AM23" s="2">
        <f t="shared" si="6"/>
        <v>18.059999999999999</v>
      </c>
      <c r="AN23" s="2">
        <f t="shared" si="7"/>
        <v>18.059999999999999</v>
      </c>
      <c r="AO23" s="10">
        <v>18.044</v>
      </c>
      <c r="AP23" s="4"/>
      <c r="AQ23" s="4">
        <f t="shared" si="8"/>
        <v>18.059999999999999</v>
      </c>
      <c r="AR23" s="4">
        <f t="shared" si="9"/>
        <v>18.059999999999999</v>
      </c>
      <c r="AS23" s="4">
        <f t="shared" si="10"/>
        <v>18.059999999999999</v>
      </c>
      <c r="AU23" s="5">
        <f t="shared" si="11"/>
        <v>0.99911406423034343</v>
      </c>
      <c r="AV23" s="5">
        <f t="shared" si="12"/>
        <v>0.99911406423034343</v>
      </c>
      <c r="AW23" s="5">
        <f t="shared" si="13"/>
        <v>0.99911406423034343</v>
      </c>
    </row>
    <row r="24" spans="1:49" s="50" customFormat="1" ht="23.25" customHeight="1" x14ac:dyDescent="0.5">
      <c r="A24" s="12" t="s">
        <v>9</v>
      </c>
      <c r="B24" s="12">
        <v>551</v>
      </c>
      <c r="C24" s="12">
        <v>2326</v>
      </c>
      <c r="D24" s="12">
        <v>101</v>
      </c>
      <c r="E24" s="8" t="s">
        <v>164</v>
      </c>
      <c r="F24" s="15">
        <v>0</v>
      </c>
      <c r="G24" s="9">
        <v>15959</v>
      </c>
      <c r="H24" s="33">
        <v>15.959</v>
      </c>
      <c r="I24" s="11">
        <v>2</v>
      </c>
      <c r="J24" s="12" t="s">
        <v>120</v>
      </c>
      <c r="K24" s="13">
        <v>42224</v>
      </c>
      <c r="L24" s="14" t="s">
        <v>107</v>
      </c>
      <c r="M24" s="51">
        <v>10.23</v>
      </c>
      <c r="N24" s="51">
        <v>1</v>
      </c>
      <c r="O24" s="51">
        <v>0.4</v>
      </c>
      <c r="P24" s="51">
        <v>0.33</v>
      </c>
      <c r="Q24" s="51">
        <v>1.802</v>
      </c>
      <c r="R24" s="51">
        <v>11.95</v>
      </c>
      <c r="S24" s="51">
        <v>0</v>
      </c>
      <c r="T24" s="51">
        <v>0</v>
      </c>
      <c r="U24" s="51">
        <v>0</v>
      </c>
      <c r="V24" s="51">
        <v>4.3840000000000003</v>
      </c>
      <c r="W24" s="51">
        <v>0</v>
      </c>
      <c r="X24" s="51">
        <v>0</v>
      </c>
      <c r="Y24" s="51">
        <f t="shared" si="15"/>
        <v>11.95</v>
      </c>
      <c r="Z24" s="51">
        <v>1.8979999999999999</v>
      </c>
      <c r="AA24" s="36">
        <v>0</v>
      </c>
      <c r="AB24" s="51">
        <v>426.21</v>
      </c>
      <c r="AC24" s="51">
        <f t="shared" si="1"/>
        <v>0.38152229373483837</v>
      </c>
      <c r="AD24" s="51">
        <v>0</v>
      </c>
      <c r="AE24" s="51">
        <f t="shared" si="2"/>
        <v>0</v>
      </c>
      <c r="AF24" s="51">
        <v>0</v>
      </c>
      <c r="AG24" s="51">
        <f t="shared" si="3"/>
        <v>0</v>
      </c>
      <c r="AH24" s="51">
        <v>7</v>
      </c>
      <c r="AI24" s="51">
        <f t="shared" si="4"/>
        <v>1.2532113540948681E-2</v>
      </c>
      <c r="AJ24" s="2"/>
      <c r="AK24" s="2">
        <f t="shared" si="14"/>
        <v>213.10499999999999</v>
      </c>
      <c r="AL24" s="2">
        <f t="shared" si="5"/>
        <v>3512.6556949999999</v>
      </c>
      <c r="AM24" s="2">
        <f t="shared" si="6"/>
        <v>11.96</v>
      </c>
      <c r="AN24" s="2">
        <f t="shared" si="7"/>
        <v>11.95</v>
      </c>
      <c r="AO24" s="10">
        <v>11.952</v>
      </c>
      <c r="AP24" s="4"/>
      <c r="AQ24" s="4">
        <f t="shared" si="8"/>
        <v>11.96</v>
      </c>
      <c r="AR24" s="4">
        <f t="shared" si="9"/>
        <v>11.95</v>
      </c>
      <c r="AS24" s="4">
        <f t="shared" si="10"/>
        <v>11.95</v>
      </c>
      <c r="AU24" s="50">
        <f t="shared" si="11"/>
        <v>1.3343645484949831</v>
      </c>
      <c r="AV24" s="50">
        <f t="shared" si="12"/>
        <v>1.3354811715481172</v>
      </c>
      <c r="AW24" s="50">
        <f t="shared" si="13"/>
        <v>1.3354811715481172</v>
      </c>
    </row>
    <row r="25" spans="1:49" s="5" customFormat="1" ht="23.25" customHeight="1" x14ac:dyDescent="0.5">
      <c r="A25" s="12" t="s">
        <v>9</v>
      </c>
      <c r="B25" s="12">
        <v>551</v>
      </c>
      <c r="C25" s="12">
        <v>2331</v>
      </c>
      <c r="D25" s="12">
        <v>100</v>
      </c>
      <c r="E25" s="8" t="s">
        <v>29</v>
      </c>
      <c r="F25" s="15">
        <v>0</v>
      </c>
      <c r="G25" s="9">
        <v>34100</v>
      </c>
      <c r="H25" s="33">
        <v>34.1</v>
      </c>
      <c r="I25" s="11">
        <v>2</v>
      </c>
      <c r="J25" s="12" t="s">
        <v>25</v>
      </c>
      <c r="K25" s="13">
        <v>42188</v>
      </c>
      <c r="L25" s="14" t="s">
        <v>107</v>
      </c>
      <c r="M25" s="51">
        <v>15.34</v>
      </c>
      <c r="N25" s="51">
        <v>11.23</v>
      </c>
      <c r="O25" s="51">
        <v>6.1</v>
      </c>
      <c r="P25" s="51">
        <v>2.4300000000000002</v>
      </c>
      <c r="Q25" s="51">
        <v>2.8449399999999998</v>
      </c>
      <c r="R25" s="51">
        <v>31.5</v>
      </c>
      <c r="S25" s="51">
        <v>2.27</v>
      </c>
      <c r="T25" s="51">
        <v>0.95</v>
      </c>
      <c r="U25" s="51">
        <v>0.32</v>
      </c>
      <c r="V25" s="51">
        <v>5.9097200000000001</v>
      </c>
      <c r="W25" s="51">
        <v>0</v>
      </c>
      <c r="X25" s="51">
        <v>0</v>
      </c>
      <c r="Y25" s="51">
        <f t="shared" si="15"/>
        <v>35.040000000000006</v>
      </c>
      <c r="Z25" s="51">
        <v>1.14975</v>
      </c>
      <c r="AA25" s="36">
        <v>239</v>
      </c>
      <c r="AB25" s="51">
        <v>138.22</v>
      </c>
      <c r="AC25" s="51">
        <f t="shared" si="1"/>
        <v>0.25815668202764974</v>
      </c>
      <c r="AD25" s="35">
        <v>0</v>
      </c>
      <c r="AE25" s="35">
        <f t="shared" si="2"/>
        <v>0</v>
      </c>
      <c r="AF25" s="35">
        <v>259</v>
      </c>
      <c r="AG25" s="35">
        <f t="shared" si="3"/>
        <v>0.21700879765395889</v>
      </c>
      <c r="AH25" s="35">
        <v>0</v>
      </c>
      <c r="AI25" s="35">
        <f t="shared" si="4"/>
        <v>0</v>
      </c>
      <c r="AJ25" s="2"/>
      <c r="AK25" s="2">
        <f t="shared" si="14"/>
        <v>69.11</v>
      </c>
      <c r="AL25" s="2">
        <f t="shared" si="5"/>
        <v>19338.451000000001</v>
      </c>
      <c r="AM25" s="2">
        <f t="shared" si="6"/>
        <v>35.1</v>
      </c>
      <c r="AN25" s="2">
        <f t="shared" si="7"/>
        <v>35.040000000000006</v>
      </c>
      <c r="AO25" s="10">
        <v>35.1</v>
      </c>
      <c r="AP25" s="4"/>
      <c r="AQ25" s="4">
        <f t="shared" si="8"/>
        <v>35.1</v>
      </c>
      <c r="AR25" s="4">
        <f t="shared" si="9"/>
        <v>35.040000000000006</v>
      </c>
      <c r="AS25" s="4">
        <f t="shared" si="10"/>
        <v>35.040000000000006</v>
      </c>
      <c r="AU25" s="5">
        <f t="shared" si="11"/>
        <v>0.97150997150997154</v>
      </c>
      <c r="AV25" s="5">
        <f t="shared" si="12"/>
        <v>0.97317351598173507</v>
      </c>
      <c r="AW25" s="5">
        <f t="shared" si="13"/>
        <v>0.97317351598173507</v>
      </c>
    </row>
    <row r="26" spans="1:49" s="5" customFormat="1" ht="23.25" x14ac:dyDescent="0.5">
      <c r="A26" s="12" t="s">
        <v>9</v>
      </c>
      <c r="B26" s="12">
        <v>551</v>
      </c>
      <c r="C26" s="12">
        <v>2372</v>
      </c>
      <c r="D26" s="12">
        <v>100</v>
      </c>
      <c r="E26" s="8" t="s">
        <v>30</v>
      </c>
      <c r="F26" s="15">
        <v>0</v>
      </c>
      <c r="G26" s="15">
        <v>16811</v>
      </c>
      <c r="H26" s="33">
        <v>16.811</v>
      </c>
      <c r="I26" s="11">
        <v>2</v>
      </c>
      <c r="J26" s="12" t="s">
        <v>121</v>
      </c>
      <c r="K26" s="13">
        <v>42223</v>
      </c>
      <c r="L26" s="14" t="s">
        <v>107</v>
      </c>
      <c r="M26" s="51">
        <v>10.69</v>
      </c>
      <c r="N26" s="51">
        <v>3.56</v>
      </c>
      <c r="O26" s="51">
        <v>1.79</v>
      </c>
      <c r="P26" s="51">
        <v>0.78</v>
      </c>
      <c r="Q26" s="51">
        <v>2.4356599999999999</v>
      </c>
      <c r="R26" s="51">
        <v>16.59</v>
      </c>
      <c r="S26" s="51">
        <v>0.21</v>
      </c>
      <c r="T26" s="51">
        <v>0.05</v>
      </c>
      <c r="U26" s="51">
        <v>0.05</v>
      </c>
      <c r="V26" s="51">
        <v>3.9112200000000001</v>
      </c>
      <c r="W26" s="51">
        <v>0</v>
      </c>
      <c r="X26" s="51">
        <v>0</v>
      </c>
      <c r="Y26" s="51">
        <f t="shared" si="15"/>
        <v>16.900000000000002</v>
      </c>
      <c r="Z26" s="51">
        <v>1.0947899999999999</v>
      </c>
      <c r="AA26" s="36">
        <v>2654</v>
      </c>
      <c r="AB26" s="51">
        <v>659.7</v>
      </c>
      <c r="AC26" s="51">
        <f t="shared" si="1"/>
        <v>5.071254365763914</v>
      </c>
      <c r="AD26" s="35">
        <v>0</v>
      </c>
      <c r="AE26" s="35">
        <f t="shared" si="2"/>
        <v>0</v>
      </c>
      <c r="AF26" s="35">
        <v>72</v>
      </c>
      <c r="AG26" s="35">
        <f t="shared" si="3"/>
        <v>0.12236885712586147</v>
      </c>
      <c r="AH26" s="35">
        <v>0</v>
      </c>
      <c r="AI26" s="35">
        <f t="shared" si="4"/>
        <v>0</v>
      </c>
      <c r="AJ26" s="2"/>
      <c r="AK26" s="2">
        <f t="shared" si="14"/>
        <v>329.85</v>
      </c>
      <c r="AL26" s="2">
        <f t="shared" si="5"/>
        <v>51371.894349999995</v>
      </c>
      <c r="AM26" s="2">
        <f t="shared" si="6"/>
        <v>16.82</v>
      </c>
      <c r="AN26" s="2">
        <f t="shared" si="7"/>
        <v>16.900000000000002</v>
      </c>
      <c r="AO26" s="10">
        <v>12.811</v>
      </c>
      <c r="AP26" s="4"/>
      <c r="AQ26" s="4">
        <f t="shared" si="8"/>
        <v>16.82</v>
      </c>
      <c r="AR26" s="4">
        <f t="shared" si="9"/>
        <v>16.900000000000002</v>
      </c>
      <c r="AS26" s="4">
        <f t="shared" si="10"/>
        <v>16.900000000000002</v>
      </c>
      <c r="AU26" s="5">
        <f t="shared" si="11"/>
        <v>0.99946492271105825</v>
      </c>
      <c r="AV26" s="5">
        <f t="shared" si="12"/>
        <v>0.99473372781065073</v>
      </c>
      <c r="AW26" s="5">
        <f t="shared" si="13"/>
        <v>0.99473372781065073</v>
      </c>
    </row>
    <row r="27" spans="1:49" s="5" customFormat="1" ht="23.25" x14ac:dyDescent="0.5">
      <c r="A27" s="12" t="s">
        <v>9</v>
      </c>
      <c r="B27" s="12">
        <v>551</v>
      </c>
      <c r="C27" s="12">
        <v>2385</v>
      </c>
      <c r="D27" s="12">
        <v>100</v>
      </c>
      <c r="E27" s="8" t="s">
        <v>31</v>
      </c>
      <c r="F27" s="15">
        <v>16973</v>
      </c>
      <c r="G27" s="15">
        <v>0</v>
      </c>
      <c r="H27" s="33">
        <v>16.972999999999999</v>
      </c>
      <c r="I27" s="11">
        <v>2</v>
      </c>
      <c r="J27" s="12" t="s">
        <v>25</v>
      </c>
      <c r="K27" s="13">
        <v>42223</v>
      </c>
      <c r="L27" s="14" t="s">
        <v>107</v>
      </c>
      <c r="M27" s="51">
        <v>10.11</v>
      </c>
      <c r="N27" s="51">
        <v>2.91</v>
      </c>
      <c r="O27" s="51">
        <v>2.44</v>
      </c>
      <c r="P27" s="51">
        <v>1.53</v>
      </c>
      <c r="Q27" s="51">
        <v>2.72275</v>
      </c>
      <c r="R27" s="51">
        <v>16.37</v>
      </c>
      <c r="S27" s="51">
        <v>0.59</v>
      </c>
      <c r="T27" s="51">
        <v>0.03</v>
      </c>
      <c r="U27" s="51">
        <v>0</v>
      </c>
      <c r="V27" s="51">
        <v>5.0111100000000004</v>
      </c>
      <c r="W27" s="51">
        <v>0</v>
      </c>
      <c r="X27" s="51">
        <v>0</v>
      </c>
      <c r="Y27" s="51">
        <f t="shared" si="15"/>
        <v>16.990000000000002</v>
      </c>
      <c r="Z27" s="51">
        <v>1.1914400000000001</v>
      </c>
      <c r="AA27" s="36">
        <v>554</v>
      </c>
      <c r="AB27" s="51">
        <v>664.48</v>
      </c>
      <c r="AC27" s="51">
        <f t="shared" si="1"/>
        <v>1.4918483978756176</v>
      </c>
      <c r="AD27" s="35">
        <v>0</v>
      </c>
      <c r="AE27" s="35">
        <f t="shared" si="2"/>
        <v>0</v>
      </c>
      <c r="AF27" s="35">
        <v>436</v>
      </c>
      <c r="AG27" s="35">
        <f t="shared" si="3"/>
        <v>0.73393877671259389</v>
      </c>
      <c r="AH27" s="35">
        <v>0</v>
      </c>
      <c r="AI27" s="35">
        <f t="shared" si="4"/>
        <v>0</v>
      </c>
      <c r="AJ27" s="2"/>
      <c r="AK27" s="2">
        <f t="shared" si="14"/>
        <v>332.24</v>
      </c>
      <c r="AL27" s="2">
        <f t="shared" si="5"/>
        <v>22442.379519999999</v>
      </c>
      <c r="AM27" s="2">
        <f t="shared" si="6"/>
        <v>16.989999999999998</v>
      </c>
      <c r="AN27" s="2">
        <f t="shared" si="7"/>
        <v>16.990000000000002</v>
      </c>
      <c r="AO27" s="10">
        <v>16.972999999999999</v>
      </c>
      <c r="AP27" s="4"/>
      <c r="AQ27" s="4">
        <f t="shared" si="8"/>
        <v>16.989999999999998</v>
      </c>
      <c r="AR27" s="4">
        <f t="shared" si="9"/>
        <v>16.990000000000002</v>
      </c>
      <c r="AS27" s="4">
        <f t="shared" si="10"/>
        <v>16.990000000000002</v>
      </c>
      <c r="AU27" s="5">
        <f t="shared" si="11"/>
        <v>0.99899941141848148</v>
      </c>
      <c r="AV27" s="5">
        <f t="shared" si="12"/>
        <v>0.99899941141848125</v>
      </c>
      <c r="AW27" s="5">
        <f t="shared" si="13"/>
        <v>0.99899941141848125</v>
      </c>
    </row>
    <row r="28" spans="1:49" s="5" customFormat="1" ht="24" customHeight="1" x14ac:dyDescent="0.5">
      <c r="A28" s="12" t="s">
        <v>9</v>
      </c>
      <c r="B28" s="12">
        <v>551</v>
      </c>
      <c r="C28" s="12">
        <v>2402</v>
      </c>
      <c r="D28" s="12">
        <v>100</v>
      </c>
      <c r="E28" s="8" t="s">
        <v>32</v>
      </c>
      <c r="F28" s="15">
        <v>0</v>
      </c>
      <c r="G28" s="9">
        <v>24432</v>
      </c>
      <c r="H28" s="33">
        <v>24.431999999999999</v>
      </c>
      <c r="I28" s="11">
        <v>2</v>
      </c>
      <c r="J28" s="12" t="s">
        <v>121</v>
      </c>
      <c r="K28" s="13">
        <v>42224</v>
      </c>
      <c r="L28" s="14" t="s">
        <v>107</v>
      </c>
      <c r="M28" s="51">
        <v>17.82</v>
      </c>
      <c r="N28" s="51">
        <v>4.4400000000000004</v>
      </c>
      <c r="O28" s="51">
        <v>1.65</v>
      </c>
      <c r="P28" s="51">
        <v>0.53</v>
      </c>
      <c r="Q28" s="51">
        <v>1.98952</v>
      </c>
      <c r="R28" s="51">
        <v>23.3</v>
      </c>
      <c r="S28" s="51">
        <v>0.66</v>
      </c>
      <c r="T28" s="51">
        <v>0.05</v>
      </c>
      <c r="U28" s="51">
        <v>0</v>
      </c>
      <c r="V28" s="51">
        <v>2.6598999999999999</v>
      </c>
      <c r="W28" s="51">
        <v>0</v>
      </c>
      <c r="X28" s="51">
        <v>0</v>
      </c>
      <c r="Y28" s="51">
        <f t="shared" si="15"/>
        <v>24.01</v>
      </c>
      <c r="Z28" s="51">
        <v>1.10327</v>
      </c>
      <c r="AA28" s="36">
        <v>11</v>
      </c>
      <c r="AB28" s="51">
        <v>569.32000000000005</v>
      </c>
      <c r="AC28" s="51">
        <f t="shared" si="1"/>
        <v>0.34575264290391994</v>
      </c>
      <c r="AD28" s="35">
        <v>2753</v>
      </c>
      <c r="AE28" s="35">
        <f t="shared" si="2"/>
        <v>3.2194311909439612</v>
      </c>
      <c r="AF28" s="35">
        <v>0</v>
      </c>
      <c r="AG28" s="35">
        <f t="shared" si="3"/>
        <v>0</v>
      </c>
      <c r="AH28" s="35">
        <v>1111</v>
      </c>
      <c r="AI28" s="35">
        <f t="shared" si="4"/>
        <v>1.2992328562073159</v>
      </c>
      <c r="AJ28" s="2"/>
      <c r="AK28" s="2">
        <f t="shared" si="14"/>
        <v>284.66000000000003</v>
      </c>
      <c r="AL28" s="2">
        <f t="shared" si="5"/>
        <v>101628.81311999999</v>
      </c>
      <c r="AM28" s="2">
        <f t="shared" si="6"/>
        <v>24.44</v>
      </c>
      <c r="AN28" s="2">
        <f t="shared" si="7"/>
        <v>24.01</v>
      </c>
      <c r="AO28" s="10">
        <v>24.431999999999999</v>
      </c>
      <c r="AP28" s="4"/>
      <c r="AQ28" s="4">
        <f t="shared" si="8"/>
        <v>24.44</v>
      </c>
      <c r="AR28" s="4">
        <f t="shared" si="9"/>
        <v>24.01</v>
      </c>
      <c r="AS28" s="4">
        <f t="shared" si="10"/>
        <v>24.01</v>
      </c>
      <c r="AU28" s="5">
        <f t="shared" si="11"/>
        <v>0.99967266775777408</v>
      </c>
      <c r="AV28" s="5">
        <f t="shared" si="12"/>
        <v>1.0175760099958349</v>
      </c>
      <c r="AW28" s="5">
        <f t="shared" si="13"/>
        <v>1.0175760099958349</v>
      </c>
    </row>
    <row r="29" spans="1:49" s="5" customFormat="1" ht="23.25" x14ac:dyDescent="0.5">
      <c r="A29" s="12" t="s">
        <v>9</v>
      </c>
      <c r="B29" s="12">
        <v>551</v>
      </c>
      <c r="C29" s="12">
        <v>2472</v>
      </c>
      <c r="D29" s="12">
        <v>100</v>
      </c>
      <c r="E29" s="16" t="s">
        <v>33</v>
      </c>
      <c r="F29" s="15">
        <v>0</v>
      </c>
      <c r="G29" s="9">
        <v>5490</v>
      </c>
      <c r="H29" s="33">
        <v>5.49</v>
      </c>
      <c r="I29" s="11">
        <v>2</v>
      </c>
      <c r="J29" s="12" t="s">
        <v>121</v>
      </c>
      <c r="K29" s="13">
        <v>42224</v>
      </c>
      <c r="L29" s="14" t="s">
        <v>107</v>
      </c>
      <c r="M29" s="51">
        <v>0.54</v>
      </c>
      <c r="N29" s="51">
        <v>2.04</v>
      </c>
      <c r="O29" s="51">
        <v>1.77</v>
      </c>
      <c r="P29" s="51">
        <v>1.1599999999999999</v>
      </c>
      <c r="Q29" s="51">
        <v>4.0741699999999996</v>
      </c>
      <c r="R29" s="51">
        <v>5.28</v>
      </c>
      <c r="S29" s="51">
        <v>0.19</v>
      </c>
      <c r="T29" s="51">
        <v>2.5000000000000001E-2</v>
      </c>
      <c r="U29" s="51">
        <v>0</v>
      </c>
      <c r="V29" s="51">
        <v>3.8690799999999999</v>
      </c>
      <c r="W29" s="51">
        <v>0</v>
      </c>
      <c r="X29" s="51">
        <v>0</v>
      </c>
      <c r="Y29" s="51">
        <f t="shared" si="15"/>
        <v>5.495000000000001</v>
      </c>
      <c r="Z29" s="51">
        <v>1.4901500000000001</v>
      </c>
      <c r="AA29" s="36">
        <v>10</v>
      </c>
      <c r="AB29" s="51">
        <v>0</v>
      </c>
      <c r="AC29" s="51">
        <f t="shared" si="1"/>
        <v>5.2042674993494666E-2</v>
      </c>
      <c r="AD29" s="35">
        <v>0</v>
      </c>
      <c r="AE29" s="35">
        <f t="shared" si="2"/>
        <v>0</v>
      </c>
      <c r="AF29" s="35">
        <v>0</v>
      </c>
      <c r="AG29" s="35">
        <f t="shared" si="3"/>
        <v>0</v>
      </c>
      <c r="AH29" s="35">
        <v>0</v>
      </c>
      <c r="AI29" s="35">
        <f t="shared" si="4"/>
        <v>0</v>
      </c>
      <c r="AJ29" s="2"/>
      <c r="AK29" s="2">
        <f t="shared" si="14"/>
        <v>0</v>
      </c>
      <c r="AL29" s="2">
        <f t="shared" si="5"/>
        <v>54.900000000000006</v>
      </c>
      <c r="AM29" s="2">
        <f t="shared" si="6"/>
        <v>5.51</v>
      </c>
      <c r="AN29" s="2">
        <f t="shared" si="7"/>
        <v>5.495000000000001</v>
      </c>
      <c r="AO29" s="10">
        <v>5.49</v>
      </c>
      <c r="AP29" s="4"/>
      <c r="AQ29" s="4">
        <f t="shared" si="8"/>
        <v>5.51</v>
      </c>
      <c r="AR29" s="4">
        <f t="shared" si="9"/>
        <v>5.495000000000001</v>
      </c>
      <c r="AS29" s="4">
        <f t="shared" si="10"/>
        <v>5.495000000000001</v>
      </c>
      <c r="AU29" s="5">
        <f t="shared" si="11"/>
        <v>0.99637023593466434</v>
      </c>
      <c r="AV29" s="5">
        <f t="shared" si="12"/>
        <v>0.99909008189262949</v>
      </c>
      <c r="AW29" s="5">
        <f t="shared" si="13"/>
        <v>0.99909008189262949</v>
      </c>
    </row>
    <row r="30" spans="1:49" s="5" customFormat="1" ht="23.25" x14ac:dyDescent="0.5">
      <c r="A30" s="12" t="s">
        <v>9</v>
      </c>
      <c r="B30" s="12">
        <v>551</v>
      </c>
      <c r="C30" s="12">
        <v>2474</v>
      </c>
      <c r="D30" s="12">
        <v>100</v>
      </c>
      <c r="E30" s="16" t="s">
        <v>34</v>
      </c>
      <c r="F30" s="15">
        <v>0</v>
      </c>
      <c r="G30" s="15">
        <v>4043</v>
      </c>
      <c r="H30" s="33">
        <v>4.0430000000000001</v>
      </c>
      <c r="I30" s="11">
        <v>2</v>
      </c>
      <c r="J30" s="12" t="s">
        <v>121</v>
      </c>
      <c r="K30" s="13">
        <v>42223</v>
      </c>
      <c r="L30" s="14" t="s">
        <v>107</v>
      </c>
      <c r="M30" s="51">
        <v>3.04</v>
      </c>
      <c r="N30" s="51">
        <v>0.68</v>
      </c>
      <c r="O30" s="51">
        <v>0.27</v>
      </c>
      <c r="P30" s="51">
        <v>0.05</v>
      </c>
      <c r="Q30" s="51">
        <v>2.09497</v>
      </c>
      <c r="R30" s="51">
        <v>3.94</v>
      </c>
      <c r="S30" s="51">
        <v>0.11</v>
      </c>
      <c r="T30" s="51">
        <v>0.05</v>
      </c>
      <c r="U30" s="51">
        <v>0</v>
      </c>
      <c r="V30" s="51">
        <v>4.3889800000000001</v>
      </c>
      <c r="W30" s="51">
        <v>0</v>
      </c>
      <c r="X30" s="51">
        <v>0</v>
      </c>
      <c r="Y30" s="51">
        <f t="shared" si="15"/>
        <v>4.0999999999999996</v>
      </c>
      <c r="Z30" s="51">
        <v>1.1559200000000001</v>
      </c>
      <c r="AA30" s="36">
        <v>280</v>
      </c>
      <c r="AB30" s="51">
        <v>0</v>
      </c>
      <c r="AC30" s="51">
        <v>1.9787286668315605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f t="shared" si="4"/>
        <v>0</v>
      </c>
      <c r="AJ30" s="2"/>
      <c r="AK30" s="2">
        <f t="shared" si="14"/>
        <v>0</v>
      </c>
      <c r="AL30" s="2">
        <f t="shared" si="5"/>
        <v>1132.04</v>
      </c>
      <c r="AM30" s="2">
        <f t="shared" si="6"/>
        <v>4.04</v>
      </c>
      <c r="AN30" s="2">
        <f t="shared" si="7"/>
        <v>4.0999999999999996</v>
      </c>
      <c r="AO30" s="10">
        <v>4.0430000000000001</v>
      </c>
      <c r="AP30" s="4"/>
      <c r="AQ30" s="4">
        <f t="shared" si="8"/>
        <v>4.04</v>
      </c>
      <c r="AR30" s="4">
        <f t="shared" si="9"/>
        <v>4.0999999999999996</v>
      </c>
      <c r="AS30" s="4">
        <f t="shared" si="10"/>
        <v>4.0999999999999996</v>
      </c>
      <c r="AU30" s="5">
        <f t="shared" si="11"/>
        <v>1.0007425742574259</v>
      </c>
      <c r="AV30" s="5">
        <f t="shared" si="12"/>
        <v>0.98609756097560985</v>
      </c>
      <c r="AW30" s="5">
        <f t="shared" si="13"/>
        <v>0.98609756097560985</v>
      </c>
    </row>
    <row r="31" spans="1:49" s="5" customFormat="1" ht="23.25" x14ac:dyDescent="0.5">
      <c r="A31" s="12" t="s">
        <v>9</v>
      </c>
      <c r="B31" s="12">
        <v>551</v>
      </c>
      <c r="C31" s="12">
        <v>2478</v>
      </c>
      <c r="D31" s="12">
        <v>100</v>
      </c>
      <c r="E31" s="16" t="s">
        <v>35</v>
      </c>
      <c r="F31" s="15">
        <v>9666</v>
      </c>
      <c r="G31" s="15">
        <v>0</v>
      </c>
      <c r="H31" s="33">
        <v>9.6660000000000004</v>
      </c>
      <c r="I31" s="11">
        <v>2</v>
      </c>
      <c r="J31" s="12" t="s">
        <v>25</v>
      </c>
      <c r="K31" s="13">
        <v>42224</v>
      </c>
      <c r="L31" s="14" t="s">
        <v>107</v>
      </c>
      <c r="M31" s="51">
        <v>7.5</v>
      </c>
      <c r="N31" s="51">
        <v>0.9</v>
      </c>
      <c r="O31" s="51">
        <v>0.65</v>
      </c>
      <c r="P31" s="51">
        <v>0.52500000000000002</v>
      </c>
      <c r="Q31" s="51">
        <v>2.11436</v>
      </c>
      <c r="R31" s="51">
        <v>7.9749999999999996</v>
      </c>
      <c r="S31" s="51">
        <v>1.28</v>
      </c>
      <c r="T31" s="51">
        <v>0.35</v>
      </c>
      <c r="U31" s="51">
        <v>0.05</v>
      </c>
      <c r="V31" s="51">
        <v>7.2521800000000001</v>
      </c>
      <c r="W31" s="51">
        <v>0</v>
      </c>
      <c r="X31" s="51">
        <v>0</v>
      </c>
      <c r="Y31" s="51">
        <v>9.66</v>
      </c>
      <c r="Z31" s="51">
        <v>1.00915</v>
      </c>
      <c r="AA31" s="36">
        <v>0</v>
      </c>
      <c r="AB31" s="51">
        <v>0</v>
      </c>
      <c r="AC31" s="51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6</v>
      </c>
      <c r="AI31" s="35">
        <f t="shared" si="4"/>
        <v>1.7735213265939524E-2</v>
      </c>
      <c r="AJ31" s="2"/>
      <c r="AK31" s="2"/>
      <c r="AL31" s="2">
        <f>(AA31+AD31+AF31+AH31)*H31</f>
        <v>57.996000000000002</v>
      </c>
      <c r="AM31" s="2">
        <f t="shared" si="6"/>
        <v>9.5750000000000011</v>
      </c>
      <c r="AN31" s="2">
        <f t="shared" si="7"/>
        <v>9.6549999999999994</v>
      </c>
      <c r="AO31" s="10">
        <v>9.6660000000000004</v>
      </c>
      <c r="AP31" s="4"/>
      <c r="AQ31" s="4">
        <f t="shared" si="8"/>
        <v>9.5750000000000011</v>
      </c>
      <c r="AR31" s="4"/>
      <c r="AS31" s="4"/>
    </row>
    <row r="32" spans="1:49" s="66" customFormat="1" ht="23.25" x14ac:dyDescent="0.5">
      <c r="A32" s="61"/>
      <c r="B32" s="61"/>
      <c r="C32" s="61"/>
      <c r="D32" s="61"/>
      <c r="E32" s="78"/>
      <c r="F32" s="86" t="s">
        <v>104</v>
      </c>
      <c r="G32" s="86"/>
      <c r="H32" s="79">
        <f>SUM(H4:H31)</f>
        <v>476.255</v>
      </c>
      <c r="I32" s="80"/>
      <c r="J32" s="80"/>
      <c r="K32" s="80"/>
      <c r="L32" s="80"/>
      <c r="M32" s="76">
        <v>322.18</v>
      </c>
      <c r="N32" s="76">
        <v>96.86</v>
      </c>
      <c r="O32" s="76">
        <v>46.01</v>
      </c>
      <c r="P32" s="76">
        <v>21.37</v>
      </c>
      <c r="Q32" s="76" t="s">
        <v>105</v>
      </c>
      <c r="R32" s="76">
        <v>461.48</v>
      </c>
      <c r="S32" s="76">
        <v>18.940000000000001</v>
      </c>
      <c r="T32" s="76">
        <v>4.12</v>
      </c>
      <c r="U32" s="76">
        <v>1.4</v>
      </c>
      <c r="V32" s="76" t="s">
        <v>105</v>
      </c>
      <c r="W32" s="76">
        <v>0.05</v>
      </c>
      <c r="X32" s="76">
        <v>0.13</v>
      </c>
      <c r="Y32" s="76">
        <v>476.46</v>
      </c>
      <c r="Z32" s="76" t="s">
        <v>105</v>
      </c>
      <c r="AA32" s="76">
        <f t="shared" ref="AA32:AB32" si="16">SUM(AA4:AA31)</f>
        <v>7909.6299999999992</v>
      </c>
      <c r="AB32" s="76">
        <f t="shared" si="16"/>
        <v>8548.77</v>
      </c>
      <c r="AC32" s="76" t="s">
        <v>105</v>
      </c>
      <c r="AD32" s="64">
        <f>SUM(AD4:AD31)</f>
        <v>5279</v>
      </c>
      <c r="AE32" s="64" t="s">
        <v>105</v>
      </c>
      <c r="AF32" s="64">
        <f>SUM(AF4:AF31)</f>
        <v>4273.58</v>
      </c>
      <c r="AG32" s="64" t="s">
        <v>105</v>
      </c>
      <c r="AH32" s="64">
        <f>SUM(AH4:AH31)</f>
        <v>2818.48</v>
      </c>
      <c r="AI32" s="65" t="s">
        <v>105</v>
      </c>
      <c r="AL32" s="67">
        <f>SUM(AL4:AL31)/H32</f>
        <v>1325.4302592098772</v>
      </c>
      <c r="AM32" s="68">
        <f>SUM(AM4:AM31)</f>
        <v>482.39500000000004</v>
      </c>
      <c r="AN32" s="68">
        <f>SUM(AN4:AN31)</f>
        <v>482.07</v>
      </c>
      <c r="AO32" s="62">
        <f>SUM(AO4:AO31)</f>
        <v>463.67099999999999</v>
      </c>
    </row>
    <row r="33" spans="1:41" s="66" customFormat="1" ht="23.25" x14ac:dyDescent="0.5">
      <c r="A33" s="61"/>
      <c r="B33" s="61"/>
      <c r="C33" s="61"/>
      <c r="D33" s="61"/>
      <c r="E33" s="78"/>
      <c r="F33" s="86" t="s">
        <v>106</v>
      </c>
      <c r="G33" s="86"/>
      <c r="H33" s="80"/>
      <c r="I33" s="80"/>
      <c r="J33" s="80"/>
      <c r="K33" s="80"/>
      <c r="L33" s="80"/>
      <c r="M33" s="76" t="s">
        <v>105</v>
      </c>
      <c r="N33" s="76" t="s">
        <v>105</v>
      </c>
      <c r="O33" s="76" t="s">
        <v>105</v>
      </c>
      <c r="P33" s="76" t="s">
        <v>105</v>
      </c>
      <c r="Q33" s="81">
        <v>2.4300000000000002</v>
      </c>
      <c r="R33" s="76" t="s">
        <v>105</v>
      </c>
      <c r="S33" s="76" t="s">
        <v>105</v>
      </c>
      <c r="T33" s="76" t="s">
        <v>105</v>
      </c>
      <c r="U33" s="76" t="s">
        <v>105</v>
      </c>
      <c r="V33" s="81">
        <v>4.4800000000000004</v>
      </c>
      <c r="W33" s="76" t="s">
        <v>105</v>
      </c>
      <c r="X33" s="76" t="s">
        <v>105</v>
      </c>
      <c r="Y33" s="76" t="s">
        <v>105</v>
      </c>
      <c r="Z33" s="76">
        <f>SUMPRODUCT(Z4:Z31,H4:H31)/H32</f>
        <v>1.1969371082928262</v>
      </c>
      <c r="AA33" s="76" t="s">
        <v>105</v>
      </c>
      <c r="AB33" s="76" t="s">
        <v>105</v>
      </c>
      <c r="AC33" s="76">
        <f>SUMPRODUCT(AC4:AC31,H4:H31)/H32</f>
        <v>0.73094185737832529</v>
      </c>
      <c r="AD33" s="64" t="s">
        <v>105</v>
      </c>
      <c r="AE33" s="64">
        <f>SUMPRODUCT(AE4:AE31,H4:H31)/H32</f>
        <v>0.31669708754463771</v>
      </c>
      <c r="AF33" s="64" t="s">
        <v>105</v>
      </c>
      <c r="AG33" s="64">
        <f>SUMPRODUCT(AG4:AG31,H4:H31)/H32</f>
        <v>0.25638006050180207</v>
      </c>
      <c r="AH33" s="64" t="s">
        <v>105</v>
      </c>
      <c r="AI33" s="65">
        <f>SUMPRODUCT(AO4:AO31,H4:H31)/H32</f>
        <v>26.603337642649421</v>
      </c>
      <c r="AM33" s="67">
        <f>((AM32-H32)/H32)*100</f>
        <v>1.289225309970508</v>
      </c>
      <c r="AN33" s="67">
        <f>((AN32-H32)/H32)*100</f>
        <v>1.2209845565925812</v>
      </c>
      <c r="AO33" s="63"/>
    </row>
    <row r="34" spans="1:41" x14ac:dyDescent="0.2">
      <c r="E34" s="50"/>
      <c r="F34" s="50"/>
      <c r="G34" s="50"/>
      <c r="H34" s="50"/>
      <c r="I34" s="50"/>
      <c r="J34" s="50"/>
      <c r="K34" s="50"/>
      <c r="L34" s="50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31"/>
      <c r="AE34" s="31"/>
      <c r="AF34" s="31"/>
      <c r="AG34" s="31"/>
      <c r="AH34" s="31"/>
      <c r="AI34" s="31"/>
    </row>
    <row r="35" spans="1:41" x14ac:dyDescent="0.2"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</row>
    <row r="36" spans="1:41" x14ac:dyDescent="0.2"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</row>
    <row r="37" spans="1:41" x14ac:dyDescent="0.2"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</row>
  </sheetData>
  <mergeCells count="31">
    <mergeCell ref="A1:E1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AO2:AO3"/>
    <mergeCell ref="F32:G32"/>
    <mergeCell ref="F33:G3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</mergeCells>
  <printOptions horizontalCentered="1"/>
  <pageMargins left="0.62840909090909092" right="0.25" top="0.75" bottom="0.75" header="0.3" footer="0.3"/>
  <pageSetup paperSize="8" scale="32" fitToHeight="0" orientation="landscape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6"/>
  <sheetViews>
    <sheetView view="pageLayout" zoomScale="80" zoomScaleNormal="90" zoomScalePageLayoutView="80" workbookViewId="0">
      <selection sqref="A1:E1"/>
    </sheetView>
  </sheetViews>
  <sheetFormatPr defaultRowHeight="14.25" x14ac:dyDescent="0.2"/>
  <cols>
    <col min="1" max="1" width="36.75" customWidth="1"/>
    <col min="5" max="5" width="25.25" bestFit="1" customWidth="1"/>
    <col min="7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44" customWidth="1"/>
    <col min="24" max="24" width="16.125" style="44" customWidth="1"/>
    <col min="25" max="25" width="10.75" style="44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style="1" customWidth="1"/>
    <col min="37" max="37" width="9.125" style="32" bestFit="1" customWidth="1"/>
    <col min="38" max="38" width="11.875" bestFit="1" customWidth="1"/>
    <col min="39" max="40" width="9.25" bestFit="1" customWidth="1"/>
    <col min="41" max="41" width="9.25" style="32" bestFit="1" customWidth="1"/>
  </cols>
  <sheetData>
    <row r="1" spans="1:45" s="1" customFormat="1" ht="23.25" x14ac:dyDescent="0.5">
      <c r="A1" s="94" t="s">
        <v>116</v>
      </c>
      <c r="B1" s="94"/>
      <c r="C1" s="94"/>
      <c r="D1" s="94"/>
      <c r="E1" s="9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47"/>
      <c r="X1" s="47"/>
      <c r="Y1" s="47"/>
      <c r="Z1" s="17"/>
      <c r="AA1" s="17"/>
      <c r="AB1" s="17"/>
      <c r="AC1" s="17"/>
      <c r="AD1" s="17"/>
      <c r="AE1" s="17"/>
      <c r="AF1" s="17"/>
      <c r="AG1" s="17"/>
      <c r="AH1" s="17"/>
      <c r="AI1" s="17"/>
      <c r="AK1" s="32"/>
      <c r="AO1" s="17"/>
    </row>
    <row r="2" spans="1:45" s="1" customFormat="1" ht="22.5" customHeight="1" x14ac:dyDescent="0.2">
      <c r="A2" s="87" t="s">
        <v>108</v>
      </c>
      <c r="B2" s="87" t="s">
        <v>0</v>
      </c>
      <c r="C2" s="88" t="s">
        <v>1</v>
      </c>
      <c r="D2" s="89" t="s">
        <v>2</v>
      </c>
      <c r="E2" s="87" t="s">
        <v>3</v>
      </c>
      <c r="F2" s="87" t="s">
        <v>128</v>
      </c>
      <c r="G2" s="87" t="s">
        <v>129</v>
      </c>
      <c r="H2" s="90" t="s">
        <v>130</v>
      </c>
      <c r="I2" s="87" t="s">
        <v>5</v>
      </c>
      <c r="J2" s="87" t="s">
        <v>6</v>
      </c>
      <c r="K2" s="91" t="s">
        <v>7</v>
      </c>
      <c r="L2" s="87" t="s">
        <v>8</v>
      </c>
      <c r="M2" s="97" t="s">
        <v>131</v>
      </c>
      <c r="N2" s="97"/>
      <c r="O2" s="97"/>
      <c r="P2" s="97"/>
      <c r="Q2" s="98" t="s">
        <v>132</v>
      </c>
      <c r="R2" s="97" t="s">
        <v>133</v>
      </c>
      <c r="S2" s="97"/>
      <c r="T2" s="97"/>
      <c r="U2" s="97"/>
      <c r="V2" s="98" t="s">
        <v>134</v>
      </c>
      <c r="W2" s="102" t="s">
        <v>135</v>
      </c>
      <c r="X2" s="103"/>
      <c r="Y2" s="104"/>
      <c r="Z2" s="98" t="s">
        <v>136</v>
      </c>
      <c r="AA2" s="99" t="s">
        <v>137</v>
      </c>
      <c r="AB2" s="99" t="s">
        <v>138</v>
      </c>
      <c r="AC2" s="95" t="s">
        <v>139</v>
      </c>
      <c r="AD2" s="92" t="s">
        <v>140</v>
      </c>
      <c r="AE2" s="100" t="s">
        <v>141</v>
      </c>
      <c r="AF2" s="92" t="s">
        <v>142</v>
      </c>
      <c r="AG2" s="95" t="s">
        <v>143</v>
      </c>
      <c r="AH2" s="92" t="s">
        <v>144</v>
      </c>
      <c r="AI2" s="92" t="s">
        <v>145</v>
      </c>
      <c r="AK2" s="32"/>
      <c r="AO2" s="84" t="s">
        <v>4</v>
      </c>
    </row>
    <row r="3" spans="1:45" s="1" customFormat="1" ht="41.25" customHeight="1" x14ac:dyDescent="0.2">
      <c r="A3" s="87"/>
      <c r="B3" s="87"/>
      <c r="C3" s="88"/>
      <c r="D3" s="89"/>
      <c r="E3" s="87"/>
      <c r="F3" s="87"/>
      <c r="G3" s="87"/>
      <c r="H3" s="90"/>
      <c r="I3" s="87"/>
      <c r="J3" s="87"/>
      <c r="K3" s="91"/>
      <c r="L3" s="87"/>
      <c r="M3" s="45" t="s">
        <v>146</v>
      </c>
      <c r="N3" s="46" t="s">
        <v>147</v>
      </c>
      <c r="O3" s="46" t="s">
        <v>148</v>
      </c>
      <c r="P3" s="45" t="s">
        <v>149</v>
      </c>
      <c r="Q3" s="98"/>
      <c r="R3" s="45" t="s">
        <v>150</v>
      </c>
      <c r="S3" s="46" t="s">
        <v>151</v>
      </c>
      <c r="T3" s="46" t="s">
        <v>152</v>
      </c>
      <c r="U3" s="45" t="s">
        <v>153</v>
      </c>
      <c r="V3" s="98"/>
      <c r="W3" s="45" t="s">
        <v>154</v>
      </c>
      <c r="X3" s="46" t="s">
        <v>155</v>
      </c>
      <c r="Y3" s="45" t="s">
        <v>156</v>
      </c>
      <c r="Z3" s="98"/>
      <c r="AA3" s="99"/>
      <c r="AB3" s="99"/>
      <c r="AC3" s="96"/>
      <c r="AD3" s="93"/>
      <c r="AE3" s="101"/>
      <c r="AF3" s="93"/>
      <c r="AG3" s="96"/>
      <c r="AH3" s="93"/>
      <c r="AI3" s="93"/>
      <c r="AK3" s="32"/>
      <c r="AO3" s="85"/>
    </row>
    <row r="4" spans="1:45" s="5" customFormat="1" ht="21" customHeight="1" x14ac:dyDescent="0.5">
      <c r="A4" s="12" t="s">
        <v>36</v>
      </c>
      <c r="B4" s="12">
        <v>552</v>
      </c>
      <c r="C4" s="12">
        <v>113</v>
      </c>
      <c r="D4" s="12">
        <v>100</v>
      </c>
      <c r="E4" s="8" t="s">
        <v>37</v>
      </c>
      <c r="F4" s="9">
        <v>54253</v>
      </c>
      <c r="G4" s="9">
        <v>0</v>
      </c>
      <c r="H4" s="33">
        <v>54.253</v>
      </c>
      <c r="I4" s="11">
        <v>2</v>
      </c>
      <c r="J4" s="12" t="s">
        <v>25</v>
      </c>
      <c r="K4" s="13">
        <v>42195</v>
      </c>
      <c r="L4" s="14" t="s">
        <v>107</v>
      </c>
      <c r="M4" s="35">
        <v>31.774999999999999</v>
      </c>
      <c r="N4" s="35">
        <v>10.275</v>
      </c>
      <c r="O4" s="35">
        <v>6.2249999999999996</v>
      </c>
      <c r="P4" s="35">
        <v>6.2249999999999996</v>
      </c>
      <c r="Q4" s="35">
        <v>2.6150000000000002</v>
      </c>
      <c r="R4" s="35">
        <v>48.15</v>
      </c>
      <c r="S4" s="35">
        <v>4.5999999999999996</v>
      </c>
      <c r="T4" s="35">
        <v>1.3</v>
      </c>
      <c r="U4" s="35">
        <v>0.45</v>
      </c>
      <c r="V4" s="35">
        <v>6.3170000000000002</v>
      </c>
      <c r="W4" s="48">
        <v>0</v>
      </c>
      <c r="X4" s="48">
        <v>7.4999999999999997E-2</v>
      </c>
      <c r="Y4" s="48">
        <v>54.424999999999997</v>
      </c>
      <c r="Z4" s="35">
        <v>1.2544</v>
      </c>
      <c r="AA4" s="36">
        <v>635</v>
      </c>
      <c r="AB4" s="35">
        <v>23.29</v>
      </c>
      <c r="AC4" s="35">
        <f t="shared" ref="AC4:AC20" si="0">(AA4+AB4*0.5)/(3.5*H4*1000)*100</f>
        <v>0.34054469667246839</v>
      </c>
      <c r="AD4" s="35">
        <v>425</v>
      </c>
      <c r="AE4" s="35">
        <f t="shared" ref="AE4:AE21" si="1">AD4/(3.5*H4*1000)*100</f>
        <v>0.22381909097851072</v>
      </c>
      <c r="AF4" s="35">
        <v>0</v>
      </c>
      <c r="AG4" s="35">
        <f t="shared" ref="AG4:AG20" si="2">AF4/(3.5*H4*1000)*100</f>
        <v>0</v>
      </c>
      <c r="AH4" s="35">
        <v>434</v>
      </c>
      <c r="AI4" s="35">
        <f t="shared" ref="AI4:AI21" si="3">AH4/(3.5*H4*1000)*100</f>
        <v>0.2285587893757027</v>
      </c>
      <c r="AJ4" s="2"/>
      <c r="AK4" s="2">
        <f>AB4*0.5</f>
        <v>11.645</v>
      </c>
      <c r="AL4" s="2">
        <f t="shared" ref="AL4:AL21" si="4">(AA4+AD4+AF4+AH4+AK4)*H4</f>
        <v>81685.758184999999</v>
      </c>
      <c r="AM4" s="2">
        <f t="shared" ref="AM4:AM21" si="5">SUM(M4:P4)</f>
        <v>54.5</v>
      </c>
      <c r="AN4" s="2">
        <f t="shared" ref="AN4:AN21" si="6">SUM(R4:U4)</f>
        <v>54.5</v>
      </c>
      <c r="AO4" s="10">
        <v>54.253</v>
      </c>
      <c r="AP4" s="4"/>
      <c r="AQ4" s="4"/>
      <c r="AR4" s="4"/>
      <c r="AS4" s="4"/>
    </row>
    <row r="5" spans="1:45" s="5" customFormat="1" ht="22.5" customHeight="1" x14ac:dyDescent="0.5">
      <c r="A5" s="12" t="s">
        <v>36</v>
      </c>
      <c r="B5" s="12">
        <v>552</v>
      </c>
      <c r="C5" s="12">
        <v>225</v>
      </c>
      <c r="D5" s="12">
        <v>300</v>
      </c>
      <c r="E5" s="8" t="s">
        <v>38</v>
      </c>
      <c r="F5" s="9">
        <v>93190</v>
      </c>
      <c r="G5" s="9">
        <v>160582</v>
      </c>
      <c r="H5" s="33">
        <v>67.391999999999996</v>
      </c>
      <c r="I5" s="11">
        <v>2</v>
      </c>
      <c r="J5" s="12" t="s">
        <v>121</v>
      </c>
      <c r="K5" s="13">
        <v>42195</v>
      </c>
      <c r="L5" s="14" t="s">
        <v>107</v>
      </c>
      <c r="M5" s="35">
        <v>35.299999999999997</v>
      </c>
      <c r="N5" s="35">
        <v>15.4</v>
      </c>
      <c r="O5" s="35">
        <v>9.65</v>
      </c>
      <c r="P5" s="35">
        <v>6.5</v>
      </c>
      <c r="Q5" s="35">
        <v>3.2978399999999999</v>
      </c>
      <c r="R5" s="35">
        <v>51.35</v>
      </c>
      <c r="S5" s="35">
        <v>11.15</v>
      </c>
      <c r="T5" s="35">
        <v>2.875</v>
      </c>
      <c r="U5" s="35">
        <v>1.4750000000000001</v>
      </c>
      <c r="V5" s="35">
        <v>6.6079999999999997</v>
      </c>
      <c r="W5" s="48">
        <v>0</v>
      </c>
      <c r="X5" s="48">
        <v>0.05</v>
      </c>
      <c r="Y5" s="48">
        <v>66.8</v>
      </c>
      <c r="Z5" s="35">
        <v>1.282</v>
      </c>
      <c r="AA5" s="36">
        <v>1070</v>
      </c>
      <c r="AB5" s="35">
        <v>0</v>
      </c>
      <c r="AC5" s="35">
        <f t="shared" si="0"/>
        <v>0.45363587030253694</v>
      </c>
      <c r="AD5" s="35">
        <v>0</v>
      </c>
      <c r="AE5" s="35">
        <f t="shared" si="1"/>
        <v>0</v>
      </c>
      <c r="AF5" s="35">
        <v>806</v>
      </c>
      <c r="AG5" s="35">
        <f t="shared" si="2"/>
        <v>0.34171075837742504</v>
      </c>
      <c r="AH5" s="35">
        <v>0</v>
      </c>
      <c r="AI5" s="35">
        <f t="shared" si="3"/>
        <v>0</v>
      </c>
      <c r="AJ5" s="2"/>
      <c r="AK5" s="2">
        <f t="shared" ref="AK5:AK21" si="7">AB5*0.5</f>
        <v>0</v>
      </c>
      <c r="AL5" s="2">
        <f t="shared" si="4"/>
        <v>126427.39199999999</v>
      </c>
      <c r="AM5" s="2">
        <f t="shared" si="5"/>
        <v>66.849999999999994</v>
      </c>
      <c r="AN5" s="2">
        <f t="shared" si="6"/>
        <v>66.849999999999994</v>
      </c>
      <c r="AO5" s="10">
        <v>67.391999999999996</v>
      </c>
      <c r="AP5" s="4"/>
      <c r="AQ5" s="4"/>
      <c r="AR5" s="4"/>
      <c r="AS5" s="4"/>
    </row>
    <row r="6" spans="1:45" s="5" customFormat="1" ht="23.25" x14ac:dyDescent="0.5">
      <c r="A6" s="12" t="s">
        <v>36</v>
      </c>
      <c r="B6" s="12">
        <v>552</v>
      </c>
      <c r="C6" s="12">
        <v>1069</v>
      </c>
      <c r="D6" s="12">
        <v>200</v>
      </c>
      <c r="E6" s="8" t="s">
        <v>39</v>
      </c>
      <c r="F6" s="15">
        <v>39004</v>
      </c>
      <c r="G6" s="15">
        <v>52009</v>
      </c>
      <c r="H6" s="33">
        <v>13.005000000000001</v>
      </c>
      <c r="I6" s="11">
        <v>2</v>
      </c>
      <c r="J6" s="12" t="s">
        <v>121</v>
      </c>
      <c r="K6" s="13">
        <v>42195</v>
      </c>
      <c r="L6" s="14" t="s">
        <v>107</v>
      </c>
      <c r="M6" s="35">
        <v>9.5500000000000007</v>
      </c>
      <c r="N6" s="35">
        <v>2.4500000000000002</v>
      </c>
      <c r="O6" s="35">
        <v>0.72499999999999998</v>
      </c>
      <c r="P6" s="35">
        <v>0.25</v>
      </c>
      <c r="Q6" s="35">
        <v>2.22559</v>
      </c>
      <c r="R6" s="35">
        <v>12.25</v>
      </c>
      <c r="S6" s="35">
        <v>0.65</v>
      </c>
      <c r="T6" s="35">
        <v>7.4999999999999997E-2</v>
      </c>
      <c r="U6" s="35">
        <v>0</v>
      </c>
      <c r="V6" s="35">
        <v>5.1767799999999999</v>
      </c>
      <c r="W6" s="48">
        <v>0</v>
      </c>
      <c r="X6" s="48">
        <v>0</v>
      </c>
      <c r="Y6" s="48">
        <f t="shared" ref="Y6:Y21" si="8">M6+N6+O6+P6</f>
        <v>12.975</v>
      </c>
      <c r="Z6" s="35">
        <v>1.32907</v>
      </c>
      <c r="AA6" s="36">
        <v>6</v>
      </c>
      <c r="AB6" s="35">
        <v>7.12</v>
      </c>
      <c r="AC6" s="35">
        <f t="shared" si="0"/>
        <v>2.1002910968308891E-2</v>
      </c>
      <c r="AD6" s="35">
        <v>0</v>
      </c>
      <c r="AE6" s="35">
        <f t="shared" si="1"/>
        <v>0</v>
      </c>
      <c r="AF6" s="35">
        <v>0</v>
      </c>
      <c r="AG6" s="35">
        <f t="shared" si="2"/>
        <v>0</v>
      </c>
      <c r="AH6" s="35">
        <v>17</v>
      </c>
      <c r="AI6" s="35">
        <f t="shared" si="3"/>
        <v>3.7348272642390282E-2</v>
      </c>
      <c r="AJ6" s="2"/>
      <c r="AK6" s="2">
        <f t="shared" si="7"/>
        <v>3.56</v>
      </c>
      <c r="AL6" s="2">
        <f t="shared" si="4"/>
        <v>345.4128</v>
      </c>
      <c r="AM6" s="2">
        <f t="shared" si="5"/>
        <v>12.975</v>
      </c>
      <c r="AN6" s="2">
        <f t="shared" si="6"/>
        <v>12.975</v>
      </c>
      <c r="AO6" s="10">
        <v>13.005000000000001</v>
      </c>
      <c r="AP6" s="4"/>
      <c r="AQ6" s="4"/>
      <c r="AR6" s="4"/>
      <c r="AS6" s="4"/>
    </row>
    <row r="7" spans="1:45" s="5" customFormat="1" ht="23.25" x14ac:dyDescent="0.5">
      <c r="A7" s="12" t="s">
        <v>36</v>
      </c>
      <c r="B7" s="12">
        <v>552</v>
      </c>
      <c r="C7" s="12">
        <v>1191</v>
      </c>
      <c r="D7" s="12">
        <v>200</v>
      </c>
      <c r="E7" s="8" t="s">
        <v>40</v>
      </c>
      <c r="F7" s="15">
        <v>18232</v>
      </c>
      <c r="G7" s="15">
        <v>2860</v>
      </c>
      <c r="H7" s="33">
        <v>15.372</v>
      </c>
      <c r="I7" s="11">
        <v>2</v>
      </c>
      <c r="J7" s="12" t="s">
        <v>25</v>
      </c>
      <c r="K7" s="13">
        <v>42195</v>
      </c>
      <c r="L7" s="14" t="s">
        <v>107</v>
      </c>
      <c r="M7" s="35">
        <v>7.375</v>
      </c>
      <c r="N7" s="35">
        <v>4.8250000000000002</v>
      </c>
      <c r="O7" s="35">
        <v>1.9750000000000001</v>
      </c>
      <c r="P7" s="35">
        <v>1.175</v>
      </c>
      <c r="Q7" s="35">
        <v>2.8871199999999999</v>
      </c>
      <c r="R7" s="35">
        <v>13.25</v>
      </c>
      <c r="S7" s="35">
        <v>1.575</v>
      </c>
      <c r="T7" s="35">
        <v>0.27500000000000002</v>
      </c>
      <c r="U7" s="35">
        <v>0.25</v>
      </c>
      <c r="V7" s="35">
        <v>5.55274</v>
      </c>
      <c r="W7" s="48">
        <v>0</v>
      </c>
      <c r="X7" s="48">
        <v>0</v>
      </c>
      <c r="Y7" s="48">
        <f t="shared" si="8"/>
        <v>15.35</v>
      </c>
      <c r="Z7" s="35">
        <v>1.34602</v>
      </c>
      <c r="AA7" s="36">
        <v>319</v>
      </c>
      <c r="AB7" s="35">
        <v>3.55</v>
      </c>
      <c r="AC7" s="35">
        <f t="shared" si="0"/>
        <v>0.5962138953942232</v>
      </c>
      <c r="AD7" s="35">
        <v>4</v>
      </c>
      <c r="AE7" s="35">
        <f t="shared" si="1"/>
        <v>7.4346678562135244E-3</v>
      </c>
      <c r="AF7" s="35">
        <v>0</v>
      </c>
      <c r="AG7" s="35">
        <f t="shared" si="2"/>
        <v>0</v>
      </c>
      <c r="AH7" s="35">
        <v>40</v>
      </c>
      <c r="AI7" s="35">
        <f t="shared" si="3"/>
        <v>7.4346678562135241E-2</v>
      </c>
      <c r="AJ7" s="2"/>
      <c r="AK7" s="2">
        <f t="shared" si="7"/>
        <v>1.7749999999999999</v>
      </c>
      <c r="AL7" s="2">
        <f t="shared" si="4"/>
        <v>5607.3212999999996</v>
      </c>
      <c r="AM7" s="2">
        <f t="shared" si="5"/>
        <v>15.35</v>
      </c>
      <c r="AN7" s="2">
        <f t="shared" si="6"/>
        <v>15.35</v>
      </c>
      <c r="AO7" s="10">
        <v>15.372</v>
      </c>
      <c r="AP7" s="4"/>
      <c r="AQ7" s="4"/>
      <c r="AR7" s="4"/>
      <c r="AS7" s="4"/>
    </row>
    <row r="8" spans="1:45" s="5" customFormat="1" ht="23.25" x14ac:dyDescent="0.5">
      <c r="A8" s="12" t="s">
        <v>36</v>
      </c>
      <c r="B8" s="12">
        <v>552</v>
      </c>
      <c r="C8" s="12">
        <v>1205</v>
      </c>
      <c r="D8" s="12">
        <v>100</v>
      </c>
      <c r="E8" s="8" t="s">
        <v>41</v>
      </c>
      <c r="F8" s="9">
        <v>0</v>
      </c>
      <c r="G8" s="9">
        <v>25031</v>
      </c>
      <c r="H8" s="33">
        <v>25.030999999999999</v>
      </c>
      <c r="I8" s="11">
        <v>2</v>
      </c>
      <c r="J8" s="12" t="s">
        <v>121</v>
      </c>
      <c r="K8" s="13">
        <v>42195</v>
      </c>
      <c r="L8" s="14" t="s">
        <v>107</v>
      </c>
      <c r="M8" s="35">
        <v>17.875</v>
      </c>
      <c r="N8" s="35">
        <v>4.25</v>
      </c>
      <c r="O8" s="35">
        <v>1.4750000000000001</v>
      </c>
      <c r="P8" s="35">
        <v>0.5</v>
      </c>
      <c r="Q8" s="35">
        <v>2.2811699999999999</v>
      </c>
      <c r="R8" s="35">
        <v>23.2</v>
      </c>
      <c r="S8" s="35">
        <v>0.75</v>
      </c>
      <c r="T8" s="35">
        <v>0.15</v>
      </c>
      <c r="U8" s="35">
        <v>0</v>
      </c>
      <c r="V8" s="35">
        <v>4.0156200000000002</v>
      </c>
      <c r="W8" s="48">
        <v>0</v>
      </c>
      <c r="X8" s="48">
        <v>0</v>
      </c>
      <c r="Y8" s="48">
        <f t="shared" si="8"/>
        <v>24.1</v>
      </c>
      <c r="Z8" s="35">
        <v>1.46854</v>
      </c>
      <c r="AA8" s="36">
        <v>301</v>
      </c>
      <c r="AB8" s="35">
        <v>3.49</v>
      </c>
      <c r="AC8" s="35">
        <f t="shared" si="0"/>
        <v>0.34556578414194972</v>
      </c>
      <c r="AD8" s="35">
        <v>41</v>
      </c>
      <c r="AE8" s="35">
        <f t="shared" si="1"/>
        <v>4.6799111958314557E-2</v>
      </c>
      <c r="AF8" s="35">
        <v>19</v>
      </c>
      <c r="AG8" s="35">
        <f t="shared" si="2"/>
        <v>2.1687393346536011E-2</v>
      </c>
      <c r="AH8" s="35">
        <v>6</v>
      </c>
      <c r="AI8" s="35">
        <f t="shared" si="3"/>
        <v>6.8486505304850565E-3</v>
      </c>
      <c r="AJ8" s="2"/>
      <c r="AK8" s="2">
        <f t="shared" si="7"/>
        <v>1.7450000000000001</v>
      </c>
      <c r="AL8" s="2">
        <f t="shared" si="4"/>
        <v>9230.0560949999999</v>
      </c>
      <c r="AM8" s="2">
        <f t="shared" si="5"/>
        <v>24.1</v>
      </c>
      <c r="AN8" s="2">
        <f t="shared" si="6"/>
        <v>24.099999999999998</v>
      </c>
      <c r="AO8" s="10">
        <v>25.030999999999999</v>
      </c>
      <c r="AP8" s="4"/>
      <c r="AQ8" s="4"/>
      <c r="AR8" s="4"/>
      <c r="AS8" s="4"/>
    </row>
    <row r="9" spans="1:45" s="5" customFormat="1" ht="24.75" customHeight="1" x14ac:dyDescent="0.5">
      <c r="A9" s="12" t="s">
        <v>36</v>
      </c>
      <c r="B9" s="12">
        <v>552</v>
      </c>
      <c r="C9" s="12">
        <v>1301</v>
      </c>
      <c r="D9" s="12">
        <v>200</v>
      </c>
      <c r="E9" s="8" t="s">
        <v>42</v>
      </c>
      <c r="F9" s="9">
        <v>6255</v>
      </c>
      <c r="G9" s="9">
        <v>23973</v>
      </c>
      <c r="H9" s="33">
        <v>17.718</v>
      </c>
      <c r="I9" s="11">
        <v>2</v>
      </c>
      <c r="J9" s="12" t="s">
        <v>121</v>
      </c>
      <c r="K9" s="13">
        <v>42195</v>
      </c>
      <c r="L9" s="14" t="s">
        <v>107</v>
      </c>
      <c r="M9" s="35">
        <v>9.6999999999999993</v>
      </c>
      <c r="N9" s="35">
        <v>4.95</v>
      </c>
      <c r="O9" s="35">
        <v>2.3250000000000002</v>
      </c>
      <c r="P9" s="35">
        <v>0.77500000000000002</v>
      </c>
      <c r="Q9" s="35">
        <v>2.7206000000000001</v>
      </c>
      <c r="R9" s="35">
        <v>17.2</v>
      </c>
      <c r="S9" s="35">
        <v>0.47499999999999998</v>
      </c>
      <c r="T9" s="35">
        <v>7.4999999999999997E-2</v>
      </c>
      <c r="U9" s="35">
        <v>0</v>
      </c>
      <c r="V9" s="35">
        <v>4.64419</v>
      </c>
      <c r="W9" s="48">
        <v>0</v>
      </c>
      <c r="X9" s="48">
        <v>0</v>
      </c>
      <c r="Y9" s="48">
        <f t="shared" si="8"/>
        <v>17.749999999999996</v>
      </c>
      <c r="Z9" s="35">
        <v>1.16557</v>
      </c>
      <c r="AA9" s="36">
        <v>1561</v>
      </c>
      <c r="AB9" s="35">
        <v>1.1399999999999999</v>
      </c>
      <c r="AC9" s="35">
        <f t="shared" si="0"/>
        <v>2.5181332946317707</v>
      </c>
      <c r="AD9" s="35">
        <v>0</v>
      </c>
      <c r="AE9" s="35">
        <f t="shared" si="1"/>
        <v>0</v>
      </c>
      <c r="AF9" s="35">
        <v>3</v>
      </c>
      <c r="AG9" s="35">
        <f t="shared" si="2"/>
        <v>4.8376953219486235E-3</v>
      </c>
      <c r="AH9" s="35">
        <v>29</v>
      </c>
      <c r="AI9" s="35">
        <f t="shared" si="3"/>
        <v>4.6764388112170027E-2</v>
      </c>
      <c r="AJ9" s="2"/>
      <c r="AK9" s="2">
        <f t="shared" si="7"/>
        <v>0.56999999999999995</v>
      </c>
      <c r="AL9" s="2">
        <f t="shared" si="4"/>
        <v>28234.87326</v>
      </c>
      <c r="AM9" s="2">
        <f t="shared" si="5"/>
        <v>17.749999999999996</v>
      </c>
      <c r="AN9" s="2">
        <f t="shared" si="6"/>
        <v>17.75</v>
      </c>
      <c r="AO9" s="10">
        <v>17.718</v>
      </c>
      <c r="AP9" s="4"/>
      <c r="AQ9" s="4"/>
      <c r="AR9" s="4"/>
      <c r="AS9" s="4"/>
    </row>
    <row r="10" spans="1:45" s="5" customFormat="1" ht="23.25" x14ac:dyDescent="0.5">
      <c r="A10" s="12" t="s">
        <v>36</v>
      </c>
      <c r="B10" s="12">
        <v>552</v>
      </c>
      <c r="C10" s="12">
        <v>2012</v>
      </c>
      <c r="D10" s="12">
        <v>100</v>
      </c>
      <c r="E10" s="8" t="s">
        <v>43</v>
      </c>
      <c r="F10" s="9">
        <v>0</v>
      </c>
      <c r="G10" s="9">
        <v>7200</v>
      </c>
      <c r="H10" s="33">
        <v>7.2</v>
      </c>
      <c r="I10" s="11">
        <v>6</v>
      </c>
      <c r="J10" s="12" t="s">
        <v>120</v>
      </c>
      <c r="K10" s="13">
        <v>42194</v>
      </c>
      <c r="L10" s="14" t="s">
        <v>107</v>
      </c>
      <c r="M10" s="35">
        <v>4.3499999999999996</v>
      </c>
      <c r="N10" s="35">
        <v>1.175</v>
      </c>
      <c r="O10" s="35">
        <v>0.82499999999999996</v>
      </c>
      <c r="P10" s="35">
        <v>0.875</v>
      </c>
      <c r="Q10" s="35">
        <v>3.056</v>
      </c>
      <c r="R10" s="35">
        <v>6.6</v>
      </c>
      <c r="S10" s="35">
        <v>0.55000000000000004</v>
      </c>
      <c r="T10" s="35">
        <v>7.4999999999999997E-2</v>
      </c>
      <c r="U10" s="35">
        <v>0</v>
      </c>
      <c r="V10" s="35">
        <v>6.1070000000000002</v>
      </c>
      <c r="W10" s="48">
        <v>0</v>
      </c>
      <c r="X10" s="48">
        <v>0</v>
      </c>
      <c r="Y10" s="48">
        <f t="shared" si="8"/>
        <v>7.2249999999999996</v>
      </c>
      <c r="Z10" s="35">
        <v>1.4570000000000001</v>
      </c>
      <c r="AA10" s="36">
        <v>0</v>
      </c>
      <c r="AB10" s="35">
        <v>9.98</v>
      </c>
      <c r="AC10" s="35">
        <f t="shared" si="0"/>
        <v>1.9801587301587303E-2</v>
      </c>
      <c r="AD10" s="35">
        <v>0</v>
      </c>
      <c r="AE10" s="35">
        <f t="shared" si="1"/>
        <v>0</v>
      </c>
      <c r="AF10" s="35">
        <v>14</v>
      </c>
      <c r="AG10" s="35">
        <f t="shared" si="2"/>
        <v>5.5555555555555552E-2</v>
      </c>
      <c r="AH10" s="35">
        <v>1.9</v>
      </c>
      <c r="AI10" s="35">
        <f t="shared" si="3"/>
        <v>7.5396825396825398E-3</v>
      </c>
      <c r="AJ10" s="2"/>
      <c r="AK10" s="2">
        <f t="shared" si="7"/>
        <v>4.99</v>
      </c>
      <c r="AL10" s="2">
        <f t="shared" si="4"/>
        <v>150.40800000000002</v>
      </c>
      <c r="AM10" s="2">
        <f t="shared" si="5"/>
        <v>7.2249999999999996</v>
      </c>
      <c r="AN10" s="2">
        <f t="shared" si="6"/>
        <v>7.2249999999999996</v>
      </c>
      <c r="AO10" s="10">
        <v>7.2</v>
      </c>
      <c r="AP10" s="4"/>
      <c r="AQ10" s="4"/>
      <c r="AR10" s="4"/>
      <c r="AS10" s="4"/>
    </row>
    <row r="11" spans="1:45" s="5" customFormat="1" ht="23.25" x14ac:dyDescent="0.5">
      <c r="A11" s="12" t="s">
        <v>36</v>
      </c>
      <c r="B11" s="12">
        <v>552</v>
      </c>
      <c r="C11" s="12">
        <v>2012</v>
      </c>
      <c r="D11" s="12">
        <v>100</v>
      </c>
      <c r="E11" s="8" t="s">
        <v>43</v>
      </c>
      <c r="F11" s="9">
        <v>7200</v>
      </c>
      <c r="G11" s="9">
        <v>0</v>
      </c>
      <c r="H11" s="33">
        <v>7.2</v>
      </c>
      <c r="I11" s="11">
        <v>6</v>
      </c>
      <c r="J11" s="12" t="s">
        <v>11</v>
      </c>
      <c r="K11" s="13">
        <v>42194</v>
      </c>
      <c r="L11" s="14" t="s">
        <v>107</v>
      </c>
      <c r="M11" s="35">
        <v>4.4000000000000004</v>
      </c>
      <c r="N11" s="35">
        <v>1.2</v>
      </c>
      <c r="O11" s="35">
        <v>1.075</v>
      </c>
      <c r="P11" s="35">
        <v>0.52500000000000002</v>
      </c>
      <c r="Q11" s="35">
        <v>3.1078999999999999</v>
      </c>
      <c r="R11" s="35">
        <v>6.9</v>
      </c>
      <c r="S11" s="35">
        <v>0.22500000000000001</v>
      </c>
      <c r="T11" s="35">
        <v>2.5000000000000001E-2</v>
      </c>
      <c r="U11" s="35">
        <v>0.05</v>
      </c>
      <c r="V11" s="35">
        <v>4.4017099999999996</v>
      </c>
      <c r="W11" s="48">
        <v>0</v>
      </c>
      <c r="X11" s="48">
        <v>0</v>
      </c>
      <c r="Y11" s="48">
        <f t="shared" si="8"/>
        <v>7.2000000000000011</v>
      </c>
      <c r="Z11" s="35">
        <v>1.40055</v>
      </c>
      <c r="AA11" s="36">
        <v>0</v>
      </c>
      <c r="AB11" s="35">
        <v>21</v>
      </c>
      <c r="AC11" s="35">
        <f t="shared" si="0"/>
        <v>4.1666666666666671E-2</v>
      </c>
      <c r="AD11" s="35">
        <v>0</v>
      </c>
      <c r="AE11" s="35">
        <f t="shared" si="1"/>
        <v>0</v>
      </c>
      <c r="AF11" s="35">
        <v>45</v>
      </c>
      <c r="AG11" s="35">
        <f t="shared" si="2"/>
        <v>0.17857142857142858</v>
      </c>
      <c r="AH11" s="35">
        <v>4</v>
      </c>
      <c r="AI11" s="35">
        <f t="shared" si="3"/>
        <v>1.5873015873015872E-2</v>
      </c>
      <c r="AJ11" s="2"/>
      <c r="AK11" s="2">
        <f t="shared" si="7"/>
        <v>10.5</v>
      </c>
      <c r="AL11" s="2">
        <f t="shared" si="4"/>
        <v>428.40000000000003</v>
      </c>
      <c r="AM11" s="2">
        <f t="shared" si="5"/>
        <v>7.2000000000000011</v>
      </c>
      <c r="AN11" s="2">
        <f t="shared" si="6"/>
        <v>7.2</v>
      </c>
      <c r="AO11" s="10">
        <v>7.2</v>
      </c>
      <c r="AP11" s="4"/>
      <c r="AQ11" s="4"/>
      <c r="AR11" s="4"/>
      <c r="AS11" s="4"/>
    </row>
    <row r="12" spans="1:45" s="5" customFormat="1" ht="24" customHeight="1" x14ac:dyDescent="0.5">
      <c r="A12" s="12" t="s">
        <v>36</v>
      </c>
      <c r="B12" s="12">
        <v>552</v>
      </c>
      <c r="C12" s="12">
        <v>2244</v>
      </c>
      <c r="D12" s="12">
        <v>100</v>
      </c>
      <c r="E12" s="8" t="s">
        <v>44</v>
      </c>
      <c r="F12" s="9">
        <v>0</v>
      </c>
      <c r="G12" s="9">
        <v>14500</v>
      </c>
      <c r="H12" s="33">
        <v>14.5</v>
      </c>
      <c r="I12" s="11">
        <v>2</v>
      </c>
      <c r="J12" s="12" t="s">
        <v>121</v>
      </c>
      <c r="K12" s="13">
        <v>42194</v>
      </c>
      <c r="L12" s="14" t="s">
        <v>107</v>
      </c>
      <c r="M12" s="35">
        <v>9.5</v>
      </c>
      <c r="N12" s="35">
        <v>2.4</v>
      </c>
      <c r="O12" s="35">
        <v>1.3</v>
      </c>
      <c r="P12" s="35">
        <v>1.325</v>
      </c>
      <c r="Q12" s="35">
        <v>2.2729400000000002</v>
      </c>
      <c r="R12" s="35">
        <v>14.225</v>
      </c>
      <c r="S12" s="35">
        <v>0.17499999999999999</v>
      </c>
      <c r="T12" s="35">
        <v>7.4999999999999997E-2</v>
      </c>
      <c r="U12" s="35">
        <v>0.05</v>
      </c>
      <c r="V12" s="35">
        <v>3.2328399999999999</v>
      </c>
      <c r="W12" s="48">
        <v>0</v>
      </c>
      <c r="X12" s="48">
        <v>0</v>
      </c>
      <c r="Y12" s="48">
        <f t="shared" si="8"/>
        <v>14.525</v>
      </c>
      <c r="Z12" s="35">
        <v>1.3307599999999999</v>
      </c>
      <c r="AA12" s="36">
        <v>94</v>
      </c>
      <c r="AB12" s="35">
        <v>10.07</v>
      </c>
      <c r="AC12" s="35">
        <f t="shared" si="0"/>
        <v>0.19514285714285715</v>
      </c>
      <c r="AD12" s="35">
        <v>0</v>
      </c>
      <c r="AE12" s="35">
        <f t="shared" si="1"/>
        <v>0</v>
      </c>
      <c r="AF12" s="35">
        <v>0</v>
      </c>
      <c r="AG12" s="35">
        <f t="shared" si="2"/>
        <v>0</v>
      </c>
      <c r="AH12" s="35">
        <v>21</v>
      </c>
      <c r="AI12" s="35">
        <f t="shared" si="3"/>
        <v>4.1379310344827586E-2</v>
      </c>
      <c r="AJ12" s="2"/>
      <c r="AK12" s="2">
        <f t="shared" si="7"/>
        <v>5.0350000000000001</v>
      </c>
      <c r="AL12" s="2">
        <f t="shared" si="4"/>
        <v>1740.5074999999999</v>
      </c>
      <c r="AM12" s="2">
        <f t="shared" si="5"/>
        <v>14.525</v>
      </c>
      <c r="AN12" s="2">
        <f t="shared" si="6"/>
        <v>14.525</v>
      </c>
      <c r="AO12" s="10">
        <v>14.5</v>
      </c>
      <c r="AP12" s="4"/>
      <c r="AQ12" s="4"/>
      <c r="AR12" s="4"/>
      <c r="AS12" s="4"/>
    </row>
    <row r="13" spans="1:45" s="5" customFormat="1" ht="20.25" customHeight="1" x14ac:dyDescent="0.5">
      <c r="A13" s="12" t="s">
        <v>36</v>
      </c>
      <c r="B13" s="12">
        <v>552</v>
      </c>
      <c r="C13" s="12">
        <v>2245</v>
      </c>
      <c r="D13" s="12">
        <v>100</v>
      </c>
      <c r="E13" s="8" t="s">
        <v>45</v>
      </c>
      <c r="F13" s="9">
        <v>0</v>
      </c>
      <c r="G13" s="9">
        <v>7915</v>
      </c>
      <c r="H13" s="33">
        <v>7.915</v>
      </c>
      <c r="I13" s="11">
        <v>2</v>
      </c>
      <c r="J13" s="12" t="s">
        <v>121</v>
      </c>
      <c r="K13" s="13">
        <v>42194</v>
      </c>
      <c r="L13" s="14" t="s">
        <v>107</v>
      </c>
      <c r="M13" s="35">
        <v>6.05</v>
      </c>
      <c r="N13" s="35">
        <v>1.45</v>
      </c>
      <c r="O13" s="35">
        <v>0.3</v>
      </c>
      <c r="P13" s="35">
        <v>0.05</v>
      </c>
      <c r="Q13" s="35">
        <v>2.1211899999999999</v>
      </c>
      <c r="R13" s="35">
        <v>7.7750000000000004</v>
      </c>
      <c r="S13" s="35">
        <v>7.4999999999999997E-2</v>
      </c>
      <c r="T13" s="35">
        <v>0</v>
      </c>
      <c r="U13" s="35">
        <v>0</v>
      </c>
      <c r="V13" s="35">
        <v>2.50339</v>
      </c>
      <c r="W13" s="48">
        <v>0</v>
      </c>
      <c r="X13" s="48">
        <v>0</v>
      </c>
      <c r="Y13" s="48">
        <f t="shared" si="8"/>
        <v>7.85</v>
      </c>
      <c r="Z13" s="35">
        <v>1.1673100000000001</v>
      </c>
      <c r="AA13" s="36">
        <v>33</v>
      </c>
      <c r="AB13" s="35">
        <v>3.46</v>
      </c>
      <c r="AC13" s="35">
        <f t="shared" si="0"/>
        <v>0.12536774659326774</v>
      </c>
      <c r="AD13" s="35">
        <v>0</v>
      </c>
      <c r="AE13" s="35">
        <f t="shared" si="1"/>
        <v>0</v>
      </c>
      <c r="AF13" s="35">
        <v>0</v>
      </c>
      <c r="AG13" s="35">
        <f t="shared" si="2"/>
        <v>0</v>
      </c>
      <c r="AH13" s="35">
        <v>0</v>
      </c>
      <c r="AI13" s="35">
        <f t="shared" si="3"/>
        <v>0</v>
      </c>
      <c r="AJ13" s="2"/>
      <c r="AK13" s="2">
        <f t="shared" si="7"/>
        <v>1.73</v>
      </c>
      <c r="AL13" s="2">
        <f t="shared" si="4"/>
        <v>274.88794999999999</v>
      </c>
      <c r="AM13" s="2">
        <f t="shared" si="5"/>
        <v>7.85</v>
      </c>
      <c r="AN13" s="2">
        <f t="shared" si="6"/>
        <v>7.8500000000000005</v>
      </c>
      <c r="AO13" s="10">
        <v>7.915</v>
      </c>
      <c r="AP13" s="4"/>
      <c r="AQ13" s="4"/>
      <c r="AR13" s="4"/>
      <c r="AS13" s="4"/>
    </row>
    <row r="14" spans="1:45" s="5" customFormat="1" ht="21.75" customHeight="1" x14ac:dyDescent="0.5">
      <c r="A14" s="12" t="s">
        <v>36</v>
      </c>
      <c r="B14" s="12">
        <v>552</v>
      </c>
      <c r="C14" s="12">
        <v>2275</v>
      </c>
      <c r="D14" s="12">
        <v>201</v>
      </c>
      <c r="E14" s="8" t="s">
        <v>46</v>
      </c>
      <c r="F14" s="15">
        <v>12000</v>
      </c>
      <c r="G14" s="15">
        <v>30075</v>
      </c>
      <c r="H14" s="33">
        <v>18.074999999999999</v>
      </c>
      <c r="I14" s="11">
        <v>2</v>
      </c>
      <c r="J14" s="12" t="s">
        <v>121</v>
      </c>
      <c r="K14" s="13">
        <v>42194</v>
      </c>
      <c r="L14" s="14" t="s">
        <v>107</v>
      </c>
      <c r="M14" s="35">
        <v>9.75</v>
      </c>
      <c r="N14" s="35">
        <v>4.4249999999999998</v>
      </c>
      <c r="O14" s="35">
        <v>2.15</v>
      </c>
      <c r="P14" s="35">
        <v>1.7250000000000001</v>
      </c>
      <c r="Q14" s="35">
        <v>2.8230300000000002</v>
      </c>
      <c r="R14" s="35">
        <v>17.25</v>
      </c>
      <c r="S14" s="35">
        <v>0.52500000000000002</v>
      </c>
      <c r="T14" s="35">
        <v>0.15</v>
      </c>
      <c r="U14" s="35">
        <v>0.125</v>
      </c>
      <c r="V14" s="35">
        <v>3.2944900000000001</v>
      </c>
      <c r="W14" s="48">
        <v>0</v>
      </c>
      <c r="X14" s="48">
        <v>0</v>
      </c>
      <c r="Y14" s="48">
        <f t="shared" si="8"/>
        <v>18.05</v>
      </c>
      <c r="Z14" s="35">
        <v>1.14995</v>
      </c>
      <c r="AA14" s="36">
        <v>418</v>
      </c>
      <c r="AB14" s="35">
        <v>5.9</v>
      </c>
      <c r="AC14" s="35">
        <f t="shared" si="0"/>
        <v>0.66540209444773768</v>
      </c>
      <c r="AD14" s="35">
        <v>73</v>
      </c>
      <c r="AE14" s="35">
        <f t="shared" si="1"/>
        <v>0.11539221497727722</v>
      </c>
      <c r="AF14" s="35">
        <v>67</v>
      </c>
      <c r="AG14" s="35">
        <f t="shared" si="2"/>
        <v>0.10590792333530924</v>
      </c>
      <c r="AH14" s="35">
        <v>61</v>
      </c>
      <c r="AI14" s="35">
        <f t="shared" si="3"/>
        <v>9.6423631693341255E-2</v>
      </c>
      <c r="AJ14" s="2"/>
      <c r="AK14" s="2">
        <f t="shared" si="7"/>
        <v>2.95</v>
      </c>
      <c r="AL14" s="2">
        <f t="shared" si="4"/>
        <v>11241.74625</v>
      </c>
      <c r="AM14" s="2">
        <f t="shared" si="5"/>
        <v>18.05</v>
      </c>
      <c r="AN14" s="2">
        <f t="shared" si="6"/>
        <v>18.049999999999997</v>
      </c>
      <c r="AO14" s="10">
        <v>18.074999999999999</v>
      </c>
      <c r="AP14" s="4"/>
      <c r="AQ14" s="4"/>
      <c r="AR14" s="4"/>
      <c r="AS14" s="4"/>
    </row>
    <row r="15" spans="1:45" s="5" customFormat="1" ht="19.5" customHeight="1" x14ac:dyDescent="0.5">
      <c r="A15" s="12" t="s">
        <v>36</v>
      </c>
      <c r="B15" s="12">
        <v>552</v>
      </c>
      <c r="C15" s="12">
        <v>2275</v>
      </c>
      <c r="D15" s="12">
        <v>202</v>
      </c>
      <c r="E15" s="8" t="s">
        <v>47</v>
      </c>
      <c r="F15" s="9">
        <v>30075</v>
      </c>
      <c r="G15" s="9">
        <v>73271</v>
      </c>
      <c r="H15" s="33">
        <v>43.195999999999998</v>
      </c>
      <c r="I15" s="11">
        <v>2</v>
      </c>
      <c r="J15" s="12" t="s">
        <v>121</v>
      </c>
      <c r="K15" s="13">
        <v>42195</v>
      </c>
      <c r="L15" s="14" t="s">
        <v>107</v>
      </c>
      <c r="M15" s="51">
        <v>29.175000000000001</v>
      </c>
      <c r="N15" s="51">
        <v>7.125</v>
      </c>
      <c r="O15" s="51">
        <v>4.1749999999999998</v>
      </c>
      <c r="P15" s="51">
        <v>2.65</v>
      </c>
      <c r="Q15" s="51">
        <v>2.7759999999999998</v>
      </c>
      <c r="R15" s="35">
        <v>41.325000000000003</v>
      </c>
      <c r="S15" s="35">
        <v>1.3</v>
      </c>
      <c r="T15" s="35">
        <v>0.3</v>
      </c>
      <c r="U15" s="35">
        <v>0.2</v>
      </c>
      <c r="V15" s="35">
        <v>4.6349999999999998</v>
      </c>
      <c r="W15" s="48">
        <v>0</v>
      </c>
      <c r="X15" s="48">
        <v>0</v>
      </c>
      <c r="Y15" s="48">
        <f t="shared" si="8"/>
        <v>43.124999999999993</v>
      </c>
      <c r="Z15" s="35">
        <v>1.1830000000000001</v>
      </c>
      <c r="AA15" s="36">
        <v>495</v>
      </c>
      <c r="AB15" s="35">
        <v>417.8</v>
      </c>
      <c r="AC15" s="35">
        <f t="shared" si="0"/>
        <v>0.46558543780508788</v>
      </c>
      <c r="AD15" s="35">
        <v>16</v>
      </c>
      <c r="AE15" s="35">
        <f t="shared" si="1"/>
        <v>1.0582990488537301E-2</v>
      </c>
      <c r="AF15" s="35">
        <v>217</v>
      </c>
      <c r="AG15" s="35">
        <f t="shared" si="2"/>
        <v>0.14353180850078712</v>
      </c>
      <c r="AH15" s="35">
        <v>49</v>
      </c>
      <c r="AI15" s="35">
        <f t="shared" si="3"/>
        <v>3.2410408371145484E-2</v>
      </c>
      <c r="AJ15" s="2"/>
      <c r="AK15" s="2">
        <f t="shared" si="7"/>
        <v>208.9</v>
      </c>
      <c r="AL15" s="2">
        <f t="shared" si="4"/>
        <v>42586.936399999999</v>
      </c>
      <c r="AM15" s="2">
        <f t="shared" si="5"/>
        <v>43.124999999999993</v>
      </c>
      <c r="AN15" s="2">
        <f t="shared" si="6"/>
        <v>43.125</v>
      </c>
      <c r="AO15" s="10">
        <v>43.195999999999998</v>
      </c>
      <c r="AP15" s="4"/>
      <c r="AQ15" s="4"/>
      <c r="AR15" s="4"/>
      <c r="AS15" s="4"/>
    </row>
    <row r="16" spans="1:45" s="5" customFormat="1" ht="22.5" customHeight="1" x14ac:dyDescent="0.5">
      <c r="A16" s="12" t="s">
        <v>36</v>
      </c>
      <c r="B16" s="12">
        <v>552</v>
      </c>
      <c r="C16" s="12">
        <v>2275</v>
      </c>
      <c r="D16" s="12">
        <v>203</v>
      </c>
      <c r="E16" s="8" t="s">
        <v>48</v>
      </c>
      <c r="F16" s="9">
        <v>78516</v>
      </c>
      <c r="G16" s="15">
        <v>113800</v>
      </c>
      <c r="H16" s="33">
        <v>35.283999999999999</v>
      </c>
      <c r="I16" s="11">
        <v>2</v>
      </c>
      <c r="J16" s="12" t="s">
        <v>121</v>
      </c>
      <c r="K16" s="13">
        <v>42195</v>
      </c>
      <c r="L16" s="14" t="s">
        <v>107</v>
      </c>
      <c r="M16" s="51">
        <v>20.55</v>
      </c>
      <c r="N16" s="51">
        <v>6.9749999999999996</v>
      </c>
      <c r="O16" s="51">
        <v>3.5750000000000002</v>
      </c>
      <c r="P16" s="51">
        <v>4.0750000000000002</v>
      </c>
      <c r="Q16" s="51">
        <v>2.9194599999999999</v>
      </c>
      <c r="R16" s="35">
        <v>31.25</v>
      </c>
      <c r="S16" s="35">
        <v>2.95</v>
      </c>
      <c r="T16" s="35">
        <v>0.55000000000000004</v>
      </c>
      <c r="U16" s="35">
        <v>0.42499999999999999</v>
      </c>
      <c r="V16" s="35">
        <v>5.1055299999999999</v>
      </c>
      <c r="W16" s="48">
        <v>0</v>
      </c>
      <c r="X16" s="48">
        <v>0</v>
      </c>
      <c r="Y16" s="48">
        <f t="shared" si="8"/>
        <v>35.174999999999997</v>
      </c>
      <c r="Z16" s="35">
        <v>1.3170900000000001</v>
      </c>
      <c r="AA16" s="36">
        <v>41</v>
      </c>
      <c r="AB16" s="35">
        <v>0</v>
      </c>
      <c r="AC16" s="35">
        <f t="shared" si="0"/>
        <v>3.3199993521952485E-2</v>
      </c>
      <c r="AD16" s="35">
        <v>0</v>
      </c>
      <c r="AE16" s="35">
        <f t="shared" si="1"/>
        <v>0</v>
      </c>
      <c r="AF16" s="35">
        <v>0</v>
      </c>
      <c r="AG16" s="35">
        <f t="shared" si="2"/>
        <v>0</v>
      </c>
      <c r="AH16" s="35">
        <v>0</v>
      </c>
      <c r="AI16" s="35">
        <f t="shared" si="3"/>
        <v>0</v>
      </c>
      <c r="AJ16" s="2"/>
      <c r="AK16" s="2">
        <f t="shared" si="7"/>
        <v>0</v>
      </c>
      <c r="AL16" s="2">
        <f t="shared" si="4"/>
        <v>1446.644</v>
      </c>
      <c r="AM16" s="2">
        <f t="shared" si="5"/>
        <v>35.174999999999997</v>
      </c>
      <c r="AN16" s="2">
        <f t="shared" si="6"/>
        <v>35.174999999999997</v>
      </c>
      <c r="AO16" s="10">
        <v>35.283999999999999</v>
      </c>
      <c r="AP16" s="4"/>
      <c r="AQ16" s="4"/>
      <c r="AR16" s="4"/>
      <c r="AS16" s="4"/>
    </row>
    <row r="17" spans="1:45" s="5" customFormat="1" ht="23.25" x14ac:dyDescent="0.5">
      <c r="A17" s="12" t="s">
        <v>36</v>
      </c>
      <c r="B17" s="12">
        <v>552</v>
      </c>
      <c r="C17" s="12">
        <v>2320</v>
      </c>
      <c r="D17" s="12">
        <v>100</v>
      </c>
      <c r="E17" s="8" t="s">
        <v>49</v>
      </c>
      <c r="F17" s="15">
        <v>10728</v>
      </c>
      <c r="G17" s="15">
        <v>0</v>
      </c>
      <c r="H17" s="33">
        <v>10.728</v>
      </c>
      <c r="I17" s="11">
        <v>2</v>
      </c>
      <c r="J17" s="12" t="s">
        <v>25</v>
      </c>
      <c r="K17" s="13">
        <v>42195</v>
      </c>
      <c r="L17" s="14" t="s">
        <v>107</v>
      </c>
      <c r="M17" s="51">
        <v>7.625</v>
      </c>
      <c r="N17" s="51">
        <v>1.65</v>
      </c>
      <c r="O17" s="51">
        <v>0.85</v>
      </c>
      <c r="P17" s="51">
        <v>0.57499999999999996</v>
      </c>
      <c r="Q17" s="51">
        <v>2.3740000000000001</v>
      </c>
      <c r="R17" s="35">
        <v>9.375</v>
      </c>
      <c r="S17" s="35">
        <v>0.8</v>
      </c>
      <c r="T17" s="35">
        <v>0.3</v>
      </c>
      <c r="U17" s="35">
        <v>0.22500000000000001</v>
      </c>
      <c r="V17" s="35">
        <v>5.9139999999999997</v>
      </c>
      <c r="W17" s="48">
        <v>0</v>
      </c>
      <c r="X17" s="48">
        <v>0</v>
      </c>
      <c r="Y17" s="48">
        <f t="shared" si="8"/>
        <v>10.7</v>
      </c>
      <c r="Z17" s="35">
        <v>1.2789999999999999</v>
      </c>
      <c r="AA17" s="36">
        <v>9</v>
      </c>
      <c r="AB17" s="35">
        <v>0</v>
      </c>
      <c r="AC17" s="35">
        <f t="shared" si="0"/>
        <v>2.3969319271332692E-2</v>
      </c>
      <c r="AD17" s="35">
        <v>0</v>
      </c>
      <c r="AE17" s="35">
        <f t="shared" si="1"/>
        <v>0</v>
      </c>
      <c r="AF17" s="35">
        <v>0</v>
      </c>
      <c r="AG17" s="35">
        <f t="shared" si="2"/>
        <v>0</v>
      </c>
      <c r="AH17" s="35">
        <v>0</v>
      </c>
      <c r="AI17" s="35">
        <f t="shared" si="3"/>
        <v>0</v>
      </c>
      <c r="AJ17" s="2"/>
      <c r="AK17" s="2">
        <f t="shared" si="7"/>
        <v>0</v>
      </c>
      <c r="AL17" s="2">
        <f t="shared" si="4"/>
        <v>96.551999999999992</v>
      </c>
      <c r="AM17" s="2">
        <f t="shared" si="5"/>
        <v>10.7</v>
      </c>
      <c r="AN17" s="2">
        <f t="shared" si="6"/>
        <v>10.700000000000001</v>
      </c>
      <c r="AO17" s="10">
        <v>10.728</v>
      </c>
      <c r="AP17" s="4"/>
      <c r="AQ17" s="4"/>
      <c r="AR17" s="4"/>
      <c r="AS17" s="4"/>
    </row>
    <row r="18" spans="1:45" s="5" customFormat="1" ht="24" customHeight="1" x14ac:dyDescent="0.5">
      <c r="A18" s="12" t="s">
        <v>36</v>
      </c>
      <c r="B18" s="12">
        <v>552</v>
      </c>
      <c r="C18" s="12">
        <v>2398</v>
      </c>
      <c r="D18" s="12">
        <v>101</v>
      </c>
      <c r="E18" s="8" t="s">
        <v>50</v>
      </c>
      <c r="F18" s="9">
        <v>581</v>
      </c>
      <c r="G18" s="9">
        <v>18000</v>
      </c>
      <c r="H18" s="33">
        <v>17.419</v>
      </c>
      <c r="I18" s="11">
        <v>2</v>
      </c>
      <c r="J18" s="12" t="s">
        <v>121</v>
      </c>
      <c r="K18" s="13">
        <v>42195</v>
      </c>
      <c r="L18" s="14" t="s">
        <v>107</v>
      </c>
      <c r="M18" s="51">
        <v>8.0749999999999993</v>
      </c>
      <c r="N18" s="51">
        <v>6.35</v>
      </c>
      <c r="O18" s="51">
        <v>2.35</v>
      </c>
      <c r="P18" s="51">
        <v>0.57499999999999996</v>
      </c>
      <c r="Q18" s="51">
        <v>2.77922</v>
      </c>
      <c r="R18" s="35">
        <v>16.55</v>
      </c>
      <c r="S18" s="35">
        <v>0.8</v>
      </c>
      <c r="T18" s="35">
        <v>0</v>
      </c>
      <c r="U18" s="35">
        <v>0</v>
      </c>
      <c r="V18" s="35">
        <v>4.9441300000000004</v>
      </c>
      <c r="W18" s="48">
        <v>0</v>
      </c>
      <c r="X18" s="48">
        <v>0</v>
      </c>
      <c r="Y18" s="48">
        <f t="shared" si="8"/>
        <v>17.349999999999998</v>
      </c>
      <c r="Z18" s="35">
        <v>1.3748499999999999</v>
      </c>
      <c r="AA18" s="36">
        <v>87</v>
      </c>
      <c r="AB18" s="35">
        <v>0.52</v>
      </c>
      <c r="AC18" s="35">
        <f t="shared" si="0"/>
        <v>0.14312778329082365</v>
      </c>
      <c r="AD18" s="35">
        <v>0</v>
      </c>
      <c r="AE18" s="35">
        <f t="shared" si="1"/>
        <v>0</v>
      </c>
      <c r="AF18" s="35">
        <v>10</v>
      </c>
      <c r="AG18" s="35">
        <f t="shared" si="2"/>
        <v>1.64024505261086E-2</v>
      </c>
      <c r="AH18" s="35">
        <v>1</v>
      </c>
      <c r="AI18" s="35">
        <f t="shared" si="3"/>
        <v>1.6402450526108599E-3</v>
      </c>
      <c r="AJ18" s="2"/>
      <c r="AK18" s="2">
        <f t="shared" si="7"/>
        <v>0.26</v>
      </c>
      <c r="AL18" s="2">
        <f t="shared" si="4"/>
        <v>1711.59094</v>
      </c>
      <c r="AM18" s="2">
        <f t="shared" si="5"/>
        <v>17.349999999999998</v>
      </c>
      <c r="AN18" s="2">
        <f t="shared" si="6"/>
        <v>17.350000000000001</v>
      </c>
      <c r="AO18" s="10">
        <v>17.419</v>
      </c>
      <c r="AP18" s="4"/>
      <c r="AQ18" s="4"/>
      <c r="AR18" s="4"/>
      <c r="AS18" s="4"/>
    </row>
    <row r="19" spans="1:45" s="5" customFormat="1" ht="23.25" x14ac:dyDescent="0.5">
      <c r="A19" s="12" t="s">
        <v>36</v>
      </c>
      <c r="B19" s="12">
        <v>552</v>
      </c>
      <c r="C19" s="12">
        <v>2398</v>
      </c>
      <c r="D19" s="12">
        <v>102</v>
      </c>
      <c r="E19" s="8" t="s">
        <v>51</v>
      </c>
      <c r="F19" s="15">
        <v>18000</v>
      </c>
      <c r="G19" s="15">
        <v>39871</v>
      </c>
      <c r="H19" s="33">
        <v>21.870999999999999</v>
      </c>
      <c r="I19" s="11">
        <v>2</v>
      </c>
      <c r="J19" s="12" t="s">
        <v>121</v>
      </c>
      <c r="K19" s="13">
        <v>42195</v>
      </c>
      <c r="L19" s="14" t="s">
        <v>107</v>
      </c>
      <c r="M19" s="51">
        <v>15.9</v>
      </c>
      <c r="N19" s="51">
        <v>3.55</v>
      </c>
      <c r="O19" s="51">
        <v>1.65</v>
      </c>
      <c r="P19" s="51">
        <v>0.625</v>
      </c>
      <c r="Q19" s="51">
        <v>2.2714699999999999</v>
      </c>
      <c r="R19" s="35">
        <v>19.925000000000001</v>
      </c>
      <c r="S19" s="35">
        <v>1.4750000000000001</v>
      </c>
      <c r="T19" s="35">
        <v>0.27500000000000002</v>
      </c>
      <c r="U19" s="35">
        <v>0.05</v>
      </c>
      <c r="V19" s="35">
        <v>5.24918</v>
      </c>
      <c r="W19" s="48">
        <v>0</v>
      </c>
      <c r="X19" s="48">
        <v>2.5000000000000001E-2</v>
      </c>
      <c r="Y19" s="48">
        <f t="shared" si="8"/>
        <v>21.724999999999998</v>
      </c>
      <c r="Z19" s="35">
        <v>1.3717600000000001</v>
      </c>
      <c r="AA19" s="36">
        <v>6</v>
      </c>
      <c r="AB19" s="35">
        <v>0</v>
      </c>
      <c r="AC19" s="35">
        <f t="shared" si="0"/>
        <v>7.8381679588757462E-3</v>
      </c>
      <c r="AD19" s="35">
        <v>0</v>
      </c>
      <c r="AE19" s="35">
        <f t="shared" si="1"/>
        <v>0</v>
      </c>
      <c r="AF19" s="35">
        <v>0</v>
      </c>
      <c r="AG19" s="35">
        <f t="shared" si="2"/>
        <v>0</v>
      </c>
      <c r="AH19" s="35">
        <v>1</v>
      </c>
      <c r="AI19" s="35">
        <f t="shared" si="3"/>
        <v>1.3063613264792911E-3</v>
      </c>
      <c r="AJ19" s="2"/>
      <c r="AK19" s="2">
        <f t="shared" si="7"/>
        <v>0</v>
      </c>
      <c r="AL19" s="2">
        <f t="shared" si="4"/>
        <v>153.09699999999998</v>
      </c>
      <c r="AM19" s="2">
        <f t="shared" si="5"/>
        <v>21.724999999999998</v>
      </c>
      <c r="AN19" s="2">
        <f t="shared" si="6"/>
        <v>21.725000000000001</v>
      </c>
      <c r="AO19" s="10">
        <v>21.870999999999999</v>
      </c>
      <c r="AP19" s="4"/>
      <c r="AQ19" s="4"/>
      <c r="AR19" s="4"/>
      <c r="AS19" s="4"/>
    </row>
    <row r="20" spans="1:45" s="5" customFormat="1" ht="20.25" customHeight="1" x14ac:dyDescent="0.5">
      <c r="A20" s="12" t="s">
        <v>36</v>
      </c>
      <c r="B20" s="12">
        <v>552</v>
      </c>
      <c r="C20" s="12">
        <v>2401</v>
      </c>
      <c r="D20" s="12">
        <v>100</v>
      </c>
      <c r="E20" s="8" t="s">
        <v>52</v>
      </c>
      <c r="F20" s="9">
        <v>557</v>
      </c>
      <c r="G20" s="9">
        <v>16594</v>
      </c>
      <c r="H20" s="33">
        <v>16.036999999999999</v>
      </c>
      <c r="I20" s="11">
        <v>2</v>
      </c>
      <c r="J20" s="12" t="s">
        <v>121</v>
      </c>
      <c r="K20" s="13">
        <v>42195</v>
      </c>
      <c r="L20" s="14" t="s">
        <v>107</v>
      </c>
      <c r="M20" s="51">
        <v>6.9</v>
      </c>
      <c r="N20" s="51">
        <v>5.875</v>
      </c>
      <c r="O20" s="51">
        <v>2.4</v>
      </c>
      <c r="P20" s="51">
        <v>0.85</v>
      </c>
      <c r="Q20" s="51">
        <v>2.76078</v>
      </c>
      <c r="R20" s="35">
        <v>15.475</v>
      </c>
      <c r="S20" s="35">
        <v>0.4</v>
      </c>
      <c r="T20" s="35">
        <v>7.4999999999999997E-2</v>
      </c>
      <c r="U20" s="35">
        <v>7.4999999999999997E-2</v>
      </c>
      <c r="V20" s="35">
        <v>4.2569699999999999</v>
      </c>
      <c r="W20" s="48">
        <v>0</v>
      </c>
      <c r="X20" s="48">
        <v>0</v>
      </c>
      <c r="Y20" s="48">
        <f t="shared" si="8"/>
        <v>16.025000000000002</v>
      </c>
      <c r="Z20" s="35">
        <v>1.61504</v>
      </c>
      <c r="AA20" s="36">
        <v>10</v>
      </c>
      <c r="AB20" s="35">
        <v>96.89</v>
      </c>
      <c r="AC20" s="35">
        <f t="shared" si="0"/>
        <v>0.10412528171460643</v>
      </c>
      <c r="AD20" s="35">
        <v>29</v>
      </c>
      <c r="AE20" s="35">
        <f t="shared" si="1"/>
        <v>5.1666236114699053E-2</v>
      </c>
      <c r="AF20" s="35">
        <v>25</v>
      </c>
      <c r="AG20" s="35">
        <f t="shared" si="2"/>
        <v>4.4539858719568143E-2</v>
      </c>
      <c r="AH20" s="35">
        <v>138</v>
      </c>
      <c r="AI20" s="35">
        <f t="shared" si="3"/>
        <v>0.24586002013201616</v>
      </c>
      <c r="AJ20" s="2"/>
      <c r="AK20" s="2">
        <f t="shared" si="7"/>
        <v>48.445</v>
      </c>
      <c r="AL20" s="2">
        <f t="shared" si="4"/>
        <v>4016.3864649999996</v>
      </c>
      <c r="AM20" s="2">
        <f t="shared" si="5"/>
        <v>16.025000000000002</v>
      </c>
      <c r="AN20" s="2">
        <f t="shared" si="6"/>
        <v>16.024999999999999</v>
      </c>
      <c r="AO20" s="10">
        <v>16.036999999999999</v>
      </c>
      <c r="AP20" s="4"/>
      <c r="AQ20" s="4"/>
      <c r="AR20" s="4"/>
      <c r="AS20" s="4"/>
    </row>
    <row r="21" spans="1:45" s="1" customFormat="1" ht="19.5" customHeight="1" x14ac:dyDescent="0.5">
      <c r="A21" s="12" t="s">
        <v>36</v>
      </c>
      <c r="B21" s="12">
        <v>552</v>
      </c>
      <c r="C21" s="12">
        <v>3004</v>
      </c>
      <c r="D21" s="12">
        <v>300</v>
      </c>
      <c r="E21" s="8" t="s">
        <v>53</v>
      </c>
      <c r="F21" s="9">
        <v>111889</v>
      </c>
      <c r="G21" s="9">
        <v>91666</v>
      </c>
      <c r="H21" s="33">
        <v>20.222999999999999</v>
      </c>
      <c r="I21" s="11">
        <v>2</v>
      </c>
      <c r="J21" s="12" t="s">
        <v>25</v>
      </c>
      <c r="K21" s="13">
        <v>42195</v>
      </c>
      <c r="L21" s="14" t="s">
        <v>107</v>
      </c>
      <c r="M21" s="51">
        <v>14.62</v>
      </c>
      <c r="N21" s="51">
        <v>2.4</v>
      </c>
      <c r="O21" s="51">
        <v>0.97499999999999998</v>
      </c>
      <c r="P21" s="51">
        <v>2.41</v>
      </c>
      <c r="Q21" s="51">
        <v>2.1675399999999998</v>
      </c>
      <c r="R21" s="35">
        <v>17.675000000000001</v>
      </c>
      <c r="S21" s="35">
        <v>1.575</v>
      </c>
      <c r="T21" s="35">
        <v>0.625</v>
      </c>
      <c r="U21" s="35">
        <v>0.375</v>
      </c>
      <c r="V21" s="35">
        <v>5.9539999999999997</v>
      </c>
      <c r="W21" s="48">
        <v>0</v>
      </c>
      <c r="X21" s="48">
        <v>0</v>
      </c>
      <c r="Y21" s="48">
        <f t="shared" si="8"/>
        <v>20.405000000000001</v>
      </c>
      <c r="Z21" s="35">
        <v>1.2689999999999999</v>
      </c>
      <c r="AA21" s="36">
        <v>4855</v>
      </c>
      <c r="AB21" s="35">
        <v>128.32</v>
      </c>
      <c r="AC21" s="35">
        <v>6.9498802636319343</v>
      </c>
      <c r="AD21" s="35">
        <v>0</v>
      </c>
      <c r="AE21" s="35">
        <f t="shared" si="1"/>
        <v>0</v>
      </c>
      <c r="AF21" s="35">
        <v>799</v>
      </c>
      <c r="AG21" s="35">
        <v>1.1288419833146137</v>
      </c>
      <c r="AH21" s="35">
        <v>0</v>
      </c>
      <c r="AI21" s="35">
        <f t="shared" si="3"/>
        <v>0</v>
      </c>
      <c r="AJ21" s="2"/>
      <c r="AK21" s="2">
        <f t="shared" si="7"/>
        <v>64.16</v>
      </c>
      <c r="AL21" s="2">
        <f t="shared" si="4"/>
        <v>115638.34967999998</v>
      </c>
      <c r="AM21" s="2">
        <f t="shared" si="5"/>
        <v>20.405000000000001</v>
      </c>
      <c r="AN21" s="2">
        <f t="shared" si="6"/>
        <v>20.25</v>
      </c>
      <c r="AO21" s="10">
        <v>20.222999999999999</v>
      </c>
      <c r="AP21" s="4"/>
      <c r="AQ21" s="4"/>
      <c r="AR21" s="4"/>
      <c r="AS21" s="4"/>
    </row>
    <row r="22" spans="1:45" s="66" customFormat="1" ht="23.25" x14ac:dyDescent="0.5">
      <c r="A22" s="61"/>
      <c r="B22" s="61"/>
      <c r="C22" s="61"/>
      <c r="D22" s="61"/>
      <c r="E22" s="61"/>
      <c r="F22" s="105" t="s">
        <v>104</v>
      </c>
      <c r="G22" s="105"/>
      <c r="H22" s="62">
        <f>SUM(H4:H21)</f>
        <v>412.41899999999993</v>
      </c>
      <c r="I22" s="63"/>
      <c r="J22" s="63"/>
      <c r="K22" s="80"/>
      <c r="L22" s="80"/>
      <c r="M22" s="76">
        <v>249.678</v>
      </c>
      <c r="N22" s="76">
        <v>86.971999999999994</v>
      </c>
      <c r="O22" s="76">
        <v>44.048999999999999</v>
      </c>
      <c r="P22" s="76">
        <v>31.72</v>
      </c>
      <c r="Q22" s="76" t="s">
        <v>105</v>
      </c>
      <c r="R22" s="64">
        <v>371.25</v>
      </c>
      <c r="S22" s="64">
        <v>30.173999999999999</v>
      </c>
      <c r="T22" s="64">
        <v>7.23</v>
      </c>
      <c r="U22" s="64">
        <v>3.7650000000000001</v>
      </c>
      <c r="V22" s="64" t="s">
        <v>105</v>
      </c>
      <c r="W22" s="64">
        <f>SUM(W4:W21)</f>
        <v>0</v>
      </c>
      <c r="X22" s="64">
        <f t="shared" ref="X22:Y22" si="9">SUM(X4:X21)</f>
        <v>0.15</v>
      </c>
      <c r="Y22" s="64">
        <f t="shared" si="9"/>
        <v>410.755</v>
      </c>
      <c r="Z22" s="64" t="s">
        <v>105</v>
      </c>
      <c r="AA22" s="64">
        <f>SUM(AA4:AA21)</f>
        <v>9940</v>
      </c>
      <c r="AB22" s="64">
        <f t="shared" ref="AB22:AH22" si="10">SUM(AB4:AB21)</f>
        <v>732.53</v>
      </c>
      <c r="AC22" s="64" t="s">
        <v>105</v>
      </c>
      <c r="AD22" s="64">
        <f t="shared" si="10"/>
        <v>588</v>
      </c>
      <c r="AE22" s="64" t="s">
        <v>105</v>
      </c>
      <c r="AF22" s="64">
        <f t="shared" si="10"/>
        <v>2005</v>
      </c>
      <c r="AG22" s="64" t="s">
        <v>105</v>
      </c>
      <c r="AH22" s="64">
        <f t="shared" si="10"/>
        <v>802.9</v>
      </c>
      <c r="AI22" s="69" t="s">
        <v>105</v>
      </c>
      <c r="AL22" s="67">
        <f>SUM(AL4:AL21)/H22</f>
        <v>1045.0932663747308</v>
      </c>
      <c r="AM22" s="68">
        <f>SUM(AM4:AM21)</f>
        <v>410.88</v>
      </c>
      <c r="AN22" s="68">
        <f>SUM(AN4:AN21)</f>
        <v>410.72499999999997</v>
      </c>
      <c r="AO22" s="62">
        <f>SUM(AO4:AO21)</f>
        <v>412.41899999999993</v>
      </c>
    </row>
    <row r="23" spans="1:45" s="66" customFormat="1" ht="23.25" x14ac:dyDescent="0.5">
      <c r="A23" s="61"/>
      <c r="B23" s="61"/>
      <c r="C23" s="61"/>
      <c r="D23" s="61"/>
      <c r="E23" s="61"/>
      <c r="F23" s="105" t="s">
        <v>106</v>
      </c>
      <c r="G23" s="105"/>
      <c r="H23" s="63"/>
      <c r="I23" s="63"/>
      <c r="J23" s="63"/>
      <c r="K23" s="80"/>
      <c r="L23" s="80"/>
      <c r="M23" s="76" t="s">
        <v>105</v>
      </c>
      <c r="N23" s="76" t="s">
        <v>105</v>
      </c>
      <c r="O23" s="76" t="s">
        <v>105</v>
      </c>
      <c r="P23" s="76" t="s">
        <v>105</v>
      </c>
      <c r="Q23" s="76">
        <f>SUMPRODUCT(Q4:Q21,H4:H21)/H22</f>
        <v>2.721724572606985</v>
      </c>
      <c r="R23" s="64" t="s">
        <v>105</v>
      </c>
      <c r="S23" s="64" t="s">
        <v>105</v>
      </c>
      <c r="T23" s="64" t="s">
        <v>105</v>
      </c>
      <c r="U23" s="64" t="s">
        <v>105</v>
      </c>
      <c r="V23" s="64">
        <f>SUMPRODUCT(V4:V21,H4:H21)/H22</f>
        <v>5.2345573605483748</v>
      </c>
      <c r="W23" s="64" t="s">
        <v>105</v>
      </c>
      <c r="X23" s="64" t="s">
        <v>105</v>
      </c>
      <c r="Y23" s="64" t="s">
        <v>105</v>
      </c>
      <c r="Z23" s="64">
        <f>SUMPRODUCT(Z4:Z21,H4:H21)/H22</f>
        <v>1.3009597109735489</v>
      </c>
      <c r="AA23" s="64" t="s">
        <v>105</v>
      </c>
      <c r="AB23" s="64" t="s">
        <v>105</v>
      </c>
      <c r="AC23" s="64">
        <f>SUMPRODUCT(AC4:AC21,H4:H21)/H22</f>
        <v>0.71399405528289039</v>
      </c>
      <c r="AD23" s="64" t="s">
        <v>105</v>
      </c>
      <c r="AE23" s="64">
        <f>SUMPRODUCT(AE4:AE21,H4:H21)/H22</f>
        <v>4.0735271653342842E-2</v>
      </c>
      <c r="AF23" s="64" t="s">
        <v>105</v>
      </c>
      <c r="AG23" s="64">
        <f>SUMPRODUCT(AG4:AG21,H4:H21)/H22</f>
        <v>0.13890173412406873</v>
      </c>
      <c r="AH23" s="64" t="s">
        <v>105</v>
      </c>
      <c r="AI23" s="64">
        <f>SUMPRODUCT(AO4:AO21,H4:H21)/H22</f>
        <v>34.450696434936326</v>
      </c>
      <c r="AM23" s="67">
        <f>((AM22-H22)/H22)*100</f>
        <v>-0.3731641849672131</v>
      </c>
      <c r="AN23" s="67">
        <f>((AN22-H22)/H22)*100</f>
        <v>-0.41074732250453067</v>
      </c>
      <c r="AO23" s="63"/>
    </row>
    <row r="24" spans="1:45" ht="15" x14ac:dyDescent="0.2">
      <c r="K24" s="50"/>
      <c r="L24" s="50"/>
      <c r="M24" s="50"/>
      <c r="N24" s="50"/>
      <c r="O24" s="50"/>
      <c r="P24" s="50"/>
      <c r="Q24" s="50"/>
      <c r="AH24" s="6"/>
      <c r="AI24" s="7"/>
    </row>
    <row r="25" spans="1:45" ht="15" x14ac:dyDescent="0.2">
      <c r="AH25" s="6"/>
      <c r="AI25" s="7"/>
    </row>
    <row r="26" spans="1:45" ht="15" x14ac:dyDescent="0.2">
      <c r="AH26" s="6"/>
      <c r="AI26" s="7"/>
    </row>
    <row r="27" spans="1:45" ht="23.25" x14ac:dyDescent="0.5">
      <c r="A27" s="17"/>
      <c r="AH27" s="6"/>
      <c r="AI27" s="7"/>
    </row>
    <row r="28" spans="1:45" ht="15" x14ac:dyDescent="0.2">
      <c r="AH28" s="6"/>
      <c r="AI28" s="7"/>
    </row>
    <row r="29" spans="1:45" ht="15" x14ac:dyDescent="0.2">
      <c r="AH29" s="6"/>
      <c r="AI29" s="7"/>
    </row>
    <row r="30" spans="1:45" ht="15" x14ac:dyDescent="0.2">
      <c r="AH30" s="6"/>
      <c r="AI30" s="7"/>
    </row>
    <row r="31" spans="1:45" ht="1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H31" s="6"/>
      <c r="AI31" s="7"/>
    </row>
    <row r="32" spans="1:45" ht="23.25" x14ac:dyDescent="0.5">
      <c r="A32" s="52" t="s">
        <v>122</v>
      </c>
      <c r="B32" s="52"/>
      <c r="C32" s="52"/>
      <c r="D32" s="52"/>
      <c r="E32" s="52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H32" s="6"/>
      <c r="AI32" s="6"/>
    </row>
    <row r="33" spans="1:30" ht="139.5" customHeight="1" x14ac:dyDescent="0.2">
      <c r="A33" s="106" t="s">
        <v>108</v>
      </c>
      <c r="B33" s="106" t="s">
        <v>0</v>
      </c>
      <c r="C33" s="108" t="s">
        <v>1</v>
      </c>
      <c r="D33" s="110" t="s">
        <v>2</v>
      </c>
      <c r="E33" s="106" t="s">
        <v>3</v>
      </c>
      <c r="F33" s="106" t="s">
        <v>128</v>
      </c>
      <c r="G33" s="106" t="s">
        <v>129</v>
      </c>
      <c r="H33" s="84" t="s">
        <v>130</v>
      </c>
      <c r="I33" s="106" t="s">
        <v>5</v>
      </c>
      <c r="J33" s="106" t="s">
        <v>6</v>
      </c>
      <c r="K33" s="116" t="s">
        <v>7</v>
      </c>
      <c r="L33" s="106" t="s">
        <v>8</v>
      </c>
      <c r="M33" s="118" t="s">
        <v>131</v>
      </c>
      <c r="N33" s="119"/>
      <c r="O33" s="119"/>
      <c r="P33" s="120"/>
      <c r="Q33" s="100" t="s">
        <v>132</v>
      </c>
      <c r="R33" s="102" t="s">
        <v>135</v>
      </c>
      <c r="S33" s="103"/>
      <c r="T33" s="104"/>
      <c r="U33" s="100" t="s">
        <v>136</v>
      </c>
      <c r="V33" s="92" t="s">
        <v>123</v>
      </c>
      <c r="W33" s="92" t="s">
        <v>157</v>
      </c>
      <c r="X33" s="92" t="s">
        <v>158</v>
      </c>
      <c r="Y33" s="57" t="s">
        <v>124</v>
      </c>
      <c r="Z33" s="92" t="s">
        <v>125</v>
      </c>
      <c r="AA33" s="92" t="s">
        <v>159</v>
      </c>
      <c r="AB33" s="92" t="s">
        <v>143</v>
      </c>
      <c r="AC33" s="60" t="s">
        <v>126</v>
      </c>
      <c r="AD33" s="50"/>
    </row>
    <row r="34" spans="1:30" ht="46.5" customHeight="1" x14ac:dyDescent="0.2">
      <c r="A34" s="107"/>
      <c r="B34" s="107"/>
      <c r="C34" s="109"/>
      <c r="D34" s="111"/>
      <c r="E34" s="107"/>
      <c r="F34" s="107"/>
      <c r="G34" s="107"/>
      <c r="H34" s="85"/>
      <c r="I34" s="107"/>
      <c r="J34" s="107"/>
      <c r="K34" s="117"/>
      <c r="L34" s="107"/>
      <c r="M34" s="45" t="s">
        <v>146</v>
      </c>
      <c r="N34" s="46" t="s">
        <v>147</v>
      </c>
      <c r="O34" s="46" t="s">
        <v>148</v>
      </c>
      <c r="P34" s="45" t="s">
        <v>149</v>
      </c>
      <c r="Q34" s="101"/>
      <c r="R34" s="45" t="s">
        <v>154</v>
      </c>
      <c r="S34" s="46" t="s">
        <v>155</v>
      </c>
      <c r="T34" s="45" t="s">
        <v>156</v>
      </c>
      <c r="U34" s="101"/>
      <c r="V34" s="93"/>
      <c r="W34" s="93"/>
      <c r="X34" s="93"/>
      <c r="Y34" s="58"/>
      <c r="Z34" s="93"/>
      <c r="AA34" s="93"/>
      <c r="AB34" s="93"/>
      <c r="AC34" s="59" t="s">
        <v>160</v>
      </c>
      <c r="AD34" s="50"/>
    </row>
    <row r="35" spans="1:30" s="50" customFormat="1" ht="23.25" x14ac:dyDescent="0.5">
      <c r="A35" s="12" t="s">
        <v>36</v>
      </c>
      <c r="B35" s="12">
        <v>552</v>
      </c>
      <c r="C35" s="12">
        <v>225</v>
      </c>
      <c r="D35" s="12">
        <v>300</v>
      </c>
      <c r="E35" s="12" t="s">
        <v>38</v>
      </c>
      <c r="F35" s="55">
        <v>116582</v>
      </c>
      <c r="G35" s="55">
        <v>116822</v>
      </c>
      <c r="H35" s="54">
        <v>0.24</v>
      </c>
      <c r="I35" s="11">
        <v>2</v>
      </c>
      <c r="J35" s="12" t="s">
        <v>121</v>
      </c>
      <c r="K35" s="13">
        <v>42195</v>
      </c>
      <c r="L35" s="12" t="s">
        <v>127</v>
      </c>
      <c r="M35" s="51">
        <v>0.04</v>
      </c>
      <c r="N35" s="51">
        <v>0.04</v>
      </c>
      <c r="O35" s="51">
        <v>0.08</v>
      </c>
      <c r="P35" s="51">
        <v>0.08</v>
      </c>
      <c r="Q35" s="12">
        <v>4.68</v>
      </c>
      <c r="R35" s="76">
        <v>0</v>
      </c>
      <c r="S35" s="76">
        <v>0</v>
      </c>
      <c r="T35" s="76">
        <v>0.24</v>
      </c>
      <c r="U35" s="51">
        <v>0.97658299999999998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3">
        <v>0</v>
      </c>
      <c r="AB35" s="53">
        <v>0</v>
      </c>
      <c r="AC35" s="56">
        <v>0</v>
      </c>
    </row>
    <row r="36" spans="1:30" s="66" customFormat="1" ht="23.25" x14ac:dyDescent="0.5">
      <c r="A36" s="70"/>
      <c r="B36" s="70"/>
      <c r="C36" s="70"/>
      <c r="D36" s="70"/>
      <c r="E36" s="70"/>
      <c r="F36" s="112" t="s">
        <v>104</v>
      </c>
      <c r="G36" s="113"/>
      <c r="H36" s="71">
        <v>0.24</v>
      </c>
      <c r="I36" s="71"/>
      <c r="J36" s="71"/>
      <c r="K36" s="71"/>
      <c r="L36" s="71"/>
      <c r="M36" s="69">
        <v>0.04</v>
      </c>
      <c r="N36" s="69">
        <v>0.04</v>
      </c>
      <c r="O36" s="69">
        <v>0.08</v>
      </c>
      <c r="P36" s="69">
        <v>0.08</v>
      </c>
      <c r="Q36" s="72" t="s">
        <v>105</v>
      </c>
      <c r="R36" s="72">
        <v>0</v>
      </c>
      <c r="S36" s="72">
        <v>0</v>
      </c>
      <c r="T36" s="72">
        <v>0.24</v>
      </c>
      <c r="U36" s="72" t="s">
        <v>105</v>
      </c>
      <c r="V36" s="73">
        <v>0</v>
      </c>
      <c r="W36" s="73">
        <v>0</v>
      </c>
      <c r="X36" s="73">
        <v>0</v>
      </c>
      <c r="Y36" s="73">
        <v>0</v>
      </c>
      <c r="Z36" s="73">
        <v>0</v>
      </c>
      <c r="AA36" s="72">
        <v>0</v>
      </c>
      <c r="AB36" s="72" t="s">
        <v>105</v>
      </c>
      <c r="AC36" s="74">
        <v>0</v>
      </c>
    </row>
    <row r="37" spans="1:30" s="66" customFormat="1" ht="23.25" x14ac:dyDescent="0.5">
      <c r="A37" s="70"/>
      <c r="B37" s="70"/>
      <c r="C37" s="70"/>
      <c r="D37" s="70"/>
      <c r="E37" s="70"/>
      <c r="F37" s="114" t="s">
        <v>106</v>
      </c>
      <c r="G37" s="115"/>
      <c r="H37" s="75"/>
      <c r="I37" s="75"/>
      <c r="J37" s="75"/>
      <c r="K37" s="75"/>
      <c r="L37" s="75"/>
      <c r="M37" s="69" t="s">
        <v>105</v>
      </c>
      <c r="N37" s="69" t="s">
        <v>105</v>
      </c>
      <c r="O37" s="69" t="s">
        <v>105</v>
      </c>
      <c r="P37" s="69" t="s">
        <v>105</v>
      </c>
      <c r="Q37" s="76">
        <v>4.68</v>
      </c>
      <c r="R37" s="69" t="s">
        <v>105</v>
      </c>
      <c r="S37" s="69" t="s">
        <v>105</v>
      </c>
      <c r="T37" s="69" t="s">
        <v>105</v>
      </c>
      <c r="U37" s="69">
        <v>0.97699999999999998</v>
      </c>
      <c r="V37" s="75" t="s">
        <v>105</v>
      </c>
      <c r="W37" s="75" t="s">
        <v>105</v>
      </c>
      <c r="X37" s="69" t="s">
        <v>105</v>
      </c>
      <c r="Y37" s="69" t="s">
        <v>105</v>
      </c>
      <c r="Z37" s="75" t="s">
        <v>105</v>
      </c>
      <c r="AA37" s="69" t="s">
        <v>105</v>
      </c>
      <c r="AB37" s="69">
        <v>0</v>
      </c>
      <c r="AC37" s="75" t="s">
        <v>105</v>
      </c>
    </row>
    <row r="38" spans="1:30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49"/>
      <c r="AA38" s="49"/>
      <c r="AB38" s="49"/>
      <c r="AC38" s="49"/>
      <c r="AD38" s="44"/>
    </row>
    <row r="39" spans="1:30" x14ac:dyDescent="0.2"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30" x14ac:dyDescent="0.2"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30" x14ac:dyDescent="0.2"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30" x14ac:dyDescent="0.2"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30" x14ac:dyDescent="0.2"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30" x14ac:dyDescent="0.2"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30" x14ac:dyDescent="0.2"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30" x14ac:dyDescent="0.2"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</sheetData>
  <mergeCells count="55">
    <mergeCell ref="AA33:AA34"/>
    <mergeCell ref="AB33:AB34"/>
    <mergeCell ref="F36:G36"/>
    <mergeCell ref="F37:G37"/>
    <mergeCell ref="U33:U34"/>
    <mergeCell ref="V33:V34"/>
    <mergeCell ref="W33:W34"/>
    <mergeCell ref="X33:X34"/>
    <mergeCell ref="K33:K34"/>
    <mergeCell ref="L33:L34"/>
    <mergeCell ref="M33:P33"/>
    <mergeCell ref="Q33:Q34"/>
    <mergeCell ref="R33:T33"/>
    <mergeCell ref="F33:F34"/>
    <mergeCell ref="G33:G34"/>
    <mergeCell ref="H33:H34"/>
    <mergeCell ref="I33:I34"/>
    <mergeCell ref="J33:J34"/>
    <mergeCell ref="Z33:Z34"/>
    <mergeCell ref="A33:A34"/>
    <mergeCell ref="B33:B34"/>
    <mergeCell ref="C33:C34"/>
    <mergeCell ref="D33:D34"/>
    <mergeCell ref="E33:E34"/>
    <mergeCell ref="A1:E1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AO2:AO3"/>
    <mergeCell ref="F22:G22"/>
    <mergeCell ref="F23:G2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</mergeCells>
  <printOptions horizontalCentered="1"/>
  <pageMargins left="0.63268229166666667" right="0.25" top="0.75" bottom="0.75" header="0.3" footer="0.3"/>
  <pageSetup paperSize="8" scale="37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"/>
  <sheetViews>
    <sheetView view="pageLayout" zoomScale="40" zoomScaleNormal="90" zoomScaleSheetLayoutView="50" zoomScalePageLayoutView="40" workbookViewId="0">
      <selection activeCell="AE13" sqref="AE13"/>
    </sheetView>
  </sheetViews>
  <sheetFormatPr defaultColWidth="9" defaultRowHeight="22.5" customHeight="1" x14ac:dyDescent="0.5"/>
  <cols>
    <col min="1" max="1" width="28.375" style="17" customWidth="1"/>
    <col min="2" max="4" width="9" style="17"/>
    <col min="5" max="5" width="28.125" style="17" customWidth="1"/>
    <col min="6" max="7" width="9.125" style="17" bestFit="1" customWidth="1"/>
    <col min="8" max="8" width="10.125" style="17" customWidth="1"/>
    <col min="9" max="9" width="10.75" style="17" customWidth="1"/>
    <col min="10" max="10" width="9.125" style="17" customWidth="1"/>
    <col min="11" max="11" width="10.75" style="17" customWidth="1"/>
    <col min="12" max="13" width="9.125" style="17" customWidth="1"/>
    <col min="14" max="14" width="16.375" style="17" customWidth="1"/>
    <col min="15" max="15" width="14.75" style="17" customWidth="1"/>
    <col min="16" max="16" width="9.125" style="17" customWidth="1"/>
    <col min="17" max="17" width="14.125" style="17" customWidth="1"/>
    <col min="18" max="18" width="10.875" style="17" customWidth="1"/>
    <col min="19" max="19" width="16.625" style="17" customWidth="1"/>
    <col min="20" max="20" width="13" style="17" customWidth="1"/>
    <col min="21" max="21" width="11.75" style="17" customWidth="1"/>
    <col min="22" max="22" width="12.375" style="17" customWidth="1"/>
    <col min="23" max="23" width="13.375" style="47" customWidth="1"/>
    <col min="24" max="24" width="16.125" style="47" customWidth="1"/>
    <col min="25" max="25" width="10.75" style="47" customWidth="1"/>
    <col min="26" max="26" width="11.125" style="17" customWidth="1"/>
    <col min="27" max="27" width="11.375" style="17" customWidth="1"/>
    <col min="28" max="28" width="10.375" style="17" customWidth="1"/>
    <col min="29" max="29" width="8.875" style="17" customWidth="1"/>
    <col min="30" max="30" width="12" style="17" customWidth="1"/>
    <col min="31" max="31" width="9.125" style="17" customWidth="1"/>
    <col min="32" max="32" width="14.25" style="17" customWidth="1"/>
    <col min="33" max="33" width="11" style="17" customWidth="1"/>
    <col min="34" max="34" width="11.75" style="17" customWidth="1"/>
    <col min="35" max="35" width="9" style="17" customWidth="1"/>
    <col min="36" max="36" width="9" style="17"/>
    <col min="37" max="37" width="9.125" style="17" bestFit="1" customWidth="1"/>
    <col min="38" max="38" width="10.375" style="17" bestFit="1" customWidth="1"/>
    <col min="39" max="16384" width="9" style="17"/>
  </cols>
  <sheetData>
    <row r="1" spans="1:49" ht="22.5" customHeight="1" x14ac:dyDescent="0.5">
      <c r="A1" s="83" t="s">
        <v>117</v>
      </c>
      <c r="B1" s="83"/>
      <c r="C1" s="83"/>
      <c r="D1" s="83"/>
      <c r="E1" s="83"/>
      <c r="F1" s="47"/>
    </row>
    <row r="2" spans="1:49" ht="22.5" customHeight="1" x14ac:dyDescent="0.5">
      <c r="A2" s="106" t="s">
        <v>108</v>
      </c>
      <c r="B2" s="106" t="s">
        <v>0</v>
      </c>
      <c r="C2" s="108" t="s">
        <v>1</v>
      </c>
      <c r="D2" s="110" t="s">
        <v>2</v>
      </c>
      <c r="E2" s="106" t="s">
        <v>3</v>
      </c>
      <c r="F2" s="106" t="s">
        <v>128</v>
      </c>
      <c r="G2" s="106" t="s">
        <v>129</v>
      </c>
      <c r="H2" s="84" t="s">
        <v>130</v>
      </c>
      <c r="I2" s="106" t="s">
        <v>5</v>
      </c>
      <c r="J2" s="106" t="s">
        <v>6</v>
      </c>
      <c r="K2" s="116" t="s">
        <v>7</v>
      </c>
      <c r="L2" s="106" t="s">
        <v>8</v>
      </c>
      <c r="M2" s="118" t="s">
        <v>131</v>
      </c>
      <c r="N2" s="119"/>
      <c r="O2" s="119"/>
      <c r="P2" s="120"/>
      <c r="Q2" s="100" t="s">
        <v>132</v>
      </c>
      <c r="R2" s="118" t="s">
        <v>133</v>
      </c>
      <c r="S2" s="119"/>
      <c r="T2" s="119"/>
      <c r="U2" s="120"/>
      <c r="V2" s="100" t="s">
        <v>134</v>
      </c>
      <c r="W2" s="102" t="s">
        <v>135</v>
      </c>
      <c r="X2" s="103"/>
      <c r="Y2" s="104"/>
      <c r="Z2" s="100" t="s">
        <v>136</v>
      </c>
      <c r="AA2" s="92" t="s">
        <v>137</v>
      </c>
      <c r="AB2" s="92" t="s">
        <v>138</v>
      </c>
      <c r="AC2" s="95" t="s">
        <v>165</v>
      </c>
      <c r="AD2" s="92" t="s">
        <v>140</v>
      </c>
      <c r="AE2" s="100" t="s">
        <v>141</v>
      </c>
      <c r="AF2" s="92" t="s">
        <v>142</v>
      </c>
      <c r="AG2" s="95" t="s">
        <v>143</v>
      </c>
      <c r="AH2" s="92" t="s">
        <v>144</v>
      </c>
      <c r="AI2" s="92" t="s">
        <v>145</v>
      </c>
      <c r="AO2" s="84" t="s">
        <v>4</v>
      </c>
    </row>
    <row r="3" spans="1:49" ht="63.75" customHeight="1" x14ac:dyDescent="0.5">
      <c r="A3" s="107"/>
      <c r="B3" s="107"/>
      <c r="C3" s="109"/>
      <c r="D3" s="111"/>
      <c r="E3" s="107"/>
      <c r="F3" s="107"/>
      <c r="G3" s="107"/>
      <c r="H3" s="85"/>
      <c r="I3" s="107"/>
      <c r="J3" s="107"/>
      <c r="K3" s="117"/>
      <c r="L3" s="107"/>
      <c r="M3" s="45" t="s">
        <v>146</v>
      </c>
      <c r="N3" s="46" t="s">
        <v>147</v>
      </c>
      <c r="O3" s="46" t="s">
        <v>148</v>
      </c>
      <c r="P3" s="45" t="s">
        <v>149</v>
      </c>
      <c r="Q3" s="101"/>
      <c r="R3" s="45" t="s">
        <v>150</v>
      </c>
      <c r="S3" s="46" t="s">
        <v>151</v>
      </c>
      <c r="T3" s="46" t="s">
        <v>152</v>
      </c>
      <c r="U3" s="45" t="s">
        <v>153</v>
      </c>
      <c r="V3" s="101"/>
      <c r="W3" s="45" t="s">
        <v>154</v>
      </c>
      <c r="X3" s="46" t="s">
        <v>155</v>
      </c>
      <c r="Y3" s="45" t="s">
        <v>156</v>
      </c>
      <c r="Z3" s="101"/>
      <c r="AA3" s="93"/>
      <c r="AB3" s="93"/>
      <c r="AC3" s="96"/>
      <c r="AD3" s="93"/>
      <c r="AE3" s="101"/>
      <c r="AF3" s="93"/>
      <c r="AG3" s="96"/>
      <c r="AH3" s="93"/>
      <c r="AI3" s="93"/>
      <c r="AO3" s="85"/>
    </row>
    <row r="4" spans="1:49" s="19" customFormat="1" ht="22.5" customHeight="1" x14ac:dyDescent="0.5">
      <c r="A4" s="12" t="s">
        <v>54</v>
      </c>
      <c r="B4" s="12">
        <v>554</v>
      </c>
      <c r="C4" s="12">
        <v>201</v>
      </c>
      <c r="D4" s="12">
        <v>401</v>
      </c>
      <c r="E4" s="8" t="s">
        <v>55</v>
      </c>
      <c r="F4" s="9">
        <v>253485</v>
      </c>
      <c r="G4" s="9">
        <v>285186</v>
      </c>
      <c r="H4" s="33">
        <v>31.701000000000001</v>
      </c>
      <c r="I4" s="11">
        <v>2</v>
      </c>
      <c r="J4" s="12" t="s">
        <v>120</v>
      </c>
      <c r="K4" s="13">
        <v>42182</v>
      </c>
      <c r="L4" s="14" t="s">
        <v>107</v>
      </c>
      <c r="M4" s="48">
        <v>21.35</v>
      </c>
      <c r="N4" s="48">
        <v>6.92</v>
      </c>
      <c r="O4" s="48">
        <v>2</v>
      </c>
      <c r="P4" s="48">
        <v>1.43</v>
      </c>
      <c r="Q4" s="35">
        <v>3.1989999999999998</v>
      </c>
      <c r="R4" s="48">
        <v>30.32</v>
      </c>
      <c r="S4" s="48">
        <v>1.03</v>
      </c>
      <c r="T4" s="48">
        <v>0.2</v>
      </c>
      <c r="U4" s="48">
        <v>0.15</v>
      </c>
      <c r="V4" s="35">
        <v>5.8419999999999996</v>
      </c>
      <c r="W4" s="48">
        <v>0</v>
      </c>
      <c r="X4" s="48">
        <v>0</v>
      </c>
      <c r="Y4" s="48">
        <v>31.71</v>
      </c>
      <c r="Z4" s="35">
        <v>1.1830000000000001</v>
      </c>
      <c r="AA4" s="36">
        <v>20.21</v>
      </c>
      <c r="AB4" s="35">
        <v>63.7</v>
      </c>
      <c r="AC4" s="35">
        <v>4.6920999999999997E-2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18"/>
      <c r="AK4" s="18">
        <f>AB4*0.5</f>
        <v>31.85</v>
      </c>
      <c r="AL4" s="18">
        <f t="shared" ref="AL4:AL25" si="0">(AA4+AD4+AF4+AH4+AK4)*H4</f>
        <v>1650.3540600000001</v>
      </c>
      <c r="AM4" s="2">
        <f t="shared" ref="AM4:AM25" si="1">SUM(M4:P4)</f>
        <v>31.700000000000003</v>
      </c>
      <c r="AN4" s="2">
        <f t="shared" ref="AN4:AN25" si="2">SUM(R4:U4)</f>
        <v>31.7</v>
      </c>
      <c r="AO4" s="10">
        <v>31.701000000000001</v>
      </c>
      <c r="AP4" s="20"/>
      <c r="AQ4" s="4">
        <f t="shared" ref="AQ4:AQ25" si="3">SUM(M4:P4)</f>
        <v>31.700000000000003</v>
      </c>
      <c r="AR4" s="4">
        <f t="shared" ref="AR4:AR25" si="4">SUM(R4:U4)</f>
        <v>31.7</v>
      </c>
      <c r="AS4" s="4">
        <f t="shared" ref="AS4:AS25" si="5">SUM(W4:Y4)</f>
        <v>31.71</v>
      </c>
      <c r="AT4" s="5"/>
      <c r="AU4" s="5">
        <f t="shared" ref="AU4:AU25" si="6">H4/AQ4</f>
        <v>1.0000315457413249</v>
      </c>
      <c r="AV4" s="5">
        <f t="shared" ref="AV4:AV25" si="7">H4/AR4</f>
        <v>1.0000315457413249</v>
      </c>
      <c r="AW4" s="5">
        <f t="shared" ref="AW4:AW25" si="8">H4/AS4</f>
        <v>0.99971617786187317</v>
      </c>
    </row>
    <row r="5" spans="1:49" s="19" customFormat="1" ht="22.5" customHeight="1" x14ac:dyDescent="0.5">
      <c r="A5" s="12" t="s">
        <v>54</v>
      </c>
      <c r="B5" s="12">
        <v>554</v>
      </c>
      <c r="C5" s="12">
        <v>201</v>
      </c>
      <c r="D5" s="12">
        <v>402</v>
      </c>
      <c r="E5" s="8" t="s">
        <v>56</v>
      </c>
      <c r="F5" s="9">
        <v>285186</v>
      </c>
      <c r="G5" s="9">
        <v>308986</v>
      </c>
      <c r="H5" s="33">
        <v>22.8</v>
      </c>
      <c r="I5" s="11">
        <v>2</v>
      </c>
      <c r="J5" s="12" t="s">
        <v>121</v>
      </c>
      <c r="K5" s="13">
        <v>42182</v>
      </c>
      <c r="L5" s="14" t="s">
        <v>107</v>
      </c>
      <c r="M5" s="48">
        <v>16.920000000000002</v>
      </c>
      <c r="N5" s="48">
        <v>4.3099999999999996</v>
      </c>
      <c r="O5" s="48">
        <v>1.1000000000000001</v>
      </c>
      <c r="P5" s="48">
        <v>0.48</v>
      </c>
      <c r="Q5" s="35">
        <v>2.4350000000000001</v>
      </c>
      <c r="R5" s="48">
        <v>21.67</v>
      </c>
      <c r="S5" s="48">
        <v>0.7</v>
      </c>
      <c r="T5" s="48">
        <v>0.24</v>
      </c>
      <c r="U5" s="48">
        <v>0.19</v>
      </c>
      <c r="V5" s="35">
        <v>4.3369999999999997</v>
      </c>
      <c r="W5" s="48">
        <v>0</v>
      </c>
      <c r="X5" s="48">
        <v>0</v>
      </c>
      <c r="Y5" s="48">
        <v>22.8</v>
      </c>
      <c r="Z5" s="35">
        <v>1.1619999999999999</v>
      </c>
      <c r="AA5" s="36">
        <v>103</v>
      </c>
      <c r="AB5" s="35">
        <v>0</v>
      </c>
      <c r="AC5" s="35">
        <v>0.12364945978391358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f>AH5/(3.5*H5*1000)*100</f>
        <v>0</v>
      </c>
      <c r="AJ5" s="18"/>
      <c r="AK5" s="18">
        <f t="shared" ref="AK5:AK25" si="9">AB5*0.5</f>
        <v>0</v>
      </c>
      <c r="AL5" s="18">
        <f t="shared" si="0"/>
        <v>2348.4</v>
      </c>
      <c r="AM5" s="2">
        <f t="shared" si="1"/>
        <v>22.810000000000002</v>
      </c>
      <c r="AN5" s="2">
        <f t="shared" si="2"/>
        <v>22.8</v>
      </c>
      <c r="AO5" s="10">
        <v>22.8</v>
      </c>
      <c r="AP5" s="20"/>
      <c r="AQ5" s="4">
        <f t="shared" si="3"/>
        <v>22.810000000000002</v>
      </c>
      <c r="AR5" s="4">
        <f t="shared" si="4"/>
        <v>22.8</v>
      </c>
      <c r="AS5" s="4">
        <f t="shared" si="5"/>
        <v>22.8</v>
      </c>
      <c r="AT5" s="5"/>
      <c r="AU5" s="5">
        <f t="shared" si="6"/>
        <v>0.99956159579131953</v>
      </c>
      <c r="AV5" s="5">
        <f t="shared" si="7"/>
        <v>1</v>
      </c>
      <c r="AW5" s="5">
        <f t="shared" si="8"/>
        <v>1</v>
      </c>
    </row>
    <row r="6" spans="1:49" s="19" customFormat="1" ht="22.5" customHeight="1" x14ac:dyDescent="0.5">
      <c r="A6" s="12" t="s">
        <v>54</v>
      </c>
      <c r="B6" s="12">
        <v>554</v>
      </c>
      <c r="C6" s="12">
        <v>201</v>
      </c>
      <c r="D6" s="12">
        <v>403</v>
      </c>
      <c r="E6" s="8" t="s">
        <v>57</v>
      </c>
      <c r="F6" s="9">
        <v>308986</v>
      </c>
      <c r="G6" s="9">
        <v>322036</v>
      </c>
      <c r="H6" s="33">
        <v>13.05</v>
      </c>
      <c r="I6" s="11">
        <v>4</v>
      </c>
      <c r="J6" s="12" t="s">
        <v>120</v>
      </c>
      <c r="K6" s="13">
        <v>42182</v>
      </c>
      <c r="L6" s="14" t="s">
        <v>107</v>
      </c>
      <c r="M6" s="48">
        <v>9.85</v>
      </c>
      <c r="N6" s="48">
        <v>2.0299999999999998</v>
      </c>
      <c r="O6" s="48">
        <v>0.95</v>
      </c>
      <c r="P6" s="48">
        <v>0.23</v>
      </c>
      <c r="Q6" s="35">
        <v>2.5081000000000002</v>
      </c>
      <c r="R6" s="48">
        <v>11.79</v>
      </c>
      <c r="S6" s="48">
        <v>1.05</v>
      </c>
      <c r="T6" s="48">
        <v>0.13</v>
      </c>
      <c r="U6" s="48">
        <v>0.08</v>
      </c>
      <c r="V6" s="35">
        <v>5.0880000000000001</v>
      </c>
      <c r="W6" s="48">
        <v>0</v>
      </c>
      <c r="X6" s="48">
        <v>0</v>
      </c>
      <c r="Y6" s="48">
        <v>13.05</v>
      </c>
      <c r="Z6" s="35">
        <v>1.091</v>
      </c>
      <c r="AA6" s="36">
        <v>183</v>
      </c>
      <c r="AB6" s="35">
        <v>72</v>
      </c>
      <c r="AC6" s="35">
        <v>0.49492063492063487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f>AH6/(3.5*H6*1000)*100</f>
        <v>0</v>
      </c>
      <c r="AJ6" s="18"/>
      <c r="AK6" s="18">
        <f t="shared" si="9"/>
        <v>36</v>
      </c>
      <c r="AL6" s="18">
        <f t="shared" si="0"/>
        <v>2857.9500000000003</v>
      </c>
      <c r="AM6" s="2">
        <f t="shared" si="1"/>
        <v>13.059999999999999</v>
      </c>
      <c r="AN6" s="2">
        <f t="shared" si="2"/>
        <v>13.05</v>
      </c>
      <c r="AO6" s="10">
        <v>13.05</v>
      </c>
      <c r="AP6" s="20"/>
      <c r="AQ6" s="4">
        <f t="shared" si="3"/>
        <v>13.059999999999999</v>
      </c>
      <c r="AR6" s="4">
        <f t="shared" si="4"/>
        <v>13.05</v>
      </c>
      <c r="AS6" s="4">
        <f t="shared" si="5"/>
        <v>13.05</v>
      </c>
      <c r="AT6" s="5"/>
      <c r="AU6" s="5">
        <f t="shared" si="6"/>
        <v>0.99923430321592666</v>
      </c>
      <c r="AV6" s="5">
        <f t="shared" si="7"/>
        <v>1</v>
      </c>
      <c r="AW6" s="5">
        <f t="shared" si="8"/>
        <v>1</v>
      </c>
    </row>
    <row r="7" spans="1:49" s="19" customFormat="1" ht="22.5" customHeight="1" x14ac:dyDescent="0.5">
      <c r="A7" s="12" t="s">
        <v>54</v>
      </c>
      <c r="B7" s="12">
        <v>554</v>
      </c>
      <c r="C7" s="12">
        <v>201</v>
      </c>
      <c r="D7" s="12">
        <v>403</v>
      </c>
      <c r="E7" s="8" t="s">
        <v>57</v>
      </c>
      <c r="F7" s="9" t="s">
        <v>109</v>
      </c>
      <c r="G7" s="9" t="s">
        <v>110</v>
      </c>
      <c r="H7" s="33">
        <v>13.05</v>
      </c>
      <c r="I7" s="11">
        <v>4</v>
      </c>
      <c r="J7" s="12" t="s">
        <v>11</v>
      </c>
      <c r="K7" s="13">
        <v>42182</v>
      </c>
      <c r="L7" s="14" t="s">
        <v>107</v>
      </c>
      <c r="M7" s="48">
        <v>9.85</v>
      </c>
      <c r="N7" s="48">
        <v>2.0499999999999998</v>
      </c>
      <c r="O7" s="48">
        <v>0.93</v>
      </c>
      <c r="P7" s="48">
        <v>0.23</v>
      </c>
      <c r="Q7" s="35">
        <v>2.5788000000000002</v>
      </c>
      <c r="R7" s="48">
        <v>11.27</v>
      </c>
      <c r="S7" s="48">
        <v>1.33</v>
      </c>
      <c r="T7" s="48">
        <v>0.4</v>
      </c>
      <c r="U7" s="48">
        <v>0.05</v>
      </c>
      <c r="V7" s="35">
        <v>5.0882199999999997</v>
      </c>
      <c r="W7" s="48">
        <v>0</v>
      </c>
      <c r="X7" s="48">
        <v>0</v>
      </c>
      <c r="Y7" s="48">
        <v>13.05</v>
      </c>
      <c r="Z7" s="35">
        <v>1.09114</v>
      </c>
      <c r="AA7" s="36">
        <v>183</v>
      </c>
      <c r="AB7" s="35">
        <v>72</v>
      </c>
      <c r="AC7" s="35">
        <v>0.48007300000000003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18"/>
      <c r="AK7" s="18">
        <f t="shared" si="9"/>
        <v>36</v>
      </c>
      <c r="AL7" s="18">
        <f t="shared" si="0"/>
        <v>2857.9500000000003</v>
      </c>
      <c r="AM7" s="2">
        <f t="shared" si="1"/>
        <v>13.059999999999999</v>
      </c>
      <c r="AN7" s="2">
        <f t="shared" si="2"/>
        <v>13.05</v>
      </c>
      <c r="AO7" s="10">
        <v>13.05</v>
      </c>
      <c r="AP7" s="20"/>
      <c r="AQ7" s="4">
        <f t="shared" si="3"/>
        <v>13.059999999999999</v>
      </c>
      <c r="AR7" s="4">
        <f t="shared" si="4"/>
        <v>13.05</v>
      </c>
      <c r="AS7" s="4">
        <f t="shared" si="5"/>
        <v>13.05</v>
      </c>
      <c r="AT7" s="5"/>
      <c r="AU7" s="5">
        <f t="shared" si="6"/>
        <v>0.99923430321592666</v>
      </c>
      <c r="AV7" s="5">
        <f t="shared" si="7"/>
        <v>1</v>
      </c>
      <c r="AW7" s="5">
        <f t="shared" si="8"/>
        <v>1</v>
      </c>
    </row>
    <row r="8" spans="1:49" s="19" customFormat="1" ht="22.5" customHeight="1" x14ac:dyDescent="0.5">
      <c r="A8" s="12" t="s">
        <v>54</v>
      </c>
      <c r="B8" s="12">
        <v>554</v>
      </c>
      <c r="C8" s="12">
        <v>201</v>
      </c>
      <c r="D8" s="12">
        <v>404</v>
      </c>
      <c r="E8" s="8" t="s">
        <v>58</v>
      </c>
      <c r="F8" s="9">
        <v>322036</v>
      </c>
      <c r="G8" s="9">
        <v>341241</v>
      </c>
      <c r="H8" s="33">
        <v>19.204999999999998</v>
      </c>
      <c r="I8" s="11">
        <v>4</v>
      </c>
      <c r="J8" s="12" t="s">
        <v>120</v>
      </c>
      <c r="K8" s="13">
        <v>42182</v>
      </c>
      <c r="L8" s="14" t="s">
        <v>107</v>
      </c>
      <c r="M8" s="48">
        <v>12.4</v>
      </c>
      <c r="N8" s="48">
        <v>4.1399999999999997</v>
      </c>
      <c r="O8" s="48">
        <v>1.78</v>
      </c>
      <c r="P8" s="48">
        <v>0.9</v>
      </c>
      <c r="Q8" s="35">
        <v>2.7126000000000001</v>
      </c>
      <c r="R8" s="48">
        <v>15.65</v>
      </c>
      <c r="S8" s="48">
        <v>2.73</v>
      </c>
      <c r="T8" s="48">
        <v>0.6</v>
      </c>
      <c r="U8" s="48">
        <v>0.23</v>
      </c>
      <c r="V8" s="35">
        <v>6.9739300000000002</v>
      </c>
      <c r="W8" s="48">
        <v>0</v>
      </c>
      <c r="X8" s="48">
        <v>0</v>
      </c>
      <c r="Y8" s="48">
        <v>19.21</v>
      </c>
      <c r="Z8" s="35">
        <v>1.0438499999999999</v>
      </c>
      <c r="AA8" s="36">
        <v>639</v>
      </c>
      <c r="AB8" s="35">
        <v>0</v>
      </c>
      <c r="AC8" s="35">
        <v>0.95064529326440284</v>
      </c>
      <c r="AD8" s="35">
        <v>0</v>
      </c>
      <c r="AE8" s="35">
        <v>0</v>
      </c>
      <c r="AF8" s="35">
        <v>738</v>
      </c>
      <c r="AG8" s="35">
        <v>1.097928366868747</v>
      </c>
      <c r="AH8" s="35">
        <v>0</v>
      </c>
      <c r="AI8" s="35">
        <f t="shared" ref="AI8:AI16" si="10">AH8/(3.5*H8*1000)*100</f>
        <v>0</v>
      </c>
      <c r="AJ8" s="18"/>
      <c r="AK8" s="18">
        <f t="shared" si="9"/>
        <v>0</v>
      </c>
      <c r="AL8" s="18">
        <f t="shared" si="0"/>
        <v>26445.284999999996</v>
      </c>
      <c r="AM8" s="2">
        <f t="shared" si="1"/>
        <v>19.22</v>
      </c>
      <c r="AN8" s="2">
        <f t="shared" si="2"/>
        <v>19.21</v>
      </c>
      <c r="AO8" s="10">
        <v>19.204999999999998</v>
      </c>
      <c r="AP8" s="20"/>
      <c r="AQ8" s="4">
        <f t="shared" si="3"/>
        <v>19.22</v>
      </c>
      <c r="AR8" s="4">
        <f t="shared" si="4"/>
        <v>19.21</v>
      </c>
      <c r="AS8" s="4">
        <f t="shared" si="5"/>
        <v>19.21</v>
      </c>
      <c r="AT8" s="5"/>
      <c r="AU8" s="5">
        <f t="shared" si="6"/>
        <v>0.99921956295525494</v>
      </c>
      <c r="AV8" s="5">
        <f t="shared" si="7"/>
        <v>0.999739718896408</v>
      </c>
      <c r="AW8" s="5">
        <f t="shared" si="8"/>
        <v>0.999739718896408</v>
      </c>
    </row>
    <row r="9" spans="1:49" s="19" customFormat="1" ht="22.5" customHeight="1" x14ac:dyDescent="0.5">
      <c r="A9" s="12" t="s">
        <v>54</v>
      </c>
      <c r="B9" s="12">
        <v>554</v>
      </c>
      <c r="C9" s="12">
        <v>201</v>
      </c>
      <c r="D9" s="12">
        <v>404</v>
      </c>
      <c r="E9" s="8" t="s">
        <v>58</v>
      </c>
      <c r="F9" s="9" t="s">
        <v>111</v>
      </c>
      <c r="G9" s="9" t="s">
        <v>109</v>
      </c>
      <c r="H9" s="33">
        <v>19.204999999999998</v>
      </c>
      <c r="I9" s="11">
        <v>4</v>
      </c>
      <c r="J9" s="12" t="s">
        <v>11</v>
      </c>
      <c r="K9" s="13">
        <v>42182</v>
      </c>
      <c r="L9" s="14" t="s">
        <v>107</v>
      </c>
      <c r="M9" s="48">
        <v>13.42</v>
      </c>
      <c r="N9" s="48">
        <v>3.17</v>
      </c>
      <c r="O9" s="48">
        <v>1.89</v>
      </c>
      <c r="P9" s="48">
        <v>0.73</v>
      </c>
      <c r="Q9" s="35">
        <v>2.7281</v>
      </c>
      <c r="R9" s="48">
        <v>16.34</v>
      </c>
      <c r="S9" s="48">
        <v>2.16</v>
      </c>
      <c r="T9" s="48">
        <v>0.55000000000000004</v>
      </c>
      <c r="U9" s="48">
        <v>0.15</v>
      </c>
      <c r="V9" s="35">
        <v>7.3077699999999997</v>
      </c>
      <c r="W9" s="48">
        <v>0</v>
      </c>
      <c r="X9" s="48">
        <v>0</v>
      </c>
      <c r="Y9" s="48">
        <v>19.2</v>
      </c>
      <c r="Z9" s="35">
        <v>1.04009</v>
      </c>
      <c r="AA9" s="36">
        <v>45</v>
      </c>
      <c r="AB9" s="35">
        <v>0</v>
      </c>
      <c r="AC9" s="35">
        <v>6.6946851638338231E-2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f t="shared" si="10"/>
        <v>0</v>
      </c>
      <c r="AJ9" s="18"/>
      <c r="AK9" s="18">
        <f t="shared" si="9"/>
        <v>0</v>
      </c>
      <c r="AL9" s="18">
        <f t="shared" si="0"/>
        <v>864.22499999999991</v>
      </c>
      <c r="AM9" s="2">
        <f t="shared" si="1"/>
        <v>19.21</v>
      </c>
      <c r="AN9" s="2">
        <f t="shared" si="2"/>
        <v>19.2</v>
      </c>
      <c r="AO9" s="10">
        <v>19.204999999999998</v>
      </c>
      <c r="AP9" s="20"/>
      <c r="AQ9" s="4">
        <f t="shared" si="3"/>
        <v>19.21</v>
      </c>
      <c r="AR9" s="4">
        <f t="shared" si="4"/>
        <v>19.2</v>
      </c>
      <c r="AS9" s="4">
        <f t="shared" si="5"/>
        <v>19.2</v>
      </c>
      <c r="AT9" s="5"/>
      <c r="AU9" s="5">
        <f t="shared" si="6"/>
        <v>0.999739718896408</v>
      </c>
      <c r="AV9" s="5">
        <f t="shared" si="7"/>
        <v>1.0002604166666667</v>
      </c>
      <c r="AW9" s="5">
        <f t="shared" si="8"/>
        <v>1.0002604166666667</v>
      </c>
    </row>
    <row r="10" spans="1:49" s="19" customFormat="1" ht="22.5" customHeight="1" x14ac:dyDescent="0.5">
      <c r="A10" s="12" t="s">
        <v>54</v>
      </c>
      <c r="B10" s="12">
        <v>554</v>
      </c>
      <c r="C10" s="12">
        <v>201</v>
      </c>
      <c r="D10" s="12">
        <v>405</v>
      </c>
      <c r="E10" s="8" t="s">
        <v>59</v>
      </c>
      <c r="F10" s="9">
        <v>341241</v>
      </c>
      <c r="G10" s="9">
        <v>382228</v>
      </c>
      <c r="H10" s="33">
        <v>40.987000000000002</v>
      </c>
      <c r="I10" s="11">
        <v>4</v>
      </c>
      <c r="J10" s="12" t="s">
        <v>11</v>
      </c>
      <c r="K10" s="13">
        <v>42186</v>
      </c>
      <c r="L10" s="14" t="s">
        <v>107</v>
      </c>
      <c r="M10" s="48">
        <v>24.83</v>
      </c>
      <c r="N10" s="48">
        <v>8.83</v>
      </c>
      <c r="O10" s="51">
        <v>3.96</v>
      </c>
      <c r="P10" s="51">
        <v>3.38</v>
      </c>
      <c r="Q10" s="51">
        <v>2.9660000000000002</v>
      </c>
      <c r="R10" s="51">
        <v>35.68</v>
      </c>
      <c r="S10" s="51">
        <v>3.6</v>
      </c>
      <c r="T10" s="51">
        <v>1.03</v>
      </c>
      <c r="U10" s="51">
        <v>0.68</v>
      </c>
      <c r="V10" s="51">
        <v>6.47</v>
      </c>
      <c r="W10" s="48">
        <v>0</v>
      </c>
      <c r="X10" s="48">
        <v>0</v>
      </c>
      <c r="Y10" s="48">
        <v>40.99</v>
      </c>
      <c r="Z10" s="35">
        <v>1.1399999999999999</v>
      </c>
      <c r="AA10" s="36">
        <v>212</v>
      </c>
      <c r="AB10" s="35">
        <v>0</v>
      </c>
      <c r="AC10" s="35">
        <v>0.14778204936059866</v>
      </c>
      <c r="AD10" s="35">
        <v>68</v>
      </c>
      <c r="AE10" s="35">
        <v>4.7401789417550515E-2</v>
      </c>
      <c r="AF10" s="35">
        <v>0</v>
      </c>
      <c r="AG10" s="35">
        <v>0</v>
      </c>
      <c r="AH10" s="35">
        <v>0</v>
      </c>
      <c r="AI10" s="35">
        <f t="shared" si="10"/>
        <v>0</v>
      </c>
      <c r="AJ10" s="18"/>
      <c r="AK10" s="18">
        <f t="shared" si="9"/>
        <v>0</v>
      </c>
      <c r="AL10" s="18">
        <f t="shared" si="0"/>
        <v>11476.36</v>
      </c>
      <c r="AM10" s="2">
        <f t="shared" si="1"/>
        <v>41</v>
      </c>
      <c r="AN10" s="2">
        <f t="shared" si="2"/>
        <v>40.99</v>
      </c>
      <c r="AO10" s="10">
        <v>40.987000000000002</v>
      </c>
      <c r="AP10" s="20"/>
      <c r="AQ10" s="4">
        <f t="shared" si="3"/>
        <v>41</v>
      </c>
      <c r="AR10" s="4">
        <f t="shared" si="4"/>
        <v>40.99</v>
      </c>
      <c r="AS10" s="4">
        <f t="shared" si="5"/>
        <v>40.99</v>
      </c>
      <c r="AT10" s="5"/>
      <c r="AU10" s="5">
        <f t="shared" si="6"/>
        <v>0.99968292682926829</v>
      </c>
      <c r="AV10" s="5">
        <f t="shared" si="7"/>
        <v>0.9999268114174189</v>
      </c>
      <c r="AW10" s="5">
        <f t="shared" si="8"/>
        <v>0.9999268114174189</v>
      </c>
    </row>
    <row r="11" spans="1:49" s="19" customFormat="1" ht="22.5" customHeight="1" x14ac:dyDescent="0.5">
      <c r="A11" s="12" t="s">
        <v>54</v>
      </c>
      <c r="B11" s="12">
        <v>554</v>
      </c>
      <c r="C11" s="12">
        <v>201</v>
      </c>
      <c r="D11" s="12">
        <v>405</v>
      </c>
      <c r="E11" s="8" t="s">
        <v>59</v>
      </c>
      <c r="F11" s="9">
        <v>341241</v>
      </c>
      <c r="G11" s="9">
        <v>382228</v>
      </c>
      <c r="H11" s="33">
        <v>40.987000000000002</v>
      </c>
      <c r="I11" s="11">
        <v>4</v>
      </c>
      <c r="J11" s="12" t="s">
        <v>120</v>
      </c>
      <c r="K11" s="13">
        <v>42186</v>
      </c>
      <c r="L11" s="14" t="s">
        <v>107</v>
      </c>
      <c r="M11" s="48">
        <v>25.55</v>
      </c>
      <c r="N11" s="48">
        <v>8.9600000000000009</v>
      </c>
      <c r="O11" s="51">
        <v>4</v>
      </c>
      <c r="P11" s="51">
        <v>2.48</v>
      </c>
      <c r="Q11" s="51">
        <v>2.8580000000000001</v>
      </c>
      <c r="R11" s="51">
        <v>36.64</v>
      </c>
      <c r="S11" s="51">
        <v>3</v>
      </c>
      <c r="T11" s="51">
        <v>0.85</v>
      </c>
      <c r="U11" s="51">
        <v>0.5</v>
      </c>
      <c r="V11" s="51">
        <v>5.6139999999999999</v>
      </c>
      <c r="W11" s="48">
        <v>0</v>
      </c>
      <c r="X11" s="48">
        <v>0</v>
      </c>
      <c r="Y11" s="48">
        <v>40.99</v>
      </c>
      <c r="Z11" s="35">
        <v>1.175</v>
      </c>
      <c r="AA11" s="36">
        <v>164</v>
      </c>
      <c r="AB11" s="35">
        <v>0</v>
      </c>
      <c r="AC11" s="35">
        <v>0.11432196271291593</v>
      </c>
      <c r="AD11" s="35">
        <v>6</v>
      </c>
      <c r="AE11" s="35">
        <v>4.1825108309603391E-3</v>
      </c>
      <c r="AF11" s="35">
        <v>0</v>
      </c>
      <c r="AG11" s="35">
        <v>0</v>
      </c>
      <c r="AH11" s="35">
        <v>0</v>
      </c>
      <c r="AI11" s="35">
        <f t="shared" si="10"/>
        <v>0</v>
      </c>
      <c r="AJ11" s="18"/>
      <c r="AK11" s="18">
        <f t="shared" si="9"/>
        <v>0</v>
      </c>
      <c r="AL11" s="18">
        <f t="shared" si="0"/>
        <v>6967.79</v>
      </c>
      <c r="AM11" s="2">
        <f t="shared" si="1"/>
        <v>40.99</v>
      </c>
      <c r="AN11" s="2">
        <f t="shared" si="2"/>
        <v>40.99</v>
      </c>
      <c r="AO11" s="10">
        <v>40.987000000000002</v>
      </c>
      <c r="AP11" s="20"/>
      <c r="AQ11" s="4">
        <f t="shared" si="3"/>
        <v>40.99</v>
      </c>
      <c r="AR11" s="4">
        <f t="shared" si="4"/>
        <v>40.99</v>
      </c>
      <c r="AS11" s="4">
        <f t="shared" si="5"/>
        <v>40.99</v>
      </c>
      <c r="AT11" s="5"/>
      <c r="AU11" s="5">
        <f t="shared" si="6"/>
        <v>0.9999268114174189</v>
      </c>
      <c r="AV11" s="5">
        <f t="shared" si="7"/>
        <v>0.9999268114174189</v>
      </c>
      <c r="AW11" s="5">
        <f t="shared" si="8"/>
        <v>0.9999268114174189</v>
      </c>
    </row>
    <row r="12" spans="1:49" s="19" customFormat="1" ht="22.5" customHeight="1" x14ac:dyDescent="0.5">
      <c r="A12" s="12" t="s">
        <v>54</v>
      </c>
      <c r="B12" s="12">
        <v>554</v>
      </c>
      <c r="C12" s="12">
        <v>211</v>
      </c>
      <c r="D12" s="12">
        <v>201</v>
      </c>
      <c r="E12" s="8" t="s">
        <v>60</v>
      </c>
      <c r="F12" s="9">
        <v>112000</v>
      </c>
      <c r="G12" s="9">
        <v>146419</v>
      </c>
      <c r="H12" s="33">
        <v>34.418999999999997</v>
      </c>
      <c r="I12" s="11">
        <v>2</v>
      </c>
      <c r="J12" s="12" t="s">
        <v>121</v>
      </c>
      <c r="K12" s="13">
        <v>42181</v>
      </c>
      <c r="L12" s="14" t="s">
        <v>107</v>
      </c>
      <c r="M12" s="48">
        <v>16.47</v>
      </c>
      <c r="N12" s="48">
        <v>10.19</v>
      </c>
      <c r="O12" s="51">
        <v>4.93</v>
      </c>
      <c r="P12" s="51">
        <v>2.85</v>
      </c>
      <c r="Q12" s="51">
        <v>2.6610900000000002</v>
      </c>
      <c r="R12" s="51">
        <v>32.96</v>
      </c>
      <c r="S12" s="51">
        <v>1.1000000000000001</v>
      </c>
      <c r="T12" s="51">
        <v>0.23</v>
      </c>
      <c r="U12" s="51">
        <v>0.13</v>
      </c>
      <c r="V12" s="51">
        <v>4.0807799999999999</v>
      </c>
      <c r="W12" s="48">
        <v>0</v>
      </c>
      <c r="X12" s="48">
        <v>0</v>
      </c>
      <c r="Y12" s="48">
        <v>34.42</v>
      </c>
      <c r="Z12" s="35">
        <v>1.1188400000000001</v>
      </c>
      <c r="AA12" s="36">
        <v>1716</v>
      </c>
      <c r="AB12" s="35">
        <v>120.01</v>
      </c>
      <c r="AC12" s="35">
        <v>1.4742729306487696</v>
      </c>
      <c r="AD12" s="35">
        <v>6</v>
      </c>
      <c r="AE12" s="35">
        <v>4.9806377706665336E-3</v>
      </c>
      <c r="AF12" s="35">
        <v>2142</v>
      </c>
      <c r="AG12" s="35">
        <v>1.7780876841279527</v>
      </c>
      <c r="AH12" s="35">
        <v>0</v>
      </c>
      <c r="AI12" s="35">
        <f t="shared" si="10"/>
        <v>0</v>
      </c>
      <c r="AJ12" s="18"/>
      <c r="AK12" s="18">
        <f t="shared" si="9"/>
        <v>60.005000000000003</v>
      </c>
      <c r="AL12" s="18">
        <f t="shared" si="0"/>
        <v>135060.328095</v>
      </c>
      <c r="AM12" s="2">
        <f t="shared" si="1"/>
        <v>34.44</v>
      </c>
      <c r="AN12" s="2">
        <f t="shared" si="2"/>
        <v>34.42</v>
      </c>
      <c r="AO12" s="10">
        <v>34.418999999999997</v>
      </c>
      <c r="AP12" s="20"/>
      <c r="AQ12" s="4">
        <f t="shared" si="3"/>
        <v>34.44</v>
      </c>
      <c r="AR12" s="4">
        <f t="shared" si="4"/>
        <v>34.42</v>
      </c>
      <c r="AS12" s="4">
        <f t="shared" si="5"/>
        <v>34.42</v>
      </c>
      <c r="AT12" s="5"/>
      <c r="AU12" s="5">
        <f t="shared" si="6"/>
        <v>0.99939024390243902</v>
      </c>
      <c r="AV12" s="5">
        <f t="shared" si="7"/>
        <v>0.99997094712376511</v>
      </c>
      <c r="AW12" s="5">
        <f t="shared" si="8"/>
        <v>0.99997094712376511</v>
      </c>
    </row>
    <row r="13" spans="1:49" s="19" customFormat="1" ht="22.5" customHeight="1" x14ac:dyDescent="0.5">
      <c r="A13" s="12" t="s">
        <v>54</v>
      </c>
      <c r="B13" s="12">
        <v>554</v>
      </c>
      <c r="C13" s="12">
        <v>211</v>
      </c>
      <c r="D13" s="12">
        <v>202</v>
      </c>
      <c r="E13" s="8" t="s">
        <v>61</v>
      </c>
      <c r="F13" s="9">
        <v>146419</v>
      </c>
      <c r="G13" s="9">
        <v>184360</v>
      </c>
      <c r="H13" s="33">
        <v>36.78</v>
      </c>
      <c r="I13" s="11">
        <v>2</v>
      </c>
      <c r="J13" s="12" t="s">
        <v>121</v>
      </c>
      <c r="K13" s="13">
        <v>42181</v>
      </c>
      <c r="L13" s="14" t="s">
        <v>107</v>
      </c>
      <c r="M13" s="48">
        <v>15.37</v>
      </c>
      <c r="N13" s="48">
        <v>10.11</v>
      </c>
      <c r="O13" s="51">
        <v>6.56</v>
      </c>
      <c r="P13" s="51">
        <v>4.74</v>
      </c>
      <c r="Q13" s="51">
        <v>3.1153499999999998</v>
      </c>
      <c r="R13" s="51">
        <v>33.369999999999997</v>
      </c>
      <c r="S13" s="51">
        <v>1.96</v>
      </c>
      <c r="T13" s="51">
        <v>0.87</v>
      </c>
      <c r="U13" s="51">
        <v>0.57999999999999996</v>
      </c>
      <c r="V13" s="51">
        <v>4.5472400000000004</v>
      </c>
      <c r="W13" s="48">
        <v>0</v>
      </c>
      <c r="X13" s="48">
        <v>0</v>
      </c>
      <c r="Y13" s="48">
        <v>36.78</v>
      </c>
      <c r="Z13" s="35">
        <v>1.2001900000000001</v>
      </c>
      <c r="AA13" s="36">
        <v>3332</v>
      </c>
      <c r="AB13" s="35">
        <v>0</v>
      </c>
      <c r="AC13" s="35">
        <v>2.5091589573284838</v>
      </c>
      <c r="AD13" s="35">
        <v>480</v>
      </c>
      <c r="AE13" s="35">
        <v>0.36146347524539985</v>
      </c>
      <c r="AF13" s="35">
        <v>2332</v>
      </c>
      <c r="AG13" s="35">
        <v>1.756110050567234</v>
      </c>
      <c r="AH13" s="35">
        <v>3</v>
      </c>
      <c r="AI13" s="35">
        <f t="shared" si="10"/>
        <v>2.3304591004427869E-3</v>
      </c>
      <c r="AJ13" s="18"/>
      <c r="AK13" s="18">
        <f t="shared" si="9"/>
        <v>0</v>
      </c>
      <c r="AL13" s="18">
        <f t="shared" si="0"/>
        <v>226086.66</v>
      </c>
      <c r="AM13" s="2">
        <f t="shared" si="1"/>
        <v>36.78</v>
      </c>
      <c r="AN13" s="2">
        <f t="shared" si="2"/>
        <v>36.779999999999994</v>
      </c>
      <c r="AO13" s="10">
        <v>36.78</v>
      </c>
      <c r="AP13" s="20"/>
      <c r="AQ13" s="4">
        <f t="shared" si="3"/>
        <v>36.78</v>
      </c>
      <c r="AR13" s="4">
        <f t="shared" si="4"/>
        <v>36.779999999999994</v>
      </c>
      <c r="AS13" s="4">
        <f t="shared" si="5"/>
        <v>36.78</v>
      </c>
      <c r="AT13" s="5"/>
      <c r="AU13" s="5">
        <f t="shared" si="6"/>
        <v>1</v>
      </c>
      <c r="AV13" s="5">
        <f t="shared" si="7"/>
        <v>1.0000000000000002</v>
      </c>
      <c r="AW13" s="5">
        <f t="shared" si="8"/>
        <v>1</v>
      </c>
    </row>
    <row r="14" spans="1:49" s="19" customFormat="1" ht="22.5" customHeight="1" x14ac:dyDescent="0.5">
      <c r="A14" s="12" t="s">
        <v>54</v>
      </c>
      <c r="B14" s="12">
        <v>554</v>
      </c>
      <c r="C14" s="12">
        <v>2016</v>
      </c>
      <c r="D14" s="12">
        <v>100</v>
      </c>
      <c r="E14" s="8" t="s">
        <v>62</v>
      </c>
      <c r="F14" s="9">
        <v>500</v>
      </c>
      <c r="G14" s="9">
        <v>53800</v>
      </c>
      <c r="H14" s="33">
        <v>53.3</v>
      </c>
      <c r="I14" s="11">
        <v>2</v>
      </c>
      <c r="J14" s="12" t="s">
        <v>120</v>
      </c>
      <c r="K14" s="13">
        <v>42180</v>
      </c>
      <c r="L14" s="14" t="s">
        <v>107</v>
      </c>
      <c r="M14" s="48">
        <v>21.25</v>
      </c>
      <c r="N14" s="48">
        <v>18.29</v>
      </c>
      <c r="O14" s="51">
        <v>9.49</v>
      </c>
      <c r="P14" s="51">
        <v>4.2699999999999996</v>
      </c>
      <c r="Q14" s="51">
        <v>3.4580000000000002</v>
      </c>
      <c r="R14" s="51">
        <v>50.31</v>
      </c>
      <c r="S14" s="51">
        <v>1.91</v>
      </c>
      <c r="T14" s="51">
        <v>0.8</v>
      </c>
      <c r="U14" s="51">
        <v>0.28000000000000003</v>
      </c>
      <c r="V14" s="51">
        <v>5.0880000000000001</v>
      </c>
      <c r="W14" s="48">
        <v>0</v>
      </c>
      <c r="X14" s="48">
        <v>0</v>
      </c>
      <c r="Y14" s="48">
        <v>53.3</v>
      </c>
      <c r="Z14" s="35">
        <v>1.0920000000000001</v>
      </c>
      <c r="AA14" s="36">
        <v>8</v>
      </c>
      <c r="AB14" s="35">
        <v>0</v>
      </c>
      <c r="AC14" s="35">
        <v>4.2883945322969722E-3</v>
      </c>
      <c r="AD14" s="35">
        <v>0</v>
      </c>
      <c r="AE14" s="35">
        <v>0</v>
      </c>
      <c r="AF14" s="35">
        <v>140</v>
      </c>
      <c r="AG14" s="35">
        <v>7.5046904315197005E-2</v>
      </c>
      <c r="AH14" s="35">
        <v>0</v>
      </c>
      <c r="AI14" s="35">
        <f t="shared" si="10"/>
        <v>0</v>
      </c>
      <c r="AJ14" s="18"/>
      <c r="AK14" s="18">
        <f t="shared" si="9"/>
        <v>0</v>
      </c>
      <c r="AL14" s="18">
        <f t="shared" si="0"/>
        <v>7888.4</v>
      </c>
      <c r="AM14" s="2">
        <f t="shared" si="1"/>
        <v>53.3</v>
      </c>
      <c r="AN14" s="2">
        <f t="shared" si="2"/>
        <v>53.3</v>
      </c>
      <c r="AO14" s="10">
        <v>53.3</v>
      </c>
      <c r="AP14" s="20"/>
      <c r="AQ14" s="4">
        <f t="shared" si="3"/>
        <v>53.3</v>
      </c>
      <c r="AR14" s="4">
        <f t="shared" si="4"/>
        <v>53.3</v>
      </c>
      <c r="AS14" s="4">
        <f t="shared" si="5"/>
        <v>53.3</v>
      </c>
      <c r="AT14" s="5"/>
      <c r="AU14" s="5">
        <f t="shared" si="6"/>
        <v>1</v>
      </c>
      <c r="AV14" s="5">
        <f t="shared" si="7"/>
        <v>1</v>
      </c>
      <c r="AW14" s="5">
        <f t="shared" si="8"/>
        <v>1</v>
      </c>
    </row>
    <row r="15" spans="1:49" s="19" customFormat="1" ht="22.5" customHeight="1" x14ac:dyDescent="0.5">
      <c r="A15" s="12" t="s">
        <v>54</v>
      </c>
      <c r="B15" s="12">
        <v>554</v>
      </c>
      <c r="C15" s="12">
        <v>2019</v>
      </c>
      <c r="D15" s="12">
        <v>100</v>
      </c>
      <c r="E15" s="8" t="s">
        <v>63</v>
      </c>
      <c r="F15" s="9">
        <v>0</v>
      </c>
      <c r="G15" s="9">
        <v>7550</v>
      </c>
      <c r="H15" s="33">
        <v>7.55</v>
      </c>
      <c r="I15" s="11">
        <v>2</v>
      </c>
      <c r="J15" s="12" t="s">
        <v>120</v>
      </c>
      <c r="K15" s="13">
        <v>42182</v>
      </c>
      <c r="L15" s="14" t="s">
        <v>107</v>
      </c>
      <c r="M15" s="48">
        <v>3.17</v>
      </c>
      <c r="N15" s="48">
        <v>3.09</v>
      </c>
      <c r="O15" s="51">
        <v>0.98</v>
      </c>
      <c r="P15" s="51">
        <v>0.33</v>
      </c>
      <c r="Q15" s="51">
        <v>2.7510300000000001</v>
      </c>
      <c r="R15" s="51">
        <v>7.12</v>
      </c>
      <c r="S15" s="51">
        <v>0.33</v>
      </c>
      <c r="T15" s="51">
        <v>0.05</v>
      </c>
      <c r="U15" s="51">
        <v>0.05</v>
      </c>
      <c r="V15" s="51">
        <v>3.8259300000000001</v>
      </c>
      <c r="W15" s="48">
        <v>0</v>
      </c>
      <c r="X15" s="48">
        <v>0</v>
      </c>
      <c r="Y15" s="48">
        <v>7.55</v>
      </c>
      <c r="Z15" s="35">
        <v>1.1741900000000001</v>
      </c>
      <c r="AA15" s="36">
        <v>0</v>
      </c>
      <c r="AB15" s="35">
        <v>4.4000000000000004</v>
      </c>
      <c r="AC15" s="35">
        <v>8.3254493850520341E-3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f t="shared" si="10"/>
        <v>0</v>
      </c>
      <c r="AJ15" s="18"/>
      <c r="AK15" s="18">
        <f t="shared" si="9"/>
        <v>2.2000000000000002</v>
      </c>
      <c r="AL15" s="18">
        <f t="shared" si="0"/>
        <v>16.61</v>
      </c>
      <c r="AM15" s="2">
        <f t="shared" si="1"/>
        <v>7.57</v>
      </c>
      <c r="AN15" s="2">
        <f t="shared" si="2"/>
        <v>7.55</v>
      </c>
      <c r="AO15" s="10">
        <v>7.55</v>
      </c>
      <c r="AP15" s="20"/>
      <c r="AQ15" s="4">
        <f t="shared" si="3"/>
        <v>7.57</v>
      </c>
      <c r="AR15" s="4">
        <f t="shared" si="4"/>
        <v>7.55</v>
      </c>
      <c r="AS15" s="4">
        <f t="shared" si="5"/>
        <v>7.55</v>
      </c>
      <c r="AT15" s="5"/>
      <c r="AU15" s="5">
        <f t="shared" si="6"/>
        <v>0.99735799207397613</v>
      </c>
      <c r="AV15" s="5">
        <f t="shared" si="7"/>
        <v>1</v>
      </c>
      <c r="AW15" s="5">
        <f t="shared" si="8"/>
        <v>1</v>
      </c>
    </row>
    <row r="16" spans="1:49" s="19" customFormat="1" ht="22.5" customHeight="1" x14ac:dyDescent="0.5">
      <c r="A16" s="12" t="s">
        <v>54</v>
      </c>
      <c r="B16" s="12">
        <v>554</v>
      </c>
      <c r="C16" s="12">
        <v>2108</v>
      </c>
      <c r="D16" s="12">
        <v>102</v>
      </c>
      <c r="E16" s="8" t="s">
        <v>64</v>
      </c>
      <c r="F16" s="9">
        <v>20000</v>
      </c>
      <c r="G16" s="9">
        <v>62524</v>
      </c>
      <c r="H16" s="33">
        <v>42.524000000000001</v>
      </c>
      <c r="I16" s="11">
        <v>2</v>
      </c>
      <c r="J16" s="12" t="s">
        <v>121</v>
      </c>
      <c r="K16" s="13">
        <v>42181</v>
      </c>
      <c r="L16" s="14" t="s">
        <v>107</v>
      </c>
      <c r="M16" s="48">
        <v>21.55</v>
      </c>
      <c r="N16" s="48">
        <v>13.62</v>
      </c>
      <c r="O16" s="51">
        <v>5.16</v>
      </c>
      <c r="P16" s="51">
        <v>2.2000000000000002</v>
      </c>
      <c r="Q16" s="51">
        <v>2.7205400000000002</v>
      </c>
      <c r="R16" s="51">
        <v>41.8</v>
      </c>
      <c r="S16" s="51">
        <v>0.49</v>
      </c>
      <c r="T16" s="51">
        <v>0.08</v>
      </c>
      <c r="U16" s="51">
        <v>0.03</v>
      </c>
      <c r="V16" s="51">
        <v>4.4008399999999996</v>
      </c>
      <c r="W16" s="48">
        <v>0</v>
      </c>
      <c r="X16" s="48">
        <v>0</v>
      </c>
      <c r="Y16" s="48">
        <v>42.53</v>
      </c>
      <c r="Z16" s="35">
        <v>1.10606</v>
      </c>
      <c r="AA16" s="36">
        <v>328</v>
      </c>
      <c r="AB16" s="35">
        <v>0</v>
      </c>
      <c r="AC16" s="35">
        <v>0.2203797519384012</v>
      </c>
      <c r="AD16" s="35">
        <v>4</v>
      </c>
      <c r="AE16" s="35">
        <v>2.6875579504683071E-3</v>
      </c>
      <c r="AF16" s="35">
        <v>681</v>
      </c>
      <c r="AG16" s="35">
        <v>0.45755674106722932</v>
      </c>
      <c r="AH16" s="35">
        <v>0</v>
      </c>
      <c r="AI16" s="35">
        <f t="shared" si="10"/>
        <v>0</v>
      </c>
      <c r="AJ16" s="18"/>
      <c r="AK16" s="18">
        <f t="shared" si="9"/>
        <v>0</v>
      </c>
      <c r="AL16" s="18">
        <f t="shared" si="0"/>
        <v>43076.811999999998</v>
      </c>
      <c r="AM16" s="2">
        <f t="shared" si="1"/>
        <v>42.53</v>
      </c>
      <c r="AN16" s="2">
        <f t="shared" si="2"/>
        <v>42.4</v>
      </c>
      <c r="AO16" s="10">
        <v>42.524000000000001</v>
      </c>
      <c r="AP16" s="20"/>
      <c r="AQ16" s="4">
        <f t="shared" si="3"/>
        <v>42.53</v>
      </c>
      <c r="AR16" s="4">
        <f t="shared" si="4"/>
        <v>42.4</v>
      </c>
      <c r="AS16" s="4">
        <f t="shared" si="5"/>
        <v>42.53</v>
      </c>
      <c r="AT16" s="5"/>
      <c r="AU16" s="5">
        <f t="shared" si="6"/>
        <v>0.99985892311309665</v>
      </c>
      <c r="AV16" s="5">
        <f t="shared" si="7"/>
        <v>1.0029245283018868</v>
      </c>
      <c r="AW16" s="5">
        <f t="shared" si="8"/>
        <v>0.99985892311309665</v>
      </c>
    </row>
    <row r="17" spans="1:49" s="19" customFormat="1" ht="22.5" customHeight="1" x14ac:dyDescent="0.5">
      <c r="A17" s="12" t="s">
        <v>54</v>
      </c>
      <c r="B17" s="12">
        <v>554</v>
      </c>
      <c r="C17" s="12">
        <v>2138</v>
      </c>
      <c r="D17" s="12">
        <v>100</v>
      </c>
      <c r="E17" s="8" t="s">
        <v>65</v>
      </c>
      <c r="F17" s="9">
        <v>0</v>
      </c>
      <c r="G17" s="9">
        <v>34773</v>
      </c>
      <c r="H17" s="33">
        <v>34.773000000000003</v>
      </c>
      <c r="I17" s="11">
        <v>2</v>
      </c>
      <c r="J17" s="12" t="s">
        <v>120</v>
      </c>
      <c r="K17" s="13">
        <v>42186</v>
      </c>
      <c r="L17" s="14" t="s">
        <v>107</v>
      </c>
      <c r="M17" s="48">
        <v>20.8</v>
      </c>
      <c r="N17" s="48">
        <v>9.48</v>
      </c>
      <c r="O17" s="51">
        <v>3.36</v>
      </c>
      <c r="P17" s="51">
        <v>1.1299999999999999</v>
      </c>
      <c r="Q17" s="51">
        <v>2.7229999999999999</v>
      </c>
      <c r="R17" s="51">
        <v>33.200000000000003</v>
      </c>
      <c r="S17" s="51">
        <v>0.85</v>
      </c>
      <c r="T17" s="51">
        <v>0.2</v>
      </c>
      <c r="U17" s="51">
        <v>0.05</v>
      </c>
      <c r="V17" s="51">
        <v>3.6840000000000002</v>
      </c>
      <c r="W17" s="48">
        <v>0</v>
      </c>
      <c r="X17" s="48">
        <v>0</v>
      </c>
      <c r="Y17" s="48">
        <v>34.770000000000003</v>
      </c>
      <c r="Z17" s="35">
        <v>1.27</v>
      </c>
      <c r="AA17" s="36">
        <v>72.36</v>
      </c>
      <c r="AB17" s="35">
        <v>0</v>
      </c>
      <c r="AC17" s="35">
        <v>5.9455000000000001E-2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18"/>
      <c r="AK17" s="18">
        <f t="shared" si="9"/>
        <v>0</v>
      </c>
      <c r="AL17" s="18">
        <f t="shared" si="0"/>
        <v>2516.1742800000002</v>
      </c>
      <c r="AM17" s="2">
        <f t="shared" si="1"/>
        <v>34.770000000000003</v>
      </c>
      <c r="AN17" s="2">
        <f t="shared" si="2"/>
        <v>34.300000000000004</v>
      </c>
      <c r="AO17" s="10">
        <v>34.773000000000003</v>
      </c>
      <c r="AP17" s="20"/>
      <c r="AQ17" s="4">
        <f t="shared" si="3"/>
        <v>34.770000000000003</v>
      </c>
      <c r="AR17" s="4">
        <f t="shared" si="4"/>
        <v>34.300000000000004</v>
      </c>
      <c r="AS17" s="4">
        <f t="shared" si="5"/>
        <v>34.770000000000003</v>
      </c>
      <c r="AT17" s="5"/>
      <c r="AU17" s="5">
        <f t="shared" si="6"/>
        <v>1.0000862812769629</v>
      </c>
      <c r="AV17" s="5">
        <f t="shared" si="7"/>
        <v>1.0137900874635568</v>
      </c>
      <c r="AW17" s="5">
        <f t="shared" si="8"/>
        <v>1.0000862812769629</v>
      </c>
    </row>
    <row r="18" spans="1:49" s="19" customFormat="1" ht="22.5" customHeight="1" x14ac:dyDescent="0.5">
      <c r="A18" s="12" t="s">
        <v>54</v>
      </c>
      <c r="B18" s="12">
        <v>554</v>
      </c>
      <c r="C18" s="12">
        <v>2140</v>
      </c>
      <c r="D18" s="12">
        <v>100</v>
      </c>
      <c r="E18" s="8" t="s">
        <v>66</v>
      </c>
      <c r="F18" s="9">
        <v>0</v>
      </c>
      <c r="G18" s="9">
        <v>23233</v>
      </c>
      <c r="H18" s="33">
        <v>23.233000000000001</v>
      </c>
      <c r="I18" s="11">
        <v>2</v>
      </c>
      <c r="J18" s="12" t="s">
        <v>121</v>
      </c>
      <c r="K18" s="13">
        <v>42182</v>
      </c>
      <c r="L18" s="14" t="s">
        <v>107</v>
      </c>
      <c r="M18" s="48">
        <v>11.6</v>
      </c>
      <c r="N18" s="48">
        <v>6.08</v>
      </c>
      <c r="O18" s="51">
        <v>3.57</v>
      </c>
      <c r="P18" s="51">
        <v>1.99</v>
      </c>
      <c r="Q18" s="51">
        <v>3.6613500000000001</v>
      </c>
      <c r="R18" s="51">
        <v>20.76</v>
      </c>
      <c r="S18" s="51">
        <v>1.29</v>
      </c>
      <c r="T18" s="51">
        <v>0.73</v>
      </c>
      <c r="U18" s="51">
        <v>0.5</v>
      </c>
      <c r="V18" s="51">
        <v>4.6312600000000002</v>
      </c>
      <c r="W18" s="48">
        <v>0</v>
      </c>
      <c r="X18" s="48">
        <v>0</v>
      </c>
      <c r="Y18" s="48">
        <v>23.24</v>
      </c>
      <c r="Z18" s="35">
        <v>1.1996899999999999</v>
      </c>
      <c r="AA18" s="36">
        <v>195</v>
      </c>
      <c r="AB18" s="35">
        <v>0</v>
      </c>
      <c r="AC18" s="35">
        <v>0.23980667892345248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f t="shared" ref="AI18:AI24" si="11">AH18/(3.5*H18*1000)*100</f>
        <v>0</v>
      </c>
      <c r="AJ18" s="18"/>
      <c r="AK18" s="18">
        <f t="shared" si="9"/>
        <v>0</v>
      </c>
      <c r="AL18" s="18">
        <f t="shared" si="0"/>
        <v>4530.4350000000004</v>
      </c>
      <c r="AM18" s="2">
        <f t="shared" si="1"/>
        <v>23.24</v>
      </c>
      <c r="AN18" s="2">
        <f t="shared" si="2"/>
        <v>23.28</v>
      </c>
      <c r="AO18" s="10">
        <v>23.233000000000001</v>
      </c>
      <c r="AP18" s="20"/>
      <c r="AQ18" s="4">
        <f t="shared" si="3"/>
        <v>23.24</v>
      </c>
      <c r="AR18" s="4">
        <f t="shared" si="4"/>
        <v>23.28</v>
      </c>
      <c r="AS18" s="4">
        <f t="shared" si="5"/>
        <v>23.24</v>
      </c>
      <c r="AT18" s="5"/>
      <c r="AU18" s="5">
        <f t="shared" si="6"/>
        <v>0.99969879518072302</v>
      </c>
      <c r="AV18" s="5">
        <f t="shared" si="7"/>
        <v>0.9979810996563574</v>
      </c>
      <c r="AW18" s="5">
        <f t="shared" si="8"/>
        <v>0.99969879518072302</v>
      </c>
    </row>
    <row r="19" spans="1:49" s="19" customFormat="1" ht="22.5" customHeight="1" x14ac:dyDescent="0.5">
      <c r="A19" s="12" t="s">
        <v>54</v>
      </c>
      <c r="B19" s="12">
        <v>554</v>
      </c>
      <c r="C19" s="12">
        <v>2141</v>
      </c>
      <c r="D19" s="12">
        <v>100</v>
      </c>
      <c r="E19" s="8" t="s">
        <v>67</v>
      </c>
      <c r="F19" s="9">
        <v>0</v>
      </c>
      <c r="G19" s="9">
        <v>44026</v>
      </c>
      <c r="H19" s="33">
        <v>44.026000000000003</v>
      </c>
      <c r="I19" s="11">
        <v>2</v>
      </c>
      <c r="J19" s="12" t="s">
        <v>121</v>
      </c>
      <c r="K19" s="13">
        <v>42182</v>
      </c>
      <c r="L19" s="14" t="s">
        <v>107</v>
      </c>
      <c r="M19" s="48">
        <v>20.93</v>
      </c>
      <c r="N19" s="48">
        <v>13.46</v>
      </c>
      <c r="O19" s="51">
        <v>6.64</v>
      </c>
      <c r="P19" s="51">
        <v>3</v>
      </c>
      <c r="Q19" s="51">
        <v>2.89527</v>
      </c>
      <c r="R19" s="51">
        <v>40.22</v>
      </c>
      <c r="S19" s="51">
        <v>2.56</v>
      </c>
      <c r="T19" s="51">
        <v>0.43</v>
      </c>
      <c r="U19" s="51">
        <v>0.05</v>
      </c>
      <c r="V19" s="51">
        <v>4.0038799999999997</v>
      </c>
      <c r="W19" s="48">
        <v>0</v>
      </c>
      <c r="X19" s="48">
        <v>0</v>
      </c>
      <c r="Y19" s="48">
        <v>44.03</v>
      </c>
      <c r="Z19" s="35">
        <v>1.17953</v>
      </c>
      <c r="AA19" s="36">
        <v>108</v>
      </c>
      <c r="AB19" s="35">
        <v>0</v>
      </c>
      <c r="AC19" s="35">
        <v>7.0088454225100752E-2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f t="shared" si="11"/>
        <v>0</v>
      </c>
      <c r="AJ19" s="18"/>
      <c r="AK19" s="18">
        <f t="shared" si="9"/>
        <v>0</v>
      </c>
      <c r="AL19" s="18">
        <f t="shared" si="0"/>
        <v>4754.808</v>
      </c>
      <c r="AM19" s="2">
        <f t="shared" si="1"/>
        <v>44.03</v>
      </c>
      <c r="AN19" s="2">
        <f t="shared" si="2"/>
        <v>43.26</v>
      </c>
      <c r="AO19" s="10">
        <v>44.026000000000003</v>
      </c>
      <c r="AP19" s="20"/>
      <c r="AQ19" s="4">
        <f t="shared" si="3"/>
        <v>44.03</v>
      </c>
      <c r="AR19" s="4">
        <f t="shared" si="4"/>
        <v>43.26</v>
      </c>
      <c r="AS19" s="4">
        <f t="shared" si="5"/>
        <v>44.03</v>
      </c>
      <c r="AT19" s="5"/>
      <c r="AU19" s="5">
        <f t="shared" si="6"/>
        <v>0.99990915285032933</v>
      </c>
      <c r="AV19" s="5">
        <f t="shared" si="7"/>
        <v>1.017706888580675</v>
      </c>
      <c r="AW19" s="5">
        <f t="shared" si="8"/>
        <v>0.99990915285032933</v>
      </c>
    </row>
    <row r="20" spans="1:49" s="19" customFormat="1" ht="22.5" customHeight="1" x14ac:dyDescent="0.5">
      <c r="A20" s="12" t="s">
        <v>54</v>
      </c>
      <c r="B20" s="12">
        <v>554</v>
      </c>
      <c r="C20" s="12">
        <v>2249</v>
      </c>
      <c r="D20" s="12">
        <v>102</v>
      </c>
      <c r="E20" s="11" t="s">
        <v>68</v>
      </c>
      <c r="F20" s="21">
        <v>15000</v>
      </c>
      <c r="G20" s="21">
        <v>31376</v>
      </c>
      <c r="H20" s="33">
        <v>16.376000000000001</v>
      </c>
      <c r="I20" s="11">
        <v>2</v>
      </c>
      <c r="J20" s="12" t="s">
        <v>121</v>
      </c>
      <c r="K20" s="13">
        <v>42181</v>
      </c>
      <c r="L20" s="14" t="s">
        <v>107</v>
      </c>
      <c r="M20" s="48">
        <v>9.17</v>
      </c>
      <c r="N20" s="48">
        <v>4.32</v>
      </c>
      <c r="O20" s="51">
        <v>1.99</v>
      </c>
      <c r="P20" s="51">
        <v>0.9</v>
      </c>
      <c r="Q20" s="51">
        <v>2.6881400000000002</v>
      </c>
      <c r="R20" s="51">
        <v>15.28</v>
      </c>
      <c r="S20" s="51">
        <v>0.93</v>
      </c>
      <c r="T20" s="51">
        <v>0.25</v>
      </c>
      <c r="U20" s="51">
        <v>0.08</v>
      </c>
      <c r="V20" s="51">
        <v>5.4340900000000003</v>
      </c>
      <c r="W20" s="48">
        <v>0</v>
      </c>
      <c r="X20" s="48">
        <v>0.03</v>
      </c>
      <c r="Y20" s="48">
        <v>16.350000000000001</v>
      </c>
      <c r="Z20" s="35">
        <v>1.18381</v>
      </c>
      <c r="AA20" s="36">
        <v>59</v>
      </c>
      <c r="AB20" s="35">
        <v>6.73</v>
      </c>
      <c r="AC20" s="35">
        <v>0.10880905855258566</v>
      </c>
      <c r="AD20" s="35">
        <v>0</v>
      </c>
      <c r="AE20" s="35">
        <v>0</v>
      </c>
      <c r="AF20" s="35">
        <v>272</v>
      </c>
      <c r="AG20" s="35">
        <v>0.47456207690697183</v>
      </c>
      <c r="AH20" s="35">
        <v>0</v>
      </c>
      <c r="AI20" s="35">
        <f t="shared" si="11"/>
        <v>0</v>
      </c>
      <c r="AJ20" s="18"/>
      <c r="AK20" s="18">
        <f t="shared" si="9"/>
        <v>3.3650000000000002</v>
      </c>
      <c r="AL20" s="18">
        <f t="shared" si="0"/>
        <v>5475.5612400000009</v>
      </c>
      <c r="AM20" s="2">
        <f t="shared" si="1"/>
        <v>16.38</v>
      </c>
      <c r="AN20" s="2">
        <f t="shared" si="2"/>
        <v>16.54</v>
      </c>
      <c r="AO20" s="10">
        <v>16.376000000000001</v>
      </c>
      <c r="AP20" s="20"/>
      <c r="AQ20" s="4">
        <f t="shared" si="3"/>
        <v>16.38</v>
      </c>
      <c r="AR20" s="4">
        <f t="shared" si="4"/>
        <v>16.54</v>
      </c>
      <c r="AS20" s="4">
        <f t="shared" si="5"/>
        <v>16.380000000000003</v>
      </c>
      <c r="AT20" s="5"/>
      <c r="AU20" s="5">
        <f t="shared" si="6"/>
        <v>0.99975579975579987</v>
      </c>
      <c r="AV20" s="5">
        <f t="shared" si="7"/>
        <v>0.99008464328899648</v>
      </c>
      <c r="AW20" s="5">
        <f t="shared" si="8"/>
        <v>0.99975579975579965</v>
      </c>
    </row>
    <row r="21" spans="1:49" s="19" customFormat="1" ht="22.5" customHeight="1" x14ac:dyDescent="0.5">
      <c r="A21" s="12" t="s">
        <v>54</v>
      </c>
      <c r="B21" s="12">
        <v>554</v>
      </c>
      <c r="C21" s="12">
        <v>2250</v>
      </c>
      <c r="D21" s="12">
        <v>100</v>
      </c>
      <c r="E21" s="8" t="s">
        <v>69</v>
      </c>
      <c r="F21" s="9">
        <v>0</v>
      </c>
      <c r="G21" s="9">
        <v>20360</v>
      </c>
      <c r="H21" s="33">
        <v>20.36</v>
      </c>
      <c r="I21" s="11">
        <v>2</v>
      </c>
      <c r="J21" s="12" t="s">
        <v>121</v>
      </c>
      <c r="K21" s="13">
        <v>42182</v>
      </c>
      <c r="L21" s="14" t="s">
        <v>107</v>
      </c>
      <c r="M21" s="48">
        <v>12.02</v>
      </c>
      <c r="N21" s="48">
        <v>6.06</v>
      </c>
      <c r="O21" s="51">
        <v>1.65</v>
      </c>
      <c r="P21" s="51">
        <v>0.63</v>
      </c>
      <c r="Q21" s="51">
        <v>2.6314299999999999</v>
      </c>
      <c r="R21" s="51">
        <v>16.91</v>
      </c>
      <c r="S21" s="51">
        <v>2.94</v>
      </c>
      <c r="T21" s="51">
        <v>0.2</v>
      </c>
      <c r="U21" s="51">
        <v>0.1</v>
      </c>
      <c r="V21" s="51">
        <v>3.4705499999999998</v>
      </c>
      <c r="W21" s="48">
        <v>0</v>
      </c>
      <c r="X21" s="48">
        <v>0</v>
      </c>
      <c r="Y21" s="48">
        <v>20.37</v>
      </c>
      <c r="Z21" s="35">
        <v>1.19543</v>
      </c>
      <c r="AA21" s="36">
        <v>39</v>
      </c>
      <c r="AB21" s="35">
        <v>0</v>
      </c>
      <c r="AC21" s="35">
        <v>5.4729160819534106E-2</v>
      </c>
      <c r="AD21" s="35">
        <v>8</v>
      </c>
      <c r="AE21" s="35">
        <v>1.122649452708392E-2</v>
      </c>
      <c r="AF21" s="35">
        <v>2</v>
      </c>
      <c r="AG21" s="35">
        <v>2.80662363177098E-3</v>
      </c>
      <c r="AH21" s="35">
        <v>0</v>
      </c>
      <c r="AI21" s="35">
        <f t="shared" si="11"/>
        <v>0</v>
      </c>
      <c r="AJ21" s="18"/>
      <c r="AK21" s="18">
        <f t="shared" si="9"/>
        <v>0</v>
      </c>
      <c r="AL21" s="18">
        <f t="shared" si="0"/>
        <v>997.64</v>
      </c>
      <c r="AM21" s="2">
        <f t="shared" si="1"/>
        <v>20.359999999999996</v>
      </c>
      <c r="AN21" s="2">
        <f t="shared" si="2"/>
        <v>20.150000000000002</v>
      </c>
      <c r="AO21" s="10">
        <v>20.36</v>
      </c>
      <c r="AP21" s="20"/>
      <c r="AQ21" s="4">
        <f t="shared" si="3"/>
        <v>20.359999999999996</v>
      </c>
      <c r="AR21" s="4">
        <f t="shared" si="4"/>
        <v>20.150000000000002</v>
      </c>
      <c r="AS21" s="4">
        <f t="shared" si="5"/>
        <v>20.37</v>
      </c>
      <c r="AT21" s="5"/>
      <c r="AU21" s="5">
        <f t="shared" si="6"/>
        <v>1.0000000000000002</v>
      </c>
      <c r="AV21" s="5">
        <f t="shared" si="7"/>
        <v>1.0104218362282877</v>
      </c>
      <c r="AW21" s="5">
        <f t="shared" si="8"/>
        <v>0.99950908198330868</v>
      </c>
    </row>
    <row r="22" spans="1:49" s="19" customFormat="1" ht="22.5" customHeight="1" x14ac:dyDescent="0.5">
      <c r="A22" s="12" t="s">
        <v>54</v>
      </c>
      <c r="B22" s="12">
        <v>554</v>
      </c>
      <c r="C22" s="12">
        <v>2348</v>
      </c>
      <c r="D22" s="12">
        <v>200</v>
      </c>
      <c r="E22" s="8" t="s">
        <v>70</v>
      </c>
      <c r="F22" s="9">
        <v>86500</v>
      </c>
      <c r="G22" s="9">
        <v>98213</v>
      </c>
      <c r="H22" s="33">
        <v>11.712999999999999</v>
      </c>
      <c r="I22" s="11">
        <v>2</v>
      </c>
      <c r="J22" s="12" t="s">
        <v>121</v>
      </c>
      <c r="K22" s="13">
        <v>42181</v>
      </c>
      <c r="L22" s="14" t="s">
        <v>107</v>
      </c>
      <c r="M22" s="48">
        <v>3.17</v>
      </c>
      <c r="N22" s="48">
        <v>5.01</v>
      </c>
      <c r="O22" s="51">
        <v>2.62</v>
      </c>
      <c r="P22" s="51">
        <v>0.93</v>
      </c>
      <c r="Q22" s="51">
        <v>3.5662600000000002</v>
      </c>
      <c r="R22" s="51">
        <v>10.53</v>
      </c>
      <c r="S22" s="51">
        <v>1.1599999999999999</v>
      </c>
      <c r="T22" s="51">
        <v>0.1</v>
      </c>
      <c r="U22" s="51">
        <v>0</v>
      </c>
      <c r="V22" s="51">
        <v>6.1932400000000003</v>
      </c>
      <c r="W22" s="48">
        <v>0.03</v>
      </c>
      <c r="X22" s="48">
        <v>0.03</v>
      </c>
      <c r="Y22" s="48">
        <v>11.66</v>
      </c>
      <c r="Z22" s="35">
        <v>1.3238300000000001</v>
      </c>
      <c r="AA22" s="36">
        <v>114</v>
      </c>
      <c r="AB22" s="35">
        <v>0</v>
      </c>
      <c r="AC22" s="35">
        <v>0.27807930138673759</v>
      </c>
      <c r="AD22" s="35">
        <v>44</v>
      </c>
      <c r="AE22" s="35">
        <v>0.10732885316681098</v>
      </c>
      <c r="AF22" s="35">
        <v>134</v>
      </c>
      <c r="AG22" s="35">
        <v>0.32686514373528802</v>
      </c>
      <c r="AH22" s="35">
        <v>0</v>
      </c>
      <c r="AI22" s="35">
        <f t="shared" si="11"/>
        <v>0</v>
      </c>
      <c r="AJ22" s="18"/>
      <c r="AK22" s="18">
        <f t="shared" si="9"/>
        <v>0</v>
      </c>
      <c r="AL22" s="18">
        <f t="shared" si="0"/>
        <v>3420.1959999999999</v>
      </c>
      <c r="AM22" s="2">
        <f t="shared" si="1"/>
        <v>11.73</v>
      </c>
      <c r="AN22" s="2">
        <f t="shared" si="2"/>
        <v>11.79</v>
      </c>
      <c r="AO22" s="10">
        <v>11.712999999999999</v>
      </c>
      <c r="AP22" s="20"/>
      <c r="AQ22" s="4">
        <f t="shared" si="3"/>
        <v>11.73</v>
      </c>
      <c r="AR22" s="4">
        <f t="shared" si="4"/>
        <v>11.79</v>
      </c>
      <c r="AS22" s="4">
        <f t="shared" si="5"/>
        <v>11.72</v>
      </c>
      <c r="AT22" s="5"/>
      <c r="AU22" s="5">
        <f t="shared" si="6"/>
        <v>0.99855072463768102</v>
      </c>
      <c r="AV22" s="5">
        <f t="shared" si="7"/>
        <v>0.99346904156064464</v>
      </c>
      <c r="AW22" s="5">
        <f t="shared" si="8"/>
        <v>0.99940273037542648</v>
      </c>
    </row>
    <row r="23" spans="1:49" s="19" customFormat="1" ht="22.5" customHeight="1" x14ac:dyDescent="0.5">
      <c r="A23" s="12" t="s">
        <v>54</v>
      </c>
      <c r="B23" s="12">
        <v>554</v>
      </c>
      <c r="C23" s="12">
        <v>2414</v>
      </c>
      <c r="D23" s="12">
        <v>200</v>
      </c>
      <c r="E23" s="8" t="s">
        <v>71</v>
      </c>
      <c r="F23" s="9">
        <v>19150</v>
      </c>
      <c r="G23" s="9">
        <v>33582</v>
      </c>
      <c r="H23" s="33">
        <v>14.432</v>
      </c>
      <c r="I23" s="11">
        <v>2</v>
      </c>
      <c r="J23" s="12" t="s">
        <v>121</v>
      </c>
      <c r="K23" s="13">
        <v>42181</v>
      </c>
      <c r="L23" s="14" t="s">
        <v>107</v>
      </c>
      <c r="M23" s="48">
        <v>5.28</v>
      </c>
      <c r="N23" s="48">
        <v>4.93</v>
      </c>
      <c r="O23" s="51">
        <v>2.9</v>
      </c>
      <c r="P23" s="51">
        <v>1.34</v>
      </c>
      <c r="Q23" s="51">
        <v>3.5228100000000002</v>
      </c>
      <c r="R23" s="51">
        <v>13.68</v>
      </c>
      <c r="S23" s="51">
        <v>0.6</v>
      </c>
      <c r="T23" s="51">
        <v>0.12</v>
      </c>
      <c r="U23" s="51">
        <v>0</v>
      </c>
      <c r="V23" s="51">
        <v>5.4316700000000004</v>
      </c>
      <c r="W23" s="48">
        <v>0</v>
      </c>
      <c r="X23" s="48">
        <v>0</v>
      </c>
      <c r="Y23" s="48">
        <v>14.43</v>
      </c>
      <c r="Z23" s="35">
        <v>1.28363</v>
      </c>
      <c r="AA23" s="36">
        <v>122.48</v>
      </c>
      <c r="AB23" s="35">
        <v>16.350000000000001</v>
      </c>
      <c r="AC23" s="35">
        <v>0.25866130820399114</v>
      </c>
      <c r="AD23" s="35">
        <v>71</v>
      </c>
      <c r="AE23" s="35">
        <v>0.14056065885334176</v>
      </c>
      <c r="AF23" s="35">
        <v>983.61</v>
      </c>
      <c r="AG23" s="35">
        <v>1.9472798542920493</v>
      </c>
      <c r="AH23" s="35">
        <v>1.29</v>
      </c>
      <c r="AI23" s="35">
        <f t="shared" si="11"/>
        <v>2.5538485904339561E-3</v>
      </c>
      <c r="AJ23" s="18"/>
      <c r="AK23" s="18">
        <f t="shared" si="9"/>
        <v>8.1750000000000007</v>
      </c>
      <c r="AL23" s="18">
        <f t="shared" si="0"/>
        <v>17124.36176</v>
      </c>
      <c r="AM23" s="2">
        <f t="shared" si="1"/>
        <v>14.450000000000001</v>
      </c>
      <c r="AN23" s="2">
        <f t="shared" si="2"/>
        <v>14.399999999999999</v>
      </c>
      <c r="AO23" s="10">
        <v>14.432</v>
      </c>
      <c r="AP23" s="20"/>
      <c r="AQ23" s="4">
        <f t="shared" si="3"/>
        <v>14.450000000000001</v>
      </c>
      <c r="AR23" s="4">
        <f t="shared" si="4"/>
        <v>14.399999999999999</v>
      </c>
      <c r="AS23" s="4">
        <f t="shared" si="5"/>
        <v>14.43</v>
      </c>
      <c r="AT23" s="5"/>
      <c r="AU23" s="5">
        <f t="shared" si="6"/>
        <v>0.99875432525951557</v>
      </c>
      <c r="AV23" s="5">
        <f t="shared" si="7"/>
        <v>1.0022222222222223</v>
      </c>
      <c r="AW23" s="5">
        <f t="shared" si="8"/>
        <v>1.0001386001386001</v>
      </c>
    </row>
    <row r="24" spans="1:49" s="19" customFormat="1" ht="22.5" customHeight="1" x14ac:dyDescent="0.5">
      <c r="A24" s="12" t="s">
        <v>54</v>
      </c>
      <c r="B24" s="12">
        <v>554</v>
      </c>
      <c r="C24" s="12">
        <v>2473</v>
      </c>
      <c r="D24" s="12">
        <v>100</v>
      </c>
      <c r="E24" s="8" t="s">
        <v>72</v>
      </c>
      <c r="F24" s="9">
        <v>0</v>
      </c>
      <c r="G24" s="9">
        <v>6000</v>
      </c>
      <c r="H24" s="33">
        <v>6</v>
      </c>
      <c r="I24" s="11">
        <v>2</v>
      </c>
      <c r="J24" s="12" t="s">
        <v>120</v>
      </c>
      <c r="K24" s="13">
        <v>42180</v>
      </c>
      <c r="L24" s="14" t="s">
        <v>107</v>
      </c>
      <c r="M24" s="48">
        <v>2</v>
      </c>
      <c r="N24" s="48">
        <v>2.35</v>
      </c>
      <c r="O24" s="51">
        <v>1.23</v>
      </c>
      <c r="P24" s="51">
        <v>0.43</v>
      </c>
      <c r="Q24" s="51">
        <v>3.1589999999999998</v>
      </c>
      <c r="R24" s="51">
        <v>5.71</v>
      </c>
      <c r="S24" s="51">
        <v>0.1</v>
      </c>
      <c r="T24" s="51">
        <v>0</v>
      </c>
      <c r="U24" s="51">
        <v>0</v>
      </c>
      <c r="V24" s="51">
        <v>3.8849999999999998</v>
      </c>
      <c r="W24" s="48">
        <v>0</v>
      </c>
      <c r="X24" s="48">
        <v>0</v>
      </c>
      <c r="Y24" s="48">
        <v>6</v>
      </c>
      <c r="Z24" s="35">
        <v>1.0940000000000001</v>
      </c>
      <c r="AA24" s="36">
        <v>6</v>
      </c>
      <c r="AB24" s="35">
        <v>0</v>
      </c>
      <c r="AC24" s="35">
        <v>2.8571428571428574E-2</v>
      </c>
      <c r="AD24" s="35">
        <v>9</v>
      </c>
      <c r="AE24" s="35">
        <v>4.2857142857142858E-2</v>
      </c>
      <c r="AF24" s="35">
        <v>11</v>
      </c>
      <c r="AG24" s="35">
        <v>5.2380952380952382E-2</v>
      </c>
      <c r="AH24" s="35">
        <v>1</v>
      </c>
      <c r="AI24" s="35">
        <f t="shared" si="11"/>
        <v>4.7619047619047623E-3</v>
      </c>
      <c r="AJ24" s="18"/>
      <c r="AK24" s="18">
        <f t="shared" si="9"/>
        <v>0</v>
      </c>
      <c r="AL24" s="18">
        <f t="shared" si="0"/>
        <v>162</v>
      </c>
      <c r="AM24" s="2">
        <f t="shared" si="1"/>
        <v>6.01</v>
      </c>
      <c r="AN24" s="2">
        <f t="shared" si="2"/>
        <v>5.81</v>
      </c>
      <c r="AO24" s="10">
        <v>6</v>
      </c>
      <c r="AP24" s="20"/>
      <c r="AQ24" s="4">
        <f t="shared" si="3"/>
        <v>6.01</v>
      </c>
      <c r="AR24" s="4">
        <f t="shared" si="4"/>
        <v>5.81</v>
      </c>
      <c r="AS24" s="4">
        <f t="shared" si="5"/>
        <v>6</v>
      </c>
      <c r="AT24" s="5"/>
      <c r="AU24" s="5">
        <f t="shared" si="6"/>
        <v>0.99833610648918469</v>
      </c>
      <c r="AV24" s="5">
        <f t="shared" si="7"/>
        <v>1.0327022375215147</v>
      </c>
      <c r="AW24" s="5">
        <f t="shared" si="8"/>
        <v>1</v>
      </c>
    </row>
    <row r="25" spans="1:49" s="19" customFormat="1" ht="22.5" customHeight="1" x14ac:dyDescent="0.5">
      <c r="A25" s="12" t="s">
        <v>54</v>
      </c>
      <c r="B25" s="12">
        <v>554</v>
      </c>
      <c r="C25" s="12">
        <v>2481</v>
      </c>
      <c r="D25" s="12">
        <v>100</v>
      </c>
      <c r="E25" s="8" t="s">
        <v>73</v>
      </c>
      <c r="F25" s="9">
        <v>0</v>
      </c>
      <c r="G25" s="9">
        <v>9618</v>
      </c>
      <c r="H25" s="33">
        <v>9.6180000000000003</v>
      </c>
      <c r="I25" s="11">
        <v>2</v>
      </c>
      <c r="J25" s="12" t="s">
        <v>121</v>
      </c>
      <c r="K25" s="13">
        <v>42182</v>
      </c>
      <c r="L25" s="14" t="s">
        <v>107</v>
      </c>
      <c r="M25" s="48">
        <v>4.3499999999999996</v>
      </c>
      <c r="N25" s="48">
        <v>2.93</v>
      </c>
      <c r="O25" s="51">
        <v>1.44</v>
      </c>
      <c r="P25" s="51">
        <v>0.89</v>
      </c>
      <c r="Q25" s="51">
        <v>3.1504500000000002</v>
      </c>
      <c r="R25" s="51">
        <v>9.52</v>
      </c>
      <c r="S25" s="51">
        <v>0.1</v>
      </c>
      <c r="T25" s="51">
        <v>0</v>
      </c>
      <c r="U25" s="51">
        <v>0</v>
      </c>
      <c r="V25" s="51">
        <v>2.9538700000000002</v>
      </c>
      <c r="W25" s="48">
        <v>0</v>
      </c>
      <c r="X25" s="48">
        <v>0.04</v>
      </c>
      <c r="Y25" s="48">
        <v>9.58</v>
      </c>
      <c r="Z25" s="35">
        <v>1.0524899999999999</v>
      </c>
      <c r="AA25" s="36">
        <v>72.36</v>
      </c>
      <c r="AB25" s="35">
        <v>35.47</v>
      </c>
      <c r="AC25" s="35">
        <v>0.26763799999999999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18"/>
      <c r="AK25" s="18">
        <f t="shared" si="9"/>
        <v>17.734999999999999</v>
      </c>
      <c r="AL25" s="18">
        <f t="shared" si="0"/>
        <v>866.53371000000004</v>
      </c>
      <c r="AM25" s="2">
        <f t="shared" si="1"/>
        <v>9.61</v>
      </c>
      <c r="AN25" s="2">
        <f t="shared" si="2"/>
        <v>9.6199999999999992</v>
      </c>
      <c r="AO25" s="10">
        <v>9.6180000000000003</v>
      </c>
      <c r="AP25" s="20"/>
      <c r="AQ25" s="4">
        <f t="shared" si="3"/>
        <v>9.61</v>
      </c>
      <c r="AR25" s="4">
        <f t="shared" si="4"/>
        <v>9.6199999999999992</v>
      </c>
      <c r="AS25" s="4">
        <f t="shared" si="5"/>
        <v>9.6199999999999992</v>
      </c>
      <c r="AT25" s="5"/>
      <c r="AU25" s="5">
        <f t="shared" si="6"/>
        <v>1.0008324661810615</v>
      </c>
      <c r="AV25" s="5">
        <f t="shared" si="7"/>
        <v>0.99979209979209993</v>
      </c>
      <c r="AW25" s="5">
        <f t="shared" si="8"/>
        <v>0.99979209979209993</v>
      </c>
    </row>
    <row r="26" spans="1:49" s="61" customFormat="1" ht="22.5" customHeight="1" x14ac:dyDescent="0.5">
      <c r="F26" s="121" t="s">
        <v>104</v>
      </c>
      <c r="G26" s="122"/>
      <c r="H26" s="62">
        <f>SUBTOTAL(9,H4:H25)</f>
        <v>556.08900000000006</v>
      </c>
      <c r="I26" s="63"/>
      <c r="J26" s="63"/>
      <c r="K26" s="63"/>
      <c r="L26" s="63"/>
      <c r="M26" s="64">
        <f>SUM(M4:M25)</f>
        <v>301.3</v>
      </c>
      <c r="N26" s="64">
        <f>SUM(N4:N25)</f>
        <v>150.33000000000001</v>
      </c>
      <c r="O26" s="76">
        <f>SUM(O4:O25)</f>
        <v>69.13</v>
      </c>
      <c r="P26" s="76">
        <f>SUM(P4:P25)</f>
        <v>35.489999999999995</v>
      </c>
      <c r="Q26" s="76" t="s">
        <v>105</v>
      </c>
      <c r="R26" s="76">
        <v>510.73</v>
      </c>
      <c r="S26" s="76">
        <v>31.92</v>
      </c>
      <c r="T26" s="76">
        <v>8.06</v>
      </c>
      <c r="U26" s="76">
        <v>2.9449999999999998</v>
      </c>
      <c r="V26" s="76" t="s">
        <v>105</v>
      </c>
      <c r="W26" s="64">
        <f>SUM(W4:W25)</f>
        <v>0.03</v>
      </c>
      <c r="X26" s="64">
        <f>SUM(X4:X25)</f>
        <v>0.1</v>
      </c>
      <c r="Y26" s="64">
        <f>SUM(Y4:Y25)</f>
        <v>556.01</v>
      </c>
      <c r="Z26" s="64" t="s">
        <v>105</v>
      </c>
      <c r="AA26" s="64">
        <f>SUM(AA4:AA25)</f>
        <v>7721.4099999999989</v>
      </c>
      <c r="AB26" s="64">
        <f>SUM(AB4:AB25)</f>
        <v>390.65999999999997</v>
      </c>
      <c r="AC26" s="64" t="s">
        <v>105</v>
      </c>
      <c r="AD26" s="64">
        <f>SUM(AD4:AD25)</f>
        <v>696</v>
      </c>
      <c r="AE26" s="64" t="s">
        <v>105</v>
      </c>
      <c r="AF26" s="64">
        <f>SUM(AF4:AF25)</f>
        <v>7435.61</v>
      </c>
      <c r="AG26" s="64" t="s">
        <v>105</v>
      </c>
      <c r="AH26" s="64">
        <f>SUM(AH4:AH25)</f>
        <v>5.29</v>
      </c>
      <c r="AI26" s="64" t="s">
        <v>105</v>
      </c>
      <c r="AL26" s="61">
        <f>SUM(AL4:AL25)/H26</f>
        <v>912.52449544047806</v>
      </c>
      <c r="AM26" s="77">
        <f>SUM(AM4:AM25)</f>
        <v>556.25</v>
      </c>
      <c r="AN26" s="77">
        <f>SUM(AN4:AN25)</f>
        <v>554.58999999999992</v>
      </c>
      <c r="AO26" s="62">
        <f>SUM(AO4:AO25)</f>
        <v>556.08900000000006</v>
      </c>
    </row>
    <row r="27" spans="1:49" s="61" customFormat="1" ht="22.5" customHeight="1" x14ac:dyDescent="0.5">
      <c r="F27" s="121" t="s">
        <v>106</v>
      </c>
      <c r="G27" s="122"/>
      <c r="H27" s="63"/>
      <c r="I27" s="63"/>
      <c r="J27" s="63"/>
      <c r="K27" s="63"/>
      <c r="L27" s="63"/>
      <c r="M27" s="64" t="s">
        <v>105</v>
      </c>
      <c r="N27" s="64" t="s">
        <v>105</v>
      </c>
      <c r="O27" s="76" t="s">
        <v>105</v>
      </c>
      <c r="P27" s="76" t="s">
        <v>105</v>
      </c>
      <c r="Q27" s="76">
        <f>SUMPRODUCT(Q4:Q25,H4:H25)/H26</f>
        <v>2.9494162374727781</v>
      </c>
      <c r="R27" s="76" t="s">
        <v>105</v>
      </c>
      <c r="S27" s="76" t="s">
        <v>105</v>
      </c>
      <c r="T27" s="76" t="s">
        <v>105</v>
      </c>
      <c r="U27" s="76" t="s">
        <v>105</v>
      </c>
      <c r="V27" s="81">
        <v>4.95</v>
      </c>
      <c r="W27" s="64" t="s">
        <v>105</v>
      </c>
      <c r="X27" s="64" t="s">
        <v>105</v>
      </c>
      <c r="Y27" s="64" t="s">
        <v>105</v>
      </c>
      <c r="Z27" s="64">
        <f>SUMPRODUCT(Z4:Z25,H4:H25)/H26</f>
        <v>1.1554666527839967</v>
      </c>
      <c r="AA27" s="64" t="s">
        <v>105</v>
      </c>
      <c r="AB27" s="64" t="s">
        <v>105</v>
      </c>
      <c r="AC27" s="64">
        <f>SUMPRODUCT(AC4:AC25,H4:H25)/H26</f>
        <v>0.4016716447560692</v>
      </c>
      <c r="AD27" s="64" t="s">
        <v>105</v>
      </c>
      <c r="AE27" s="64">
        <f>SUMPRODUCT(AE4:AE25,H4:H25)/H26</f>
        <v>3.5005287266884212E-2</v>
      </c>
      <c r="AF27" s="64" t="s">
        <v>105</v>
      </c>
      <c r="AG27" s="64">
        <f>SUMPRODUCT(AG4:AG25,H4:H25)/H26</f>
        <v>0.37836957075448613</v>
      </c>
      <c r="AH27" s="64" t="s">
        <v>105</v>
      </c>
      <c r="AI27" s="64">
        <f>SUMPRODUCT(AO4:AO25,H4:H25)/H26</f>
        <v>32.459657020728706</v>
      </c>
      <c r="AM27" s="67">
        <f>((AM26-H26)/H26)*100</f>
        <v>2.8952200097456436E-2</v>
      </c>
      <c r="AN27" s="67">
        <f>((AN26-H26)/H26)*100</f>
        <v>-0.26956116736711877</v>
      </c>
      <c r="AO27" s="63"/>
    </row>
    <row r="28" spans="1:49" ht="22.5" customHeight="1" x14ac:dyDescent="0.5">
      <c r="O28" s="19"/>
      <c r="P28" s="19"/>
      <c r="Q28" s="19"/>
      <c r="R28" s="19"/>
      <c r="S28" s="19"/>
      <c r="T28" s="19"/>
      <c r="U28" s="19"/>
      <c r="V28" s="19"/>
      <c r="AH28" s="19"/>
      <c r="AI28" s="23"/>
    </row>
    <row r="29" spans="1:49" ht="22.5" customHeight="1" x14ac:dyDescent="0.5">
      <c r="O29" s="19"/>
      <c r="P29" s="19"/>
      <c r="Q29" s="19"/>
      <c r="R29" s="19"/>
      <c r="S29" s="19"/>
      <c r="T29" s="19"/>
      <c r="U29" s="19"/>
      <c r="V29" s="19"/>
      <c r="AH29" s="19"/>
      <c r="AI29" s="22"/>
    </row>
    <row r="30" spans="1:49" ht="22.5" customHeight="1" x14ac:dyDescent="0.5">
      <c r="AH30" s="19"/>
      <c r="AI30" s="22"/>
    </row>
    <row r="31" spans="1:49" ht="22.5" customHeight="1" x14ac:dyDescent="0.5">
      <c r="AH31" s="19"/>
      <c r="AI31" s="19"/>
    </row>
    <row r="32" spans="1:49" ht="22.5" customHeight="1" x14ac:dyDescent="0.5">
      <c r="AH32" s="19"/>
      <c r="AI32" s="19"/>
    </row>
  </sheetData>
  <mergeCells count="30"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AO2:AO3"/>
    <mergeCell ref="F26:G26"/>
    <mergeCell ref="F27:G27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</mergeCells>
  <printOptions horizontalCentered="1"/>
  <pageMargins left="0.63020833333333337" right="0.25" top="0.75" bottom="0.75" header="0.3" footer="0.3"/>
  <pageSetup paperSize="8" scale="33" fitToHeight="0" orientation="landscape" r:id="rId1"/>
  <colBreaks count="1" manualBreakCount="1"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"/>
  <sheetViews>
    <sheetView view="pageLayout" topLeftCell="P1" zoomScale="80" zoomScaleNormal="90" zoomScalePageLayoutView="80" workbookViewId="0">
      <selection activeCell="AF11" sqref="AF11:AI11"/>
    </sheetView>
  </sheetViews>
  <sheetFormatPr defaultRowHeight="14.25" x14ac:dyDescent="0.2"/>
  <cols>
    <col min="1" max="1" width="28.375" customWidth="1"/>
    <col min="5" max="5" width="27" customWidth="1"/>
    <col min="6" max="6" width="9.125" bestFit="1" customWidth="1"/>
    <col min="7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44" customWidth="1"/>
    <col min="24" max="24" width="16.125" style="44" customWidth="1"/>
    <col min="25" max="25" width="10.75" style="44" customWidth="1"/>
    <col min="26" max="26" width="11.125" customWidth="1"/>
    <col min="27" max="27" width="11.375" customWidth="1"/>
    <col min="28" max="28" width="10.375" customWidth="1"/>
    <col min="29" max="29" width="8.87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style="1" customWidth="1"/>
    <col min="37" max="37" width="11.125" style="32" bestFit="1" customWidth="1"/>
    <col min="38" max="38" width="14" bestFit="1" customWidth="1"/>
    <col min="39" max="39" width="9.375" bestFit="1" customWidth="1"/>
    <col min="40" max="40" width="9.25" bestFit="1" customWidth="1"/>
  </cols>
  <sheetData>
    <row r="1" spans="1:46" s="1" customFormat="1" ht="23.25" x14ac:dyDescent="0.5">
      <c r="A1" s="94" t="s">
        <v>118</v>
      </c>
      <c r="B1" s="94"/>
      <c r="C1" s="94"/>
      <c r="D1" s="94"/>
      <c r="E1" s="9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47"/>
      <c r="X1" s="47"/>
      <c r="Y1" s="47"/>
      <c r="Z1" s="17"/>
      <c r="AA1" s="17"/>
      <c r="AB1" s="17"/>
      <c r="AC1" s="17"/>
      <c r="AD1" s="17"/>
      <c r="AE1" s="17"/>
      <c r="AF1" s="17"/>
      <c r="AG1" s="17"/>
      <c r="AH1" s="17"/>
      <c r="AI1" s="17"/>
      <c r="AK1" s="32"/>
    </row>
    <row r="2" spans="1:46" s="1" customFormat="1" ht="21" customHeight="1" x14ac:dyDescent="0.2">
      <c r="A2" s="87" t="s">
        <v>108</v>
      </c>
      <c r="B2" s="87" t="s">
        <v>0</v>
      </c>
      <c r="C2" s="88" t="s">
        <v>1</v>
      </c>
      <c r="D2" s="89" t="s">
        <v>2</v>
      </c>
      <c r="E2" s="87" t="s">
        <v>3</v>
      </c>
      <c r="F2" s="87" t="s">
        <v>128</v>
      </c>
      <c r="G2" s="87" t="s">
        <v>129</v>
      </c>
      <c r="H2" s="90" t="s">
        <v>130</v>
      </c>
      <c r="I2" s="87" t="s">
        <v>5</v>
      </c>
      <c r="J2" s="87" t="s">
        <v>6</v>
      </c>
      <c r="K2" s="91" t="s">
        <v>7</v>
      </c>
      <c r="L2" s="87" t="s">
        <v>8</v>
      </c>
      <c r="M2" s="97" t="s">
        <v>131</v>
      </c>
      <c r="N2" s="97"/>
      <c r="O2" s="97"/>
      <c r="P2" s="97"/>
      <c r="Q2" s="98" t="s">
        <v>132</v>
      </c>
      <c r="R2" s="118" t="s">
        <v>133</v>
      </c>
      <c r="S2" s="119"/>
      <c r="T2" s="119"/>
      <c r="U2" s="120"/>
      <c r="V2" s="100" t="s">
        <v>134</v>
      </c>
      <c r="W2" s="102" t="s">
        <v>135</v>
      </c>
      <c r="X2" s="103"/>
      <c r="Y2" s="104"/>
      <c r="Z2" s="98" t="s">
        <v>136</v>
      </c>
      <c r="AA2" s="99" t="s">
        <v>137</v>
      </c>
      <c r="AB2" s="99" t="s">
        <v>138</v>
      </c>
      <c r="AC2" s="95" t="s">
        <v>165</v>
      </c>
      <c r="AD2" s="92" t="s">
        <v>140</v>
      </c>
      <c r="AE2" s="100" t="s">
        <v>141</v>
      </c>
      <c r="AF2" s="92" t="s">
        <v>142</v>
      </c>
      <c r="AG2" s="95" t="s">
        <v>143</v>
      </c>
      <c r="AH2" s="92" t="s">
        <v>144</v>
      </c>
      <c r="AI2" s="92" t="s">
        <v>145</v>
      </c>
      <c r="AK2" s="32"/>
    </row>
    <row r="3" spans="1:46" s="1" customFormat="1" ht="46.5" customHeight="1" x14ac:dyDescent="0.2">
      <c r="A3" s="87"/>
      <c r="B3" s="87"/>
      <c r="C3" s="88"/>
      <c r="D3" s="89"/>
      <c r="E3" s="87"/>
      <c r="F3" s="87"/>
      <c r="G3" s="87"/>
      <c r="H3" s="90"/>
      <c r="I3" s="87"/>
      <c r="J3" s="87"/>
      <c r="K3" s="91"/>
      <c r="L3" s="87"/>
      <c r="M3" s="45" t="s">
        <v>146</v>
      </c>
      <c r="N3" s="46" t="s">
        <v>147</v>
      </c>
      <c r="O3" s="46" t="s">
        <v>148</v>
      </c>
      <c r="P3" s="45" t="s">
        <v>149</v>
      </c>
      <c r="Q3" s="98"/>
      <c r="R3" s="45" t="s">
        <v>150</v>
      </c>
      <c r="S3" s="46" t="s">
        <v>151</v>
      </c>
      <c r="T3" s="46" t="s">
        <v>152</v>
      </c>
      <c r="U3" s="45" t="s">
        <v>153</v>
      </c>
      <c r="V3" s="101"/>
      <c r="W3" s="45" t="s">
        <v>154</v>
      </c>
      <c r="X3" s="46" t="s">
        <v>155</v>
      </c>
      <c r="Y3" s="45" t="s">
        <v>156</v>
      </c>
      <c r="Z3" s="98"/>
      <c r="AA3" s="99"/>
      <c r="AB3" s="99"/>
      <c r="AC3" s="96"/>
      <c r="AD3" s="93"/>
      <c r="AE3" s="101"/>
      <c r="AF3" s="93"/>
      <c r="AG3" s="96"/>
      <c r="AH3" s="93"/>
      <c r="AI3" s="93"/>
      <c r="AK3" s="32"/>
    </row>
    <row r="4" spans="1:46" s="5" customFormat="1" ht="23.25" x14ac:dyDescent="0.5">
      <c r="A4" s="12" t="s">
        <v>74</v>
      </c>
      <c r="B4" s="12">
        <v>555</v>
      </c>
      <c r="C4" s="12">
        <v>1268</v>
      </c>
      <c r="D4" s="12">
        <v>100</v>
      </c>
      <c r="E4" s="8" t="s">
        <v>75</v>
      </c>
      <c r="F4" s="9">
        <v>0</v>
      </c>
      <c r="G4" s="9">
        <v>40200</v>
      </c>
      <c r="H4" s="33">
        <v>40.200000000000003</v>
      </c>
      <c r="I4" s="24">
        <v>2</v>
      </c>
      <c r="J4" s="12" t="s">
        <v>121</v>
      </c>
      <c r="K4" s="13">
        <v>42187</v>
      </c>
      <c r="L4" s="14" t="s">
        <v>107</v>
      </c>
      <c r="M4" s="35">
        <v>6.1749999999999998</v>
      </c>
      <c r="N4" s="35">
        <v>15.475</v>
      </c>
      <c r="O4" s="35">
        <v>12.9</v>
      </c>
      <c r="P4" s="35">
        <v>5.5250000000000004</v>
      </c>
      <c r="Q4" s="35">
        <v>3.5410699999999999</v>
      </c>
      <c r="R4" s="35">
        <v>37.1</v>
      </c>
      <c r="S4" s="35">
        <v>2.125</v>
      </c>
      <c r="T4" s="35">
        <v>0.5</v>
      </c>
      <c r="U4" s="35">
        <v>0.35</v>
      </c>
      <c r="V4" s="35">
        <v>5.2569699999999999</v>
      </c>
      <c r="W4" s="48">
        <v>0.05</v>
      </c>
      <c r="X4" s="48">
        <v>0.05</v>
      </c>
      <c r="Y4" s="48">
        <v>40</v>
      </c>
      <c r="Z4" s="35">
        <v>1.4414499999999999</v>
      </c>
      <c r="AA4" s="36">
        <v>646</v>
      </c>
      <c r="AB4" s="35">
        <v>38.83</v>
      </c>
      <c r="AC4" s="35">
        <f t="shared" ref="AC4:AC21" si="0">(AA4+AB4*0.5)/(3.5*H4*1000)*100</f>
        <v>0.47293176972281437</v>
      </c>
      <c r="AD4" s="35">
        <v>4</v>
      </c>
      <c r="AE4" s="35">
        <f t="shared" ref="AE4:AE21" si="1">AD4/(3.5*H4*1000)*100</f>
        <v>2.8429282160625439E-3</v>
      </c>
      <c r="AF4" s="35">
        <v>102</v>
      </c>
      <c r="AG4" s="35">
        <f t="shared" ref="AG4:AG21" si="2">AF4/(3.5*H4*1000)*100</f>
        <v>7.2494669509594864E-2</v>
      </c>
      <c r="AH4" s="35">
        <v>2</v>
      </c>
      <c r="AI4" s="35">
        <f t="shared" ref="AI4:AI21" si="3">AH4/(3.5*H4*1000)*100</f>
        <v>1.421464108031272E-3</v>
      </c>
      <c r="AJ4" s="2"/>
      <c r="AK4" s="2">
        <f>AB4*0.5</f>
        <v>19.414999999999999</v>
      </c>
      <c r="AL4" s="2">
        <f t="shared" ref="AL4:AL19" si="4">(AA4+AD4+AF4+AH4+AK4)*H4</f>
        <v>31091.282999999999</v>
      </c>
      <c r="AM4" s="2">
        <f t="shared" ref="AM4:AM21" si="5">SUM(M4:P4)</f>
        <v>40.074999999999996</v>
      </c>
      <c r="AN4" s="2">
        <f t="shared" ref="AN4:AN21" si="6">SUM(R4:U4)</f>
        <v>40.075000000000003</v>
      </c>
      <c r="AP4" s="4"/>
      <c r="AQ4" s="4"/>
      <c r="AR4" s="4"/>
      <c r="AS4" s="4"/>
    </row>
    <row r="5" spans="1:46" s="5" customFormat="1" ht="23.25" x14ac:dyDescent="0.5">
      <c r="A5" s="12" t="s">
        <v>74</v>
      </c>
      <c r="B5" s="12">
        <v>555</v>
      </c>
      <c r="C5" s="12">
        <v>1328</v>
      </c>
      <c r="D5" s="12">
        <v>100</v>
      </c>
      <c r="E5" s="8" t="s">
        <v>76</v>
      </c>
      <c r="F5" s="9">
        <v>29750</v>
      </c>
      <c r="G5" s="9">
        <v>0</v>
      </c>
      <c r="H5" s="33">
        <v>29.75</v>
      </c>
      <c r="I5" s="24">
        <v>2</v>
      </c>
      <c r="J5" s="12" t="s">
        <v>25</v>
      </c>
      <c r="K5" s="13">
        <v>42187</v>
      </c>
      <c r="L5" s="14" t="s">
        <v>107</v>
      </c>
      <c r="M5" s="35">
        <v>4.2249999999999996</v>
      </c>
      <c r="N5" s="35">
        <v>8.1999999999999993</v>
      </c>
      <c r="O5" s="35">
        <v>9.2249999999999996</v>
      </c>
      <c r="P5" s="35">
        <v>7.85</v>
      </c>
      <c r="Q5" s="35">
        <v>4.2296199999999997</v>
      </c>
      <c r="R5" s="35">
        <v>26.225000000000001</v>
      </c>
      <c r="S5" s="35">
        <v>2</v>
      </c>
      <c r="T5" s="35">
        <v>0.6</v>
      </c>
      <c r="U5" s="35">
        <v>0.67500000000000004</v>
      </c>
      <c r="V5" s="35">
        <v>5.3079499999999999</v>
      </c>
      <c r="W5" s="48">
        <v>2.5000000000000001E-2</v>
      </c>
      <c r="X5" s="48">
        <v>0.05</v>
      </c>
      <c r="Y5" s="48">
        <f t="shared" ref="Y5:Y11" si="7">M5+N5+O5+P5</f>
        <v>29.5</v>
      </c>
      <c r="Z5" s="35">
        <v>1.58158</v>
      </c>
      <c r="AA5" s="36">
        <v>166</v>
      </c>
      <c r="AB5" s="35">
        <v>3.73</v>
      </c>
      <c r="AC5" s="35">
        <f t="shared" si="0"/>
        <v>0.16121488595438174</v>
      </c>
      <c r="AD5" s="35">
        <v>10</v>
      </c>
      <c r="AE5" s="35">
        <f t="shared" si="1"/>
        <v>9.6038415366146452E-3</v>
      </c>
      <c r="AF5" s="35">
        <v>0</v>
      </c>
      <c r="AG5" s="35">
        <f t="shared" si="2"/>
        <v>0</v>
      </c>
      <c r="AH5" s="35">
        <v>0</v>
      </c>
      <c r="AI5" s="35">
        <f t="shared" si="3"/>
        <v>0</v>
      </c>
      <c r="AJ5" s="2"/>
      <c r="AK5" s="2">
        <f t="shared" ref="AK5:AK19" si="8">AB5*0.5</f>
        <v>1.865</v>
      </c>
      <c r="AL5" s="2">
        <f t="shared" si="4"/>
        <v>5291.4837500000003</v>
      </c>
      <c r="AM5" s="2">
        <f t="shared" si="5"/>
        <v>29.5</v>
      </c>
      <c r="AN5" s="2">
        <f t="shared" si="6"/>
        <v>29.500000000000004</v>
      </c>
      <c r="AP5" s="4"/>
      <c r="AQ5" s="4"/>
      <c r="AR5" s="4"/>
      <c r="AS5" s="4"/>
    </row>
    <row r="6" spans="1:46" s="5" customFormat="1" ht="23.25" x14ac:dyDescent="0.5">
      <c r="A6" s="12" t="s">
        <v>74</v>
      </c>
      <c r="B6" s="12">
        <v>555</v>
      </c>
      <c r="C6" s="12">
        <v>2013</v>
      </c>
      <c r="D6" s="12">
        <v>200</v>
      </c>
      <c r="E6" s="8" t="s">
        <v>77</v>
      </c>
      <c r="F6" s="9">
        <v>62782</v>
      </c>
      <c r="G6" s="9">
        <v>90071</v>
      </c>
      <c r="H6" s="33">
        <v>27.289000000000001</v>
      </c>
      <c r="I6" s="24">
        <v>2</v>
      </c>
      <c r="J6" s="12" t="s">
        <v>121</v>
      </c>
      <c r="K6" s="13">
        <v>42187</v>
      </c>
      <c r="L6" s="14" t="s">
        <v>107</v>
      </c>
      <c r="M6" s="51">
        <v>17.600000000000001</v>
      </c>
      <c r="N6" s="51">
        <v>5.3</v>
      </c>
      <c r="O6" s="51">
        <v>2.875</v>
      </c>
      <c r="P6" s="51">
        <v>1.85</v>
      </c>
      <c r="Q6" s="51">
        <v>2.6539999999999999</v>
      </c>
      <c r="R6" s="51">
        <v>26.625</v>
      </c>
      <c r="S6" s="51">
        <v>0.85</v>
      </c>
      <c r="T6" s="51">
        <v>0.1</v>
      </c>
      <c r="U6" s="51">
        <v>0.05</v>
      </c>
      <c r="V6" s="51">
        <v>3.7029999999999998</v>
      </c>
      <c r="W6" s="51">
        <v>0</v>
      </c>
      <c r="X6" s="51">
        <v>0.05</v>
      </c>
      <c r="Y6" s="51">
        <f t="shared" si="7"/>
        <v>27.625000000000004</v>
      </c>
      <c r="Z6" s="51">
        <v>1.1120000000000001</v>
      </c>
      <c r="AA6" s="36">
        <v>247</v>
      </c>
      <c r="AB6" s="35">
        <v>103.29</v>
      </c>
      <c r="AC6" s="35">
        <f t="shared" si="0"/>
        <v>0.31267962496662699</v>
      </c>
      <c r="AD6" s="35">
        <v>0</v>
      </c>
      <c r="AE6" s="35">
        <f t="shared" si="1"/>
        <v>0</v>
      </c>
      <c r="AF6" s="35">
        <v>1183</v>
      </c>
      <c r="AG6" s="35">
        <f t="shared" si="2"/>
        <v>1.238594305397779</v>
      </c>
      <c r="AH6" s="35">
        <v>0</v>
      </c>
      <c r="AI6" s="35">
        <f t="shared" si="3"/>
        <v>0</v>
      </c>
      <c r="AJ6" s="2"/>
      <c r="AK6" s="2">
        <f t="shared" si="8"/>
        <v>51.645000000000003</v>
      </c>
      <c r="AL6" s="2">
        <f t="shared" si="4"/>
        <v>40432.610404999999</v>
      </c>
      <c r="AM6" s="2">
        <f t="shared" si="5"/>
        <v>27.625000000000004</v>
      </c>
      <c r="AN6" s="2">
        <f t="shared" si="6"/>
        <v>27.625000000000004</v>
      </c>
      <c r="AO6" s="3"/>
      <c r="AP6" s="4"/>
      <c r="AQ6" s="4"/>
      <c r="AR6" s="4"/>
      <c r="AS6" s="4"/>
    </row>
    <row r="7" spans="1:46" s="5" customFormat="1" ht="23.25" x14ac:dyDescent="0.5">
      <c r="A7" s="12" t="s">
        <v>74</v>
      </c>
      <c r="B7" s="12">
        <v>555</v>
      </c>
      <c r="C7" s="12">
        <v>2099</v>
      </c>
      <c r="D7" s="12">
        <v>100</v>
      </c>
      <c r="E7" s="8" t="s">
        <v>78</v>
      </c>
      <c r="F7" s="9">
        <v>0</v>
      </c>
      <c r="G7" s="9">
        <v>9358</v>
      </c>
      <c r="H7" s="33">
        <v>9.3580000000000005</v>
      </c>
      <c r="I7" s="24">
        <v>2</v>
      </c>
      <c r="J7" s="12" t="s">
        <v>121</v>
      </c>
      <c r="K7" s="13">
        <v>42187</v>
      </c>
      <c r="L7" s="14" t="s">
        <v>107</v>
      </c>
      <c r="M7" s="51">
        <v>5.125</v>
      </c>
      <c r="N7" s="51">
        <v>3.2749999999999999</v>
      </c>
      <c r="O7" s="51">
        <v>0.77500000000000002</v>
      </c>
      <c r="P7" s="51">
        <v>0.2</v>
      </c>
      <c r="Q7" s="51">
        <v>2.5404800000000001</v>
      </c>
      <c r="R7" s="51">
        <v>8.8000000000000007</v>
      </c>
      <c r="S7" s="51">
        <v>0.35</v>
      </c>
      <c r="T7" s="51">
        <v>0.2</v>
      </c>
      <c r="U7" s="51">
        <v>2.5000000000000001E-2</v>
      </c>
      <c r="V7" s="51">
        <v>3.8231999999999999</v>
      </c>
      <c r="W7" s="51">
        <v>0</v>
      </c>
      <c r="X7" s="51">
        <v>0</v>
      </c>
      <c r="Y7" s="51">
        <f t="shared" si="7"/>
        <v>9.375</v>
      </c>
      <c r="Z7" s="51">
        <v>1.14323</v>
      </c>
      <c r="AA7" s="36">
        <v>539</v>
      </c>
      <c r="AB7" s="35">
        <v>504.14</v>
      </c>
      <c r="AC7" s="35">
        <f t="shared" si="0"/>
        <v>2.4152596708698439</v>
      </c>
      <c r="AD7" s="35">
        <v>0</v>
      </c>
      <c r="AE7" s="35">
        <f t="shared" si="1"/>
        <v>0</v>
      </c>
      <c r="AF7" s="35">
        <v>61</v>
      </c>
      <c r="AG7" s="35">
        <f t="shared" si="2"/>
        <v>0.1862424816047385</v>
      </c>
      <c r="AH7" s="35">
        <v>0</v>
      </c>
      <c r="AI7" s="35">
        <f t="shared" si="3"/>
        <v>0</v>
      </c>
      <c r="AJ7" s="2"/>
      <c r="AK7" s="2">
        <f t="shared" si="8"/>
        <v>252.07</v>
      </c>
      <c r="AL7" s="2">
        <f t="shared" si="4"/>
        <v>7973.6710599999997</v>
      </c>
      <c r="AM7" s="2">
        <f t="shared" si="5"/>
        <v>9.375</v>
      </c>
      <c r="AN7" s="2">
        <f t="shared" si="6"/>
        <v>9.375</v>
      </c>
      <c r="AO7" s="3"/>
      <c r="AP7" s="4"/>
      <c r="AQ7" s="4"/>
      <c r="AR7" s="4"/>
      <c r="AS7" s="4"/>
    </row>
    <row r="8" spans="1:46" s="5" customFormat="1" ht="23.25" x14ac:dyDescent="0.5">
      <c r="A8" s="12" t="s">
        <v>74</v>
      </c>
      <c r="B8" s="12">
        <v>555</v>
      </c>
      <c r="C8" s="12">
        <v>2114</v>
      </c>
      <c r="D8" s="12">
        <v>100</v>
      </c>
      <c r="E8" s="8" t="s">
        <v>79</v>
      </c>
      <c r="F8" s="9">
        <v>26790</v>
      </c>
      <c r="G8" s="9">
        <v>0</v>
      </c>
      <c r="H8" s="33">
        <v>26.79</v>
      </c>
      <c r="I8" s="24">
        <v>2</v>
      </c>
      <c r="J8" s="12" t="s">
        <v>25</v>
      </c>
      <c r="K8" s="13">
        <v>42187</v>
      </c>
      <c r="L8" s="14" t="s">
        <v>107</v>
      </c>
      <c r="M8" s="51">
        <v>19.899999999999999</v>
      </c>
      <c r="N8" s="51">
        <v>3.9249999999999998</v>
      </c>
      <c r="O8" s="51">
        <v>1.65</v>
      </c>
      <c r="P8" s="51">
        <v>1.1499999999999999</v>
      </c>
      <c r="Q8" s="51">
        <v>2.4540299999999999</v>
      </c>
      <c r="R8" s="51">
        <v>24.55</v>
      </c>
      <c r="S8" s="51">
        <v>1.7749999999999999</v>
      </c>
      <c r="T8" s="51">
        <v>0.25</v>
      </c>
      <c r="U8" s="51">
        <v>0.05</v>
      </c>
      <c r="V8" s="51">
        <v>4.1427100000000001</v>
      </c>
      <c r="W8" s="51">
        <v>0</v>
      </c>
      <c r="X8" s="51">
        <v>0</v>
      </c>
      <c r="Y8" s="51">
        <f t="shared" si="7"/>
        <v>26.624999999999996</v>
      </c>
      <c r="Z8" s="51">
        <v>1.0505500000000001</v>
      </c>
      <c r="AA8" s="36">
        <v>455</v>
      </c>
      <c r="AB8" s="35">
        <v>217.9</v>
      </c>
      <c r="AC8" s="35">
        <f t="shared" si="0"/>
        <v>0.60145043459713121</v>
      </c>
      <c r="AD8" s="35">
        <v>0</v>
      </c>
      <c r="AE8" s="35">
        <f t="shared" si="1"/>
        <v>0</v>
      </c>
      <c r="AF8" s="35">
        <v>239</v>
      </c>
      <c r="AG8" s="35">
        <f t="shared" si="2"/>
        <v>0.25489255052524928</v>
      </c>
      <c r="AH8" s="35">
        <v>0</v>
      </c>
      <c r="AI8" s="35">
        <f t="shared" si="3"/>
        <v>0</v>
      </c>
      <c r="AJ8" s="2"/>
      <c r="AK8" s="2">
        <f t="shared" si="8"/>
        <v>108.95</v>
      </c>
      <c r="AL8" s="2">
        <f t="shared" si="4"/>
        <v>21511.030500000001</v>
      </c>
      <c r="AM8" s="2">
        <f t="shared" si="5"/>
        <v>26.624999999999996</v>
      </c>
      <c r="AN8" s="2">
        <f t="shared" si="6"/>
        <v>26.625</v>
      </c>
      <c r="AP8" s="4"/>
      <c r="AQ8" s="4"/>
      <c r="AR8" s="4"/>
      <c r="AS8" s="4"/>
    </row>
    <row r="9" spans="1:46" s="5" customFormat="1" ht="23.25" x14ac:dyDescent="0.5">
      <c r="A9" s="12" t="s">
        <v>74</v>
      </c>
      <c r="B9" s="12">
        <v>555</v>
      </c>
      <c r="C9" s="12">
        <v>2115</v>
      </c>
      <c r="D9" s="12">
        <v>101</v>
      </c>
      <c r="E9" s="8" t="s">
        <v>80</v>
      </c>
      <c r="F9" s="9">
        <v>0</v>
      </c>
      <c r="G9" s="9">
        <v>27450</v>
      </c>
      <c r="H9" s="33">
        <v>27.45</v>
      </c>
      <c r="I9" s="24">
        <v>2</v>
      </c>
      <c r="J9" s="12" t="s">
        <v>121</v>
      </c>
      <c r="K9" s="13">
        <v>42186</v>
      </c>
      <c r="L9" s="14" t="s">
        <v>107</v>
      </c>
      <c r="M9" s="51">
        <v>14</v>
      </c>
      <c r="N9" s="51">
        <v>7.9749999999999996</v>
      </c>
      <c r="O9" s="51">
        <v>3.85</v>
      </c>
      <c r="P9" s="51">
        <v>1.55</v>
      </c>
      <c r="Q9" s="51">
        <v>2.5058500000000001</v>
      </c>
      <c r="R9" s="51">
        <v>25.7</v>
      </c>
      <c r="S9" s="51">
        <v>1.45</v>
      </c>
      <c r="T9" s="51">
        <v>0.2</v>
      </c>
      <c r="U9" s="51">
        <v>2.5000000000000001E-2</v>
      </c>
      <c r="V9" s="51">
        <v>4.1527000000000003</v>
      </c>
      <c r="W9" s="51">
        <v>0</v>
      </c>
      <c r="X9" s="51">
        <v>0</v>
      </c>
      <c r="Y9" s="51">
        <f t="shared" si="7"/>
        <v>27.375000000000004</v>
      </c>
      <c r="Z9" s="51">
        <v>1.1695599999999999</v>
      </c>
      <c r="AA9" s="36">
        <v>43</v>
      </c>
      <c r="AB9" s="35">
        <v>0</v>
      </c>
      <c r="AC9" s="35">
        <f t="shared" si="0"/>
        <v>4.4756700494405416E-2</v>
      </c>
      <c r="AD9" s="35">
        <v>9</v>
      </c>
      <c r="AE9" s="35">
        <f t="shared" si="1"/>
        <v>9.3676814988290398E-3</v>
      </c>
      <c r="AF9" s="35">
        <v>0</v>
      </c>
      <c r="AG9" s="35">
        <f t="shared" si="2"/>
        <v>0</v>
      </c>
      <c r="AH9" s="35">
        <v>0</v>
      </c>
      <c r="AI9" s="35">
        <f t="shared" si="3"/>
        <v>0</v>
      </c>
      <c r="AJ9" s="2"/>
      <c r="AK9" s="2">
        <f t="shared" si="8"/>
        <v>0</v>
      </c>
      <c r="AL9" s="2">
        <f t="shared" si="4"/>
        <v>1427.3999999999999</v>
      </c>
      <c r="AM9" s="2">
        <f t="shared" si="5"/>
        <v>27.375000000000004</v>
      </c>
      <c r="AN9" s="2">
        <f t="shared" si="6"/>
        <v>27.374999999999996</v>
      </c>
      <c r="AO9" s="3"/>
      <c r="AP9" s="4"/>
      <c r="AQ9" s="4"/>
      <c r="AR9" s="4"/>
      <c r="AS9" s="4"/>
    </row>
    <row r="10" spans="1:46" s="5" customFormat="1" ht="23.25" x14ac:dyDescent="0.5">
      <c r="A10" s="12" t="s">
        <v>74</v>
      </c>
      <c r="B10" s="12">
        <v>555</v>
      </c>
      <c r="C10" s="12">
        <v>2115</v>
      </c>
      <c r="D10" s="12">
        <v>102</v>
      </c>
      <c r="E10" s="8" t="s">
        <v>81</v>
      </c>
      <c r="F10" s="9">
        <v>27450</v>
      </c>
      <c r="G10" s="9">
        <v>47821</v>
      </c>
      <c r="H10" s="33">
        <v>20.370999999999999</v>
      </c>
      <c r="I10" s="24">
        <v>2</v>
      </c>
      <c r="J10" s="12" t="s">
        <v>121</v>
      </c>
      <c r="K10" s="13">
        <v>42186</v>
      </c>
      <c r="L10" s="14" t="s">
        <v>107</v>
      </c>
      <c r="M10" s="51">
        <v>9.3000000000000007</v>
      </c>
      <c r="N10" s="51">
        <v>6.2</v>
      </c>
      <c r="O10" s="51">
        <v>2.5249999999999999</v>
      </c>
      <c r="P10" s="51">
        <v>1.1000000000000001</v>
      </c>
      <c r="Q10" s="51">
        <v>2.8134399999999999</v>
      </c>
      <c r="R10" s="51">
        <v>18.7</v>
      </c>
      <c r="S10" s="51">
        <v>0.32500000000000001</v>
      </c>
      <c r="T10" s="51">
        <v>0.1</v>
      </c>
      <c r="U10" s="51">
        <v>0</v>
      </c>
      <c r="V10" s="51">
        <v>2.7690100000000002</v>
      </c>
      <c r="W10" s="51">
        <v>0</v>
      </c>
      <c r="X10" s="51">
        <v>0</v>
      </c>
      <c r="Y10" s="51">
        <f t="shared" si="7"/>
        <v>19.125</v>
      </c>
      <c r="Z10" s="51">
        <v>1.2171799999999999</v>
      </c>
      <c r="AA10" s="36">
        <v>1142</v>
      </c>
      <c r="AB10" s="35">
        <v>224.6</v>
      </c>
      <c r="AC10" s="35">
        <f t="shared" si="0"/>
        <v>1.7592235460774073</v>
      </c>
      <c r="AD10" s="35">
        <v>0</v>
      </c>
      <c r="AE10" s="35">
        <f t="shared" si="1"/>
        <v>0</v>
      </c>
      <c r="AF10" s="35">
        <v>19</v>
      </c>
      <c r="AG10" s="35">
        <f t="shared" si="2"/>
        <v>2.664852696760802E-2</v>
      </c>
      <c r="AH10" s="35">
        <v>0</v>
      </c>
      <c r="AI10" s="35">
        <f t="shared" si="3"/>
        <v>0</v>
      </c>
      <c r="AJ10" s="2"/>
      <c r="AK10" s="2">
        <f t="shared" si="8"/>
        <v>112.3</v>
      </c>
      <c r="AL10" s="2">
        <f t="shared" si="4"/>
        <v>25938.394299999996</v>
      </c>
      <c r="AM10" s="2">
        <f t="shared" si="5"/>
        <v>19.125</v>
      </c>
      <c r="AN10" s="2">
        <f t="shared" si="6"/>
        <v>19.125</v>
      </c>
      <c r="AO10" s="3"/>
      <c r="AP10" s="4"/>
      <c r="AQ10" s="4"/>
      <c r="AR10" s="4"/>
      <c r="AS10" s="4"/>
    </row>
    <row r="11" spans="1:46" s="5" customFormat="1" ht="23.25" x14ac:dyDescent="0.5">
      <c r="A11" s="12" t="s">
        <v>74</v>
      </c>
      <c r="B11" s="12">
        <v>555</v>
      </c>
      <c r="C11" s="12">
        <v>2195</v>
      </c>
      <c r="D11" s="12">
        <v>101</v>
      </c>
      <c r="E11" s="8" t="s">
        <v>82</v>
      </c>
      <c r="F11" s="9">
        <v>0</v>
      </c>
      <c r="G11" s="9">
        <v>48049</v>
      </c>
      <c r="H11" s="33">
        <v>48.048999999999999</v>
      </c>
      <c r="I11" s="24">
        <v>2</v>
      </c>
      <c r="J11" s="12" t="s">
        <v>121</v>
      </c>
      <c r="K11" s="13">
        <v>42186</v>
      </c>
      <c r="L11" s="14" t="s">
        <v>107</v>
      </c>
      <c r="M11" s="51">
        <v>30.3</v>
      </c>
      <c r="N11" s="51">
        <v>10.824999999999999</v>
      </c>
      <c r="O11" s="51">
        <v>3.3250000000000002</v>
      </c>
      <c r="P11" s="51">
        <v>3.5750000000000002</v>
      </c>
      <c r="Q11" s="51">
        <v>2.7177099999999998</v>
      </c>
      <c r="R11" s="51">
        <v>46.5</v>
      </c>
      <c r="S11" s="51">
        <v>0.85</v>
      </c>
      <c r="T11" s="51">
        <v>0.3</v>
      </c>
      <c r="U11" s="51">
        <v>0.375</v>
      </c>
      <c r="V11" s="51">
        <v>2.6030799999999998</v>
      </c>
      <c r="W11" s="51">
        <v>0.05</v>
      </c>
      <c r="X11" s="51">
        <v>0.15</v>
      </c>
      <c r="Y11" s="51">
        <f t="shared" si="7"/>
        <v>48.025000000000006</v>
      </c>
      <c r="Z11" s="51">
        <v>1.24688</v>
      </c>
      <c r="AA11" s="36">
        <v>445</v>
      </c>
      <c r="AB11" s="35">
        <v>3.24</v>
      </c>
      <c r="AC11" s="35">
        <f t="shared" si="0"/>
        <v>0.26557413116966905</v>
      </c>
      <c r="AD11" s="35">
        <v>245</v>
      </c>
      <c r="AE11" s="35">
        <f t="shared" si="1"/>
        <v>0.14568461362359258</v>
      </c>
      <c r="AF11" s="35">
        <v>0</v>
      </c>
      <c r="AG11" s="35">
        <f t="shared" si="2"/>
        <v>0</v>
      </c>
      <c r="AH11" s="35">
        <v>0</v>
      </c>
      <c r="AI11" s="35">
        <f t="shared" si="3"/>
        <v>0</v>
      </c>
      <c r="AJ11" s="2"/>
      <c r="AK11" s="2">
        <f t="shared" si="8"/>
        <v>1.62</v>
      </c>
      <c r="AL11" s="2">
        <f t="shared" si="4"/>
        <v>33231.649380000003</v>
      </c>
      <c r="AM11" s="2">
        <f t="shared" si="5"/>
        <v>48.025000000000006</v>
      </c>
      <c r="AN11" s="2">
        <f t="shared" si="6"/>
        <v>48.024999999999999</v>
      </c>
      <c r="AO11" s="3"/>
      <c r="AP11" s="4"/>
      <c r="AQ11" s="4"/>
      <c r="AR11" s="4"/>
      <c r="AS11" s="4"/>
    </row>
    <row r="12" spans="1:46" s="5" customFormat="1" ht="23.25" x14ac:dyDescent="0.5">
      <c r="A12" s="12" t="s">
        <v>74</v>
      </c>
      <c r="B12" s="12">
        <v>555</v>
      </c>
      <c r="C12" s="12">
        <v>2195</v>
      </c>
      <c r="D12" s="12">
        <v>102</v>
      </c>
      <c r="E12" s="8" t="s">
        <v>83</v>
      </c>
      <c r="F12" s="9">
        <v>48049</v>
      </c>
      <c r="G12" s="9">
        <v>59257</v>
      </c>
      <c r="H12" s="33">
        <v>11.208</v>
      </c>
      <c r="I12" s="24">
        <v>2</v>
      </c>
      <c r="J12" s="12" t="s">
        <v>121</v>
      </c>
      <c r="K12" s="13">
        <v>42186</v>
      </c>
      <c r="L12" s="14" t="s">
        <v>107</v>
      </c>
      <c r="M12" s="51">
        <v>0</v>
      </c>
      <c r="N12" s="51">
        <v>2.11</v>
      </c>
      <c r="O12" s="51">
        <v>8.6999999999999993</v>
      </c>
      <c r="P12" s="51">
        <v>0.4</v>
      </c>
      <c r="Q12" s="51">
        <v>2.5379999999999998</v>
      </c>
      <c r="R12" s="51">
        <v>11.06</v>
      </c>
      <c r="S12" s="51">
        <v>0.06</v>
      </c>
      <c r="T12" s="51">
        <v>2.5000000000000001E-2</v>
      </c>
      <c r="U12" s="51">
        <v>2.5000000000000001E-2</v>
      </c>
      <c r="V12" s="51">
        <v>2.7210000000000001</v>
      </c>
      <c r="W12" s="51">
        <v>0</v>
      </c>
      <c r="X12" s="51">
        <v>0</v>
      </c>
      <c r="Y12" s="51">
        <v>11.208</v>
      </c>
      <c r="Z12" s="51">
        <v>1.1200000000000001</v>
      </c>
      <c r="AA12" s="36">
        <v>42.92</v>
      </c>
      <c r="AB12" s="35">
        <v>0</v>
      </c>
      <c r="AC12" s="35">
        <f t="shared" si="0"/>
        <v>0.10941164474355053</v>
      </c>
      <c r="AD12" s="35">
        <v>0</v>
      </c>
      <c r="AE12" s="35">
        <f t="shared" si="1"/>
        <v>0</v>
      </c>
      <c r="AF12" s="35">
        <v>0</v>
      </c>
      <c r="AG12" s="35">
        <f t="shared" si="2"/>
        <v>0</v>
      </c>
      <c r="AH12" s="35">
        <v>0</v>
      </c>
      <c r="AI12" s="35">
        <f t="shared" si="3"/>
        <v>0</v>
      </c>
      <c r="AJ12" s="2"/>
      <c r="AK12" s="2">
        <f t="shared" si="8"/>
        <v>0</v>
      </c>
      <c r="AL12" s="2">
        <f t="shared" si="4"/>
        <v>481.04736000000003</v>
      </c>
      <c r="AM12" s="2">
        <f t="shared" si="5"/>
        <v>11.209999999999999</v>
      </c>
      <c r="AN12" s="2">
        <f t="shared" si="6"/>
        <v>11.170000000000002</v>
      </c>
      <c r="AO12" s="3"/>
      <c r="AP12" s="4"/>
      <c r="AQ12" s="4"/>
      <c r="AR12" s="4"/>
      <c r="AS12" s="4"/>
    </row>
    <row r="13" spans="1:46" s="5" customFormat="1" ht="23.25" x14ac:dyDescent="0.5">
      <c r="A13" s="12" t="s">
        <v>74</v>
      </c>
      <c r="B13" s="12">
        <v>555</v>
      </c>
      <c r="C13" s="12">
        <v>2195</v>
      </c>
      <c r="D13" s="12">
        <v>103</v>
      </c>
      <c r="E13" s="8" t="s">
        <v>84</v>
      </c>
      <c r="F13" s="9">
        <v>59257</v>
      </c>
      <c r="G13" s="9">
        <v>114102</v>
      </c>
      <c r="H13" s="33">
        <v>54.844999999999999</v>
      </c>
      <c r="I13" s="24">
        <v>2</v>
      </c>
      <c r="J13" s="12" t="s">
        <v>121</v>
      </c>
      <c r="K13" s="13">
        <v>42188</v>
      </c>
      <c r="L13" s="14" t="s">
        <v>107</v>
      </c>
      <c r="M13" s="51">
        <v>31.35</v>
      </c>
      <c r="N13" s="51">
        <v>13.5</v>
      </c>
      <c r="O13" s="51">
        <v>5.625</v>
      </c>
      <c r="P13" s="51">
        <v>3.7250000000000001</v>
      </c>
      <c r="Q13" s="51">
        <v>2.8902299999999999</v>
      </c>
      <c r="R13" s="51">
        <v>51.3</v>
      </c>
      <c r="S13" s="51">
        <v>2.125</v>
      </c>
      <c r="T13" s="51">
        <v>0.4</v>
      </c>
      <c r="U13" s="51">
        <v>0.375</v>
      </c>
      <c r="V13" s="51">
        <v>4.5974500000000003</v>
      </c>
      <c r="W13" s="51">
        <v>2.5000000000000001E-2</v>
      </c>
      <c r="X13" s="51">
        <v>0</v>
      </c>
      <c r="Y13" s="51">
        <f t="shared" ref="Y13:Y19" si="9">M13+N13+O13+P13</f>
        <v>54.2</v>
      </c>
      <c r="Z13" s="51">
        <v>1.2901400000000001</v>
      </c>
      <c r="AA13" s="36">
        <v>143</v>
      </c>
      <c r="AB13" s="35">
        <v>77.23</v>
      </c>
      <c r="AC13" s="35">
        <f t="shared" si="0"/>
        <v>9.4612088613364953E-2</v>
      </c>
      <c r="AD13" s="35">
        <v>0</v>
      </c>
      <c r="AE13" s="35">
        <f t="shared" si="1"/>
        <v>0</v>
      </c>
      <c r="AF13" s="35">
        <v>591</v>
      </c>
      <c r="AG13" s="35">
        <f t="shared" si="2"/>
        <v>0.30788065066486076</v>
      </c>
      <c r="AH13" s="35">
        <v>0</v>
      </c>
      <c r="AI13" s="35">
        <f t="shared" si="3"/>
        <v>0</v>
      </c>
      <c r="AJ13" s="2"/>
      <c r="AK13" s="2">
        <f t="shared" si="8"/>
        <v>38.615000000000002</v>
      </c>
      <c r="AL13" s="2">
        <f t="shared" si="4"/>
        <v>42374.069674999999</v>
      </c>
      <c r="AM13" s="2">
        <f t="shared" si="5"/>
        <v>54.2</v>
      </c>
      <c r="AN13" s="2">
        <f t="shared" si="6"/>
        <v>54.199999999999996</v>
      </c>
      <c r="AO13" s="3"/>
      <c r="AP13" s="4"/>
      <c r="AQ13" s="4"/>
      <c r="AR13" s="4"/>
      <c r="AS13" s="4"/>
    </row>
    <row r="14" spans="1:46" s="5" customFormat="1" ht="23.25" x14ac:dyDescent="0.5">
      <c r="A14" s="12" t="s">
        <v>74</v>
      </c>
      <c r="B14" s="12">
        <v>555</v>
      </c>
      <c r="C14" s="12">
        <v>2294</v>
      </c>
      <c r="D14" s="12">
        <v>100</v>
      </c>
      <c r="E14" s="8" t="s">
        <v>85</v>
      </c>
      <c r="F14" s="9">
        <v>0</v>
      </c>
      <c r="G14" s="9">
        <v>23930</v>
      </c>
      <c r="H14" s="33">
        <v>23.93</v>
      </c>
      <c r="I14" s="11">
        <v>2</v>
      </c>
      <c r="J14" s="12" t="s">
        <v>121</v>
      </c>
      <c r="K14" s="13">
        <v>42187</v>
      </c>
      <c r="L14" s="14" t="s">
        <v>107</v>
      </c>
      <c r="M14" s="51">
        <v>16.399999999999999</v>
      </c>
      <c r="N14" s="51">
        <v>4.5750000000000002</v>
      </c>
      <c r="O14" s="51">
        <v>2.0249999999999999</v>
      </c>
      <c r="P14" s="51">
        <v>0.72499999999999998</v>
      </c>
      <c r="Q14" s="51">
        <v>2.5963599999999998</v>
      </c>
      <c r="R14" s="51">
        <v>23.074999999999999</v>
      </c>
      <c r="S14" s="51">
        <v>0.625</v>
      </c>
      <c r="T14" s="51">
        <v>2.5000000000000001E-2</v>
      </c>
      <c r="U14" s="51">
        <v>0</v>
      </c>
      <c r="V14" s="51">
        <v>5.9980599999999997</v>
      </c>
      <c r="W14" s="51">
        <v>0</v>
      </c>
      <c r="X14" s="51">
        <v>0</v>
      </c>
      <c r="Y14" s="51">
        <f t="shared" si="9"/>
        <v>23.724999999999998</v>
      </c>
      <c r="Z14" s="51">
        <v>1.1718</v>
      </c>
      <c r="AA14" s="36">
        <v>0</v>
      </c>
      <c r="AB14" s="35">
        <v>320.27</v>
      </c>
      <c r="AC14" s="35">
        <f t="shared" si="0"/>
        <v>0.19119455554892245</v>
      </c>
      <c r="AD14" s="35">
        <v>0</v>
      </c>
      <c r="AE14" s="35">
        <f t="shared" si="1"/>
        <v>0</v>
      </c>
      <c r="AF14" s="35">
        <v>0</v>
      </c>
      <c r="AG14" s="35">
        <f t="shared" si="2"/>
        <v>0</v>
      </c>
      <c r="AH14" s="35">
        <v>0</v>
      </c>
      <c r="AI14" s="35">
        <f t="shared" si="3"/>
        <v>0</v>
      </c>
      <c r="AJ14" s="2"/>
      <c r="AK14" s="2">
        <f t="shared" si="8"/>
        <v>160.13499999999999</v>
      </c>
      <c r="AL14" s="2">
        <f t="shared" si="4"/>
        <v>3832.0305499999999</v>
      </c>
      <c r="AM14" s="2">
        <f t="shared" si="5"/>
        <v>23.724999999999998</v>
      </c>
      <c r="AN14" s="2">
        <f t="shared" si="6"/>
        <v>23.724999999999998</v>
      </c>
      <c r="AO14" s="3"/>
      <c r="AP14" s="4"/>
      <c r="AQ14" s="4"/>
      <c r="AR14" s="4"/>
      <c r="AS14" s="4"/>
    </row>
    <row r="15" spans="1:46" s="5" customFormat="1" ht="23.25" x14ac:dyDescent="0.5">
      <c r="A15" s="12" t="s">
        <v>74</v>
      </c>
      <c r="B15" s="12">
        <v>555</v>
      </c>
      <c r="C15" s="12">
        <v>2399</v>
      </c>
      <c r="D15" s="12">
        <v>101</v>
      </c>
      <c r="E15" s="8" t="s">
        <v>86</v>
      </c>
      <c r="F15" s="9">
        <v>0</v>
      </c>
      <c r="G15" s="9">
        <v>16909</v>
      </c>
      <c r="H15" s="33">
        <v>16.908999999999999</v>
      </c>
      <c r="I15" s="11">
        <v>2</v>
      </c>
      <c r="J15" s="12" t="s">
        <v>121</v>
      </c>
      <c r="K15" s="13">
        <v>42188</v>
      </c>
      <c r="L15" s="14" t="s">
        <v>107</v>
      </c>
      <c r="M15" s="51">
        <v>6.5</v>
      </c>
      <c r="N15" s="51">
        <v>5.45</v>
      </c>
      <c r="O15" s="51">
        <v>3.15</v>
      </c>
      <c r="P15" s="51">
        <v>1.7749999999999999</v>
      </c>
      <c r="Q15" s="51">
        <v>3.23671</v>
      </c>
      <c r="R15" s="51">
        <v>16.475000000000001</v>
      </c>
      <c r="S15" s="51">
        <v>0.35</v>
      </c>
      <c r="T15" s="51">
        <v>2.5000000000000001E-2</v>
      </c>
      <c r="U15" s="51">
        <v>2.5000000000000001E-2</v>
      </c>
      <c r="V15" s="51">
        <v>2.6511900000000002</v>
      </c>
      <c r="W15" s="51">
        <v>0</v>
      </c>
      <c r="X15" s="51">
        <v>0</v>
      </c>
      <c r="Y15" s="51">
        <f t="shared" si="9"/>
        <v>16.875</v>
      </c>
      <c r="Z15" s="51">
        <v>1.1974899999999999</v>
      </c>
      <c r="AA15" s="36">
        <v>177</v>
      </c>
      <c r="AB15" s="35">
        <v>14.64</v>
      </c>
      <c r="AC15" s="35">
        <f t="shared" si="0"/>
        <v>0.31144867906355872</v>
      </c>
      <c r="AD15" s="35">
        <v>0</v>
      </c>
      <c r="AE15" s="35">
        <f t="shared" si="1"/>
        <v>0</v>
      </c>
      <c r="AF15" s="35">
        <v>194</v>
      </c>
      <c r="AG15" s="35">
        <f t="shared" si="2"/>
        <v>0.3278051418095182</v>
      </c>
      <c r="AH15" s="35">
        <v>0</v>
      </c>
      <c r="AI15" s="35">
        <f t="shared" si="3"/>
        <v>0</v>
      </c>
      <c r="AJ15" s="2"/>
      <c r="AK15" s="2">
        <f t="shared" si="8"/>
        <v>7.32</v>
      </c>
      <c r="AL15" s="2">
        <f t="shared" si="4"/>
        <v>6397.0128799999993</v>
      </c>
      <c r="AM15" s="2">
        <f t="shared" si="5"/>
        <v>16.875</v>
      </c>
      <c r="AN15" s="2">
        <f t="shared" si="6"/>
        <v>16.875</v>
      </c>
      <c r="AO15" s="3"/>
      <c r="AP15" s="4"/>
      <c r="AQ15" s="4"/>
      <c r="AR15" s="4"/>
      <c r="AS15" s="4"/>
      <c r="AT15" s="3"/>
    </row>
    <row r="16" spans="1:46" s="5" customFormat="1" ht="23.25" x14ac:dyDescent="0.5">
      <c r="A16" s="12" t="s">
        <v>74</v>
      </c>
      <c r="B16" s="12">
        <v>555</v>
      </c>
      <c r="C16" s="12">
        <v>2399</v>
      </c>
      <c r="D16" s="12">
        <v>102</v>
      </c>
      <c r="E16" s="8" t="s">
        <v>87</v>
      </c>
      <c r="F16" s="9">
        <v>16909</v>
      </c>
      <c r="G16" s="9">
        <v>40361</v>
      </c>
      <c r="H16" s="33">
        <v>23.452000000000002</v>
      </c>
      <c r="I16" s="11">
        <v>2</v>
      </c>
      <c r="J16" s="12" t="s">
        <v>121</v>
      </c>
      <c r="K16" s="13">
        <v>42187</v>
      </c>
      <c r="L16" s="14" t="s">
        <v>107</v>
      </c>
      <c r="M16" s="51">
        <v>7.9</v>
      </c>
      <c r="N16" s="51">
        <v>7.7249999999999996</v>
      </c>
      <c r="O16" s="51">
        <v>5.0250000000000004</v>
      </c>
      <c r="P16" s="51">
        <v>2.65</v>
      </c>
      <c r="Q16" s="51">
        <v>3.2801900000000002</v>
      </c>
      <c r="R16" s="51">
        <v>22.225000000000001</v>
      </c>
      <c r="S16" s="51">
        <v>0.92500000000000004</v>
      </c>
      <c r="T16" s="51">
        <v>0.125</v>
      </c>
      <c r="U16" s="51">
        <v>2.5000000000000001E-2</v>
      </c>
      <c r="V16" s="51">
        <v>4.7134799999999997</v>
      </c>
      <c r="W16" s="51">
        <v>0</v>
      </c>
      <c r="X16" s="51">
        <v>0</v>
      </c>
      <c r="Y16" s="51">
        <f t="shared" si="9"/>
        <v>23.299999999999997</v>
      </c>
      <c r="Z16" s="51">
        <v>1.3875999999999999</v>
      </c>
      <c r="AA16" s="36">
        <v>14</v>
      </c>
      <c r="AB16" s="35">
        <v>19.399999999999999</v>
      </c>
      <c r="AC16" s="35">
        <f t="shared" si="0"/>
        <v>2.8873565458931306E-2</v>
      </c>
      <c r="AD16" s="35">
        <v>13</v>
      </c>
      <c r="AE16" s="35">
        <f t="shared" si="1"/>
        <v>1.5837820715869495E-2</v>
      </c>
      <c r="AF16" s="35">
        <v>71</v>
      </c>
      <c r="AG16" s="35">
        <f t="shared" si="2"/>
        <v>8.6498866986671849E-2</v>
      </c>
      <c r="AH16" s="35">
        <v>2</v>
      </c>
      <c r="AI16" s="35">
        <f t="shared" si="3"/>
        <v>2.4365878024414605E-3</v>
      </c>
      <c r="AJ16" s="2"/>
      <c r="AK16" s="2">
        <f t="shared" si="8"/>
        <v>9.6999999999999993</v>
      </c>
      <c r="AL16" s="2">
        <f t="shared" si="4"/>
        <v>2572.6844000000001</v>
      </c>
      <c r="AM16" s="2">
        <f t="shared" si="5"/>
        <v>23.299999999999997</v>
      </c>
      <c r="AN16" s="2">
        <f t="shared" si="6"/>
        <v>23.3</v>
      </c>
      <c r="AO16" s="3"/>
      <c r="AP16" s="4"/>
      <c r="AQ16" s="4"/>
      <c r="AR16" s="4"/>
      <c r="AS16" s="4"/>
      <c r="AT16" s="3"/>
    </row>
    <row r="17" spans="1:46" s="5" customFormat="1" ht="23.25" x14ac:dyDescent="0.5">
      <c r="A17" s="12" t="s">
        <v>74</v>
      </c>
      <c r="B17" s="12">
        <v>555</v>
      </c>
      <c r="C17" s="12">
        <v>2476</v>
      </c>
      <c r="D17" s="12">
        <v>100</v>
      </c>
      <c r="E17" s="8" t="s">
        <v>88</v>
      </c>
      <c r="F17" s="9">
        <v>0</v>
      </c>
      <c r="G17" s="9">
        <v>1016</v>
      </c>
      <c r="H17" s="33">
        <v>1.016</v>
      </c>
      <c r="I17" s="11">
        <v>2</v>
      </c>
      <c r="J17" s="12" t="s">
        <v>121</v>
      </c>
      <c r="K17" s="13">
        <v>42187</v>
      </c>
      <c r="L17" s="14" t="s">
        <v>107</v>
      </c>
      <c r="M17" s="51">
        <v>0.45</v>
      </c>
      <c r="N17" s="51">
        <v>0.27500000000000002</v>
      </c>
      <c r="O17" s="51">
        <v>0.22500000000000001</v>
      </c>
      <c r="P17" s="51">
        <v>0.1</v>
      </c>
      <c r="Q17" s="51">
        <v>3.1970000000000001</v>
      </c>
      <c r="R17" s="51">
        <v>1</v>
      </c>
      <c r="S17" s="51">
        <v>2.5000000000000001E-2</v>
      </c>
      <c r="T17" s="51">
        <v>0</v>
      </c>
      <c r="U17" s="51">
        <v>0</v>
      </c>
      <c r="V17" s="51">
        <v>3.0910000000000002</v>
      </c>
      <c r="W17" s="51">
        <v>0</v>
      </c>
      <c r="X17" s="51">
        <v>0</v>
      </c>
      <c r="Y17" s="51">
        <f t="shared" si="9"/>
        <v>1.05</v>
      </c>
      <c r="Z17" s="51">
        <v>1.1479999999999999</v>
      </c>
      <c r="AA17" s="36">
        <v>48</v>
      </c>
      <c r="AB17" s="35">
        <v>0</v>
      </c>
      <c r="AC17" s="35">
        <f t="shared" si="0"/>
        <v>1.3498312710911136</v>
      </c>
      <c r="AD17" s="35">
        <v>0</v>
      </c>
      <c r="AE17" s="35">
        <f t="shared" si="1"/>
        <v>0</v>
      </c>
      <c r="AF17" s="35">
        <v>44</v>
      </c>
      <c r="AG17" s="35">
        <f t="shared" si="2"/>
        <v>1.2373453318335208</v>
      </c>
      <c r="AH17" s="35">
        <v>0</v>
      </c>
      <c r="AI17" s="35">
        <f t="shared" si="3"/>
        <v>0</v>
      </c>
      <c r="AJ17" s="2"/>
      <c r="AK17" s="2">
        <f t="shared" si="8"/>
        <v>0</v>
      </c>
      <c r="AL17" s="2">
        <f t="shared" si="4"/>
        <v>93.472000000000008</v>
      </c>
      <c r="AM17" s="2">
        <f t="shared" si="5"/>
        <v>1.05</v>
      </c>
      <c r="AN17" s="2">
        <f t="shared" si="6"/>
        <v>1.0249999999999999</v>
      </c>
      <c r="AO17" s="3"/>
      <c r="AP17" s="4"/>
      <c r="AQ17" s="4"/>
      <c r="AR17" s="4"/>
      <c r="AS17" s="4"/>
      <c r="AT17" s="3"/>
    </row>
    <row r="18" spans="1:46" s="5" customFormat="1" ht="23.25" x14ac:dyDescent="0.5">
      <c r="A18" s="12" t="s">
        <v>74</v>
      </c>
      <c r="B18" s="12">
        <v>555</v>
      </c>
      <c r="C18" s="12">
        <v>2479</v>
      </c>
      <c r="D18" s="12">
        <v>101</v>
      </c>
      <c r="E18" s="8" t="s">
        <v>89</v>
      </c>
      <c r="F18" s="9">
        <v>7950</v>
      </c>
      <c r="G18" s="9">
        <v>0</v>
      </c>
      <c r="H18" s="33">
        <v>7.95</v>
      </c>
      <c r="I18" s="11">
        <v>2</v>
      </c>
      <c r="J18" s="12" t="s">
        <v>25</v>
      </c>
      <c r="K18" s="13">
        <v>42186</v>
      </c>
      <c r="L18" s="14" t="s">
        <v>107</v>
      </c>
      <c r="M18" s="51">
        <v>2.5750000000000002</v>
      </c>
      <c r="N18" s="51">
        <v>2.65</v>
      </c>
      <c r="O18" s="51">
        <v>1.75</v>
      </c>
      <c r="P18" s="51">
        <v>0.875</v>
      </c>
      <c r="Q18" s="51">
        <v>2.79745</v>
      </c>
      <c r="R18" s="51">
        <v>7.5750000000000002</v>
      </c>
      <c r="S18" s="51">
        <v>0.25</v>
      </c>
      <c r="T18" s="51">
        <v>2.5000000000000001E-2</v>
      </c>
      <c r="U18" s="51">
        <v>0</v>
      </c>
      <c r="V18" s="51">
        <v>3.17381</v>
      </c>
      <c r="W18" s="51">
        <v>0</v>
      </c>
      <c r="X18" s="51">
        <v>0</v>
      </c>
      <c r="Y18" s="51">
        <f t="shared" si="9"/>
        <v>7.85</v>
      </c>
      <c r="Z18" s="51">
        <v>1.1744600000000001</v>
      </c>
      <c r="AA18" s="36">
        <v>160</v>
      </c>
      <c r="AB18" s="35">
        <v>0</v>
      </c>
      <c r="AC18" s="35">
        <f t="shared" si="0"/>
        <v>0.57502246181491468</v>
      </c>
      <c r="AD18" s="35">
        <v>0</v>
      </c>
      <c r="AE18" s="35">
        <f t="shared" si="1"/>
        <v>0</v>
      </c>
      <c r="AF18" s="35">
        <v>0</v>
      </c>
      <c r="AG18" s="35">
        <f t="shared" si="2"/>
        <v>0</v>
      </c>
      <c r="AH18" s="35">
        <v>0</v>
      </c>
      <c r="AI18" s="35">
        <f t="shared" si="3"/>
        <v>0</v>
      </c>
      <c r="AJ18" s="2"/>
      <c r="AK18" s="2">
        <f t="shared" si="8"/>
        <v>0</v>
      </c>
      <c r="AL18" s="2">
        <f t="shared" si="4"/>
        <v>1272</v>
      </c>
      <c r="AM18" s="2">
        <f t="shared" si="5"/>
        <v>7.85</v>
      </c>
      <c r="AN18" s="2">
        <f t="shared" si="6"/>
        <v>7.8500000000000005</v>
      </c>
      <c r="AP18" s="4"/>
      <c r="AQ18" s="4"/>
      <c r="AR18" s="4"/>
      <c r="AS18" s="4"/>
    </row>
    <row r="19" spans="1:46" s="5" customFormat="1" ht="23.25" x14ac:dyDescent="0.5">
      <c r="A19" s="12" t="s">
        <v>74</v>
      </c>
      <c r="B19" s="12">
        <v>555</v>
      </c>
      <c r="C19" s="12">
        <v>2479</v>
      </c>
      <c r="D19" s="12">
        <v>102</v>
      </c>
      <c r="E19" s="8" t="s">
        <v>90</v>
      </c>
      <c r="F19" s="9" t="s">
        <v>163</v>
      </c>
      <c r="G19" s="9" t="s">
        <v>113</v>
      </c>
      <c r="H19" s="33">
        <v>17.885999999999999</v>
      </c>
      <c r="I19" s="11">
        <v>2</v>
      </c>
      <c r="J19" s="12" t="s">
        <v>25</v>
      </c>
      <c r="K19" s="13">
        <v>42186</v>
      </c>
      <c r="L19" s="14" t="s">
        <v>107</v>
      </c>
      <c r="M19" s="51">
        <v>7.375</v>
      </c>
      <c r="N19" s="51">
        <v>5.375</v>
      </c>
      <c r="O19" s="51">
        <v>2.8250000000000002</v>
      </c>
      <c r="P19" s="51">
        <v>1.2250000000000001</v>
      </c>
      <c r="Q19" s="51">
        <v>3.3021099999999999</v>
      </c>
      <c r="R19" s="51">
        <v>15.3</v>
      </c>
      <c r="S19" s="51">
        <v>0.95</v>
      </c>
      <c r="T19" s="51">
        <v>0.22500000000000001</v>
      </c>
      <c r="U19" s="51">
        <v>0.32500000000000001</v>
      </c>
      <c r="V19" s="51">
        <v>2.9883000000000002</v>
      </c>
      <c r="W19" s="51">
        <v>0</v>
      </c>
      <c r="X19" s="51">
        <v>0</v>
      </c>
      <c r="Y19" s="51">
        <f t="shared" si="9"/>
        <v>16.8</v>
      </c>
      <c r="Z19" s="51">
        <v>1.3669</v>
      </c>
      <c r="AA19" s="36">
        <v>15</v>
      </c>
      <c r="AB19" s="35">
        <v>0</v>
      </c>
      <c r="AC19" s="35">
        <f t="shared" si="0"/>
        <v>2.3961278573824702E-2</v>
      </c>
      <c r="AD19" s="35">
        <v>261</v>
      </c>
      <c r="AE19" s="35">
        <f t="shared" si="1"/>
        <v>0.41692624718454974</v>
      </c>
      <c r="AF19" s="35">
        <v>0</v>
      </c>
      <c r="AG19" s="35">
        <f t="shared" si="2"/>
        <v>0</v>
      </c>
      <c r="AH19" s="35">
        <v>0</v>
      </c>
      <c r="AI19" s="35">
        <f t="shared" si="3"/>
        <v>0</v>
      </c>
      <c r="AJ19" s="2"/>
      <c r="AK19" s="2">
        <f t="shared" si="8"/>
        <v>0</v>
      </c>
      <c r="AL19" s="2">
        <f t="shared" si="4"/>
        <v>4936.5360000000001</v>
      </c>
      <c r="AM19" s="2">
        <f t="shared" si="5"/>
        <v>16.8</v>
      </c>
      <c r="AN19" s="2">
        <f t="shared" si="6"/>
        <v>16.8</v>
      </c>
      <c r="AO19" s="3"/>
      <c r="AP19" s="4"/>
      <c r="AQ19" s="4"/>
      <c r="AR19" s="4"/>
      <c r="AS19" s="4"/>
      <c r="AT19" s="3"/>
    </row>
    <row r="20" spans="1:46" s="5" customFormat="1" ht="23.25" x14ac:dyDescent="0.5">
      <c r="A20" s="12" t="s">
        <v>74</v>
      </c>
      <c r="B20" s="12">
        <v>555</v>
      </c>
      <c r="C20" s="12">
        <v>2479</v>
      </c>
      <c r="D20" s="12">
        <v>103</v>
      </c>
      <c r="E20" s="8" t="s">
        <v>91</v>
      </c>
      <c r="F20" s="9" t="s">
        <v>162</v>
      </c>
      <c r="G20" s="9" t="s">
        <v>112</v>
      </c>
      <c r="H20" s="33">
        <v>4.7759999999999998</v>
      </c>
      <c r="I20" s="11">
        <v>2</v>
      </c>
      <c r="J20" s="12" t="s">
        <v>25</v>
      </c>
      <c r="K20" s="13">
        <v>42186</v>
      </c>
      <c r="L20" s="14" t="s">
        <v>107</v>
      </c>
      <c r="M20" s="51">
        <v>4.04</v>
      </c>
      <c r="N20" s="51">
        <v>0.56000000000000005</v>
      </c>
      <c r="O20" s="51">
        <v>7.4999999999999997E-2</v>
      </c>
      <c r="P20" s="51">
        <v>7.4999999999999997E-2</v>
      </c>
      <c r="Q20" s="51">
        <v>1.99</v>
      </c>
      <c r="R20" s="51">
        <v>4.75</v>
      </c>
      <c r="S20" s="51">
        <v>2.5000000000000001E-2</v>
      </c>
      <c r="T20" s="51">
        <v>0</v>
      </c>
      <c r="U20" s="51">
        <v>0</v>
      </c>
      <c r="V20" s="51">
        <v>2.387</v>
      </c>
      <c r="W20" s="51">
        <v>0</v>
      </c>
      <c r="X20" s="51">
        <v>0</v>
      </c>
      <c r="Y20" s="51">
        <v>4.7779999999999996</v>
      </c>
      <c r="Z20" s="51">
        <v>1.117</v>
      </c>
      <c r="AA20" s="36">
        <v>0</v>
      </c>
      <c r="AB20" s="36">
        <v>0</v>
      </c>
      <c r="AC20" s="35">
        <f t="shared" si="0"/>
        <v>0</v>
      </c>
      <c r="AD20" s="36">
        <v>0</v>
      </c>
      <c r="AE20" s="35">
        <f t="shared" si="1"/>
        <v>0</v>
      </c>
      <c r="AF20" s="36">
        <v>0</v>
      </c>
      <c r="AG20" s="35">
        <f t="shared" si="2"/>
        <v>0</v>
      </c>
      <c r="AH20" s="36">
        <v>0</v>
      </c>
      <c r="AI20" s="35">
        <f t="shared" si="3"/>
        <v>0</v>
      </c>
      <c r="AJ20" s="2"/>
      <c r="AK20" s="2"/>
      <c r="AL20" s="2"/>
      <c r="AM20" s="2">
        <f t="shared" si="5"/>
        <v>4.75</v>
      </c>
      <c r="AN20" s="2">
        <f t="shared" si="6"/>
        <v>4.7750000000000004</v>
      </c>
      <c r="AP20" s="4"/>
      <c r="AQ20" s="4"/>
      <c r="AR20" s="4"/>
      <c r="AS20" s="4"/>
    </row>
    <row r="21" spans="1:46" s="5" customFormat="1" ht="23.25" x14ac:dyDescent="0.5">
      <c r="A21" s="12" t="s">
        <v>74</v>
      </c>
      <c r="B21" s="12">
        <v>555</v>
      </c>
      <c r="C21" s="12">
        <v>2480</v>
      </c>
      <c r="D21" s="12">
        <v>100</v>
      </c>
      <c r="E21" s="8" t="s">
        <v>92</v>
      </c>
      <c r="F21" s="9">
        <v>0</v>
      </c>
      <c r="G21" s="9">
        <v>744</v>
      </c>
      <c r="H21" s="33">
        <v>0.74399999999999999</v>
      </c>
      <c r="I21" s="11">
        <v>2</v>
      </c>
      <c r="J21" s="12" t="s">
        <v>121</v>
      </c>
      <c r="K21" s="13">
        <v>42188</v>
      </c>
      <c r="L21" s="14" t="s">
        <v>107</v>
      </c>
      <c r="M21" s="51">
        <v>0.17</v>
      </c>
      <c r="N21" s="51">
        <v>0.48</v>
      </c>
      <c r="O21" s="51">
        <v>0.09</v>
      </c>
      <c r="P21" s="51">
        <v>0</v>
      </c>
      <c r="Q21" s="51">
        <v>2.9980000000000002</v>
      </c>
      <c r="R21" s="51">
        <v>0.51</v>
      </c>
      <c r="S21" s="51">
        <v>0.17</v>
      </c>
      <c r="T21" s="51">
        <v>0.05</v>
      </c>
      <c r="U21" s="51">
        <v>0</v>
      </c>
      <c r="V21" s="51">
        <v>5.9370000000000003</v>
      </c>
      <c r="W21" s="51">
        <v>0</v>
      </c>
      <c r="X21" s="51">
        <v>0</v>
      </c>
      <c r="Y21" s="51">
        <v>0.74</v>
      </c>
      <c r="Z21" s="51">
        <v>1.036</v>
      </c>
      <c r="AA21" s="36">
        <v>0</v>
      </c>
      <c r="AB21" s="35">
        <v>0</v>
      </c>
      <c r="AC21" s="35">
        <f t="shared" si="0"/>
        <v>0</v>
      </c>
      <c r="AD21" s="35">
        <v>0</v>
      </c>
      <c r="AE21" s="35">
        <f t="shared" si="1"/>
        <v>0</v>
      </c>
      <c r="AF21" s="35">
        <v>0</v>
      </c>
      <c r="AG21" s="35">
        <f t="shared" si="2"/>
        <v>0</v>
      </c>
      <c r="AH21" s="37">
        <v>0</v>
      </c>
      <c r="AI21" s="35">
        <f t="shared" si="3"/>
        <v>0</v>
      </c>
      <c r="AJ21" s="2"/>
      <c r="AK21" s="2"/>
      <c r="AL21" s="2"/>
      <c r="AM21" s="2">
        <f t="shared" si="5"/>
        <v>0.74</v>
      </c>
      <c r="AN21" s="2">
        <f t="shared" si="6"/>
        <v>0.73000000000000009</v>
      </c>
      <c r="AP21" s="4"/>
      <c r="AQ21" s="4"/>
      <c r="AR21" s="4"/>
      <c r="AS21" s="4"/>
    </row>
    <row r="22" spans="1:46" s="66" customFormat="1" ht="23.25" x14ac:dyDescent="0.5">
      <c r="A22" s="61"/>
      <c r="B22" s="61"/>
      <c r="C22" s="61"/>
      <c r="D22" s="61"/>
      <c r="E22" s="78"/>
      <c r="F22" s="86" t="s">
        <v>104</v>
      </c>
      <c r="G22" s="86"/>
      <c r="H22" s="79">
        <v>391.767</v>
      </c>
      <c r="I22" s="80"/>
      <c r="J22" s="80"/>
      <c r="K22" s="80"/>
      <c r="L22" s="80"/>
      <c r="M22" s="76">
        <v>183.39</v>
      </c>
      <c r="N22" s="76">
        <v>103.88</v>
      </c>
      <c r="O22" s="76">
        <v>66.62</v>
      </c>
      <c r="P22" s="76">
        <v>34.35</v>
      </c>
      <c r="Q22" s="76" t="s">
        <v>105</v>
      </c>
      <c r="R22" s="76">
        <v>367.262</v>
      </c>
      <c r="S22" s="76">
        <v>15.231</v>
      </c>
      <c r="T22" s="76">
        <v>3.1419999999999999</v>
      </c>
      <c r="U22" s="76">
        <v>2.3370000000000002</v>
      </c>
      <c r="V22" s="76" t="s">
        <v>105</v>
      </c>
      <c r="W22" s="76">
        <f>SUM(W4:W19)</f>
        <v>0.15</v>
      </c>
      <c r="X22" s="76">
        <f t="shared" ref="X22" si="10">SUM(X4:X19)</f>
        <v>0.30000000000000004</v>
      </c>
      <c r="Y22" s="76">
        <v>388.18</v>
      </c>
      <c r="Z22" s="76" t="s">
        <v>105</v>
      </c>
      <c r="AA22" s="64">
        <f t="shared" ref="AA22:AB22" si="11">SUM(AA4:AA21)</f>
        <v>4282.92</v>
      </c>
      <c r="AB22" s="64">
        <f t="shared" si="11"/>
        <v>1527.2700000000002</v>
      </c>
      <c r="AC22" s="64" t="s">
        <v>105</v>
      </c>
      <c r="AD22" s="64">
        <f>SUM(AD4:AD21)</f>
        <v>542</v>
      </c>
      <c r="AE22" s="64" t="s">
        <v>105</v>
      </c>
      <c r="AF22" s="64">
        <f>SUM(AF4:AF21)</f>
        <v>2504</v>
      </c>
      <c r="AG22" s="64" t="s">
        <v>105</v>
      </c>
      <c r="AH22" s="64">
        <f>SUM(AH4:AH21)</f>
        <v>4</v>
      </c>
      <c r="AI22" s="64" t="s">
        <v>105</v>
      </c>
      <c r="AL22" s="66">
        <f>SUM(AL4:AL21)/H22</f>
        <v>584.16450405470596</v>
      </c>
      <c r="AM22" s="68">
        <f>SUM(AM4:AM21)</f>
        <v>388.22500000000008</v>
      </c>
      <c r="AN22" s="68">
        <f>SUM(AN4:AN21)</f>
        <v>388.17500000000001</v>
      </c>
    </row>
    <row r="23" spans="1:46" s="66" customFormat="1" ht="23.25" x14ac:dyDescent="0.5">
      <c r="A23" s="61"/>
      <c r="B23" s="61"/>
      <c r="C23" s="61"/>
      <c r="D23" s="61"/>
      <c r="E23" s="78"/>
      <c r="F23" s="86" t="s">
        <v>106</v>
      </c>
      <c r="G23" s="86"/>
      <c r="H23" s="80"/>
      <c r="I23" s="80"/>
      <c r="J23" s="80"/>
      <c r="K23" s="80"/>
      <c r="L23" s="80"/>
      <c r="M23" s="76" t="s">
        <v>105</v>
      </c>
      <c r="N23" s="76" t="s">
        <v>105</v>
      </c>
      <c r="O23" s="76" t="s">
        <v>105</v>
      </c>
      <c r="P23" s="76" t="s">
        <v>105</v>
      </c>
      <c r="Q23" s="81">
        <v>2.94</v>
      </c>
      <c r="R23" s="76" t="s">
        <v>105</v>
      </c>
      <c r="S23" s="76" t="s">
        <v>105</v>
      </c>
      <c r="T23" s="76" t="s">
        <v>105</v>
      </c>
      <c r="U23" s="76" t="s">
        <v>105</v>
      </c>
      <c r="V23" s="81">
        <v>4.07</v>
      </c>
      <c r="W23" s="76" t="s">
        <v>105</v>
      </c>
      <c r="X23" s="76" t="s">
        <v>105</v>
      </c>
      <c r="Y23" s="76" t="s">
        <v>105</v>
      </c>
      <c r="Z23" s="81">
        <v>1.25</v>
      </c>
      <c r="AA23" s="64" t="s">
        <v>105</v>
      </c>
      <c r="AB23" s="64" t="s">
        <v>105</v>
      </c>
      <c r="AC23" s="64">
        <f>SUMPRODUCT(AC4:AC21,H4:H21)/H22</f>
        <v>0.36804346898612111</v>
      </c>
      <c r="AD23" s="64" t="s">
        <v>105</v>
      </c>
      <c r="AE23" s="64">
        <f>SUMPRODUCT(AE4:AE21,H4:H21)/H22</f>
        <v>3.9527868058601881E-2</v>
      </c>
      <c r="AF23" s="64" t="s">
        <v>105</v>
      </c>
      <c r="AG23" s="64">
        <f>SUMPRODUCT(AG4:AG21,H4:H21)/H22</f>
        <v>0.1826158332449061</v>
      </c>
      <c r="AH23" s="64" t="s">
        <v>105</v>
      </c>
      <c r="AI23" s="64">
        <f>SUMPRODUCT(AO4:AO21,H4:H21)/H22</f>
        <v>0</v>
      </c>
      <c r="AM23" s="67">
        <f>((AM22-H22)/H22)*100</f>
        <v>-0.90410881978316615</v>
      </c>
      <c r="AN23" s="67">
        <f>((AN22-H22)/H22)*100</f>
        <v>-0.9168715078094849</v>
      </c>
    </row>
    <row r="24" spans="1:46" ht="15" x14ac:dyDescent="0.2"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H24" s="6"/>
      <c r="AI24" s="7"/>
    </row>
    <row r="25" spans="1:46" ht="15" x14ac:dyDescent="0.2"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H25" s="6"/>
      <c r="AI25" s="7"/>
    </row>
    <row r="26" spans="1:46" ht="15" x14ac:dyDescent="0.2"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H26" s="6"/>
      <c r="AI26" s="7"/>
    </row>
    <row r="27" spans="1:46" ht="15" x14ac:dyDescent="0.2">
      <c r="AH27" s="6"/>
      <c r="AI27" s="7"/>
    </row>
    <row r="28" spans="1:46" ht="15" x14ac:dyDescent="0.2">
      <c r="AH28" s="6"/>
      <c r="AI28" s="7"/>
    </row>
    <row r="29" spans="1:46" ht="15" x14ac:dyDescent="0.2">
      <c r="AH29" s="6"/>
      <c r="AI29" s="7"/>
    </row>
    <row r="30" spans="1:46" ht="15" x14ac:dyDescent="0.2">
      <c r="AH30" s="6"/>
      <c r="AI30" s="7"/>
    </row>
    <row r="31" spans="1:46" ht="15" x14ac:dyDescent="0.2">
      <c r="AH31" s="6"/>
      <c r="AI31" s="7"/>
    </row>
    <row r="32" spans="1:46" x14ac:dyDescent="0.2">
      <c r="AH32" s="6"/>
      <c r="AI32" s="6"/>
    </row>
  </sheetData>
  <mergeCells count="30">
    <mergeCell ref="A1:E1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F22:G22"/>
    <mergeCell ref="F23:G2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.63020833333333337" right="0.25" top="0.75" bottom="0.75" header="0.3" footer="0.3"/>
  <pageSetup paperSize="8" scale="39" fitToHeight="0" orientation="landscape" r:id="rId1"/>
  <colBreaks count="1" manualBreakCount="1"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tabSelected="1" view="pageLayout" zoomScaleNormal="90" workbookViewId="0">
      <selection activeCell="K19" sqref="K19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44" customWidth="1"/>
    <col min="24" max="24" width="16.125" style="44" customWidth="1"/>
    <col min="25" max="25" width="10.75" style="44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style="1" customWidth="1"/>
    <col min="37" max="37" width="9.125" style="32" bestFit="1"/>
    <col min="38" max="38" width="12.25" bestFit="1" customWidth="1"/>
  </cols>
  <sheetData>
    <row r="1" spans="1:46" s="1" customFormat="1" ht="23.25" x14ac:dyDescent="0.5">
      <c r="A1" s="94" t="s">
        <v>119</v>
      </c>
      <c r="B1" s="94"/>
      <c r="C1" s="94"/>
      <c r="D1" s="94"/>
      <c r="E1" s="94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K1" s="32"/>
    </row>
    <row r="2" spans="1:46" s="1" customFormat="1" ht="22.5" customHeight="1" x14ac:dyDescent="0.2">
      <c r="A2" s="87" t="s">
        <v>108</v>
      </c>
      <c r="B2" s="87" t="s">
        <v>0</v>
      </c>
      <c r="C2" s="88" t="s">
        <v>1</v>
      </c>
      <c r="D2" s="89" t="s">
        <v>2</v>
      </c>
      <c r="E2" s="87" t="s">
        <v>3</v>
      </c>
      <c r="F2" s="87" t="s">
        <v>128</v>
      </c>
      <c r="G2" s="87" t="s">
        <v>129</v>
      </c>
      <c r="H2" s="90" t="s">
        <v>130</v>
      </c>
      <c r="I2" s="87" t="s">
        <v>5</v>
      </c>
      <c r="J2" s="87" t="s">
        <v>6</v>
      </c>
      <c r="K2" s="91" t="s">
        <v>7</v>
      </c>
      <c r="L2" s="87" t="s">
        <v>8</v>
      </c>
      <c r="M2" s="97" t="s">
        <v>131</v>
      </c>
      <c r="N2" s="97"/>
      <c r="O2" s="97"/>
      <c r="P2" s="97"/>
      <c r="Q2" s="98" t="s">
        <v>132</v>
      </c>
      <c r="R2" s="97" t="s">
        <v>133</v>
      </c>
      <c r="S2" s="97"/>
      <c r="T2" s="97"/>
      <c r="U2" s="97"/>
      <c r="V2" s="98" t="s">
        <v>134</v>
      </c>
      <c r="W2" s="102" t="s">
        <v>135</v>
      </c>
      <c r="X2" s="103"/>
      <c r="Y2" s="104"/>
      <c r="Z2" s="98" t="s">
        <v>136</v>
      </c>
      <c r="AA2" s="99" t="s">
        <v>137</v>
      </c>
      <c r="AB2" s="99" t="s">
        <v>138</v>
      </c>
      <c r="AC2" s="95" t="s">
        <v>139</v>
      </c>
      <c r="AD2" s="92" t="s">
        <v>140</v>
      </c>
      <c r="AE2" s="100" t="s">
        <v>141</v>
      </c>
      <c r="AF2" s="92" t="s">
        <v>142</v>
      </c>
      <c r="AG2" s="95" t="s">
        <v>143</v>
      </c>
      <c r="AH2" s="92" t="s">
        <v>144</v>
      </c>
      <c r="AI2" s="92" t="s">
        <v>145</v>
      </c>
      <c r="AK2" s="32"/>
    </row>
    <row r="3" spans="1:46" s="1" customFormat="1" ht="40.5" customHeight="1" x14ac:dyDescent="0.2">
      <c r="A3" s="87"/>
      <c r="B3" s="87"/>
      <c r="C3" s="88"/>
      <c r="D3" s="89"/>
      <c r="E3" s="87"/>
      <c r="F3" s="87"/>
      <c r="G3" s="87"/>
      <c r="H3" s="90"/>
      <c r="I3" s="87"/>
      <c r="J3" s="87"/>
      <c r="K3" s="91"/>
      <c r="L3" s="87"/>
      <c r="M3" s="45" t="s">
        <v>146</v>
      </c>
      <c r="N3" s="46" t="s">
        <v>147</v>
      </c>
      <c r="O3" s="46" t="s">
        <v>148</v>
      </c>
      <c r="P3" s="45" t="s">
        <v>149</v>
      </c>
      <c r="Q3" s="98"/>
      <c r="R3" s="45" t="s">
        <v>150</v>
      </c>
      <c r="S3" s="46" t="s">
        <v>151</v>
      </c>
      <c r="T3" s="46" t="s">
        <v>152</v>
      </c>
      <c r="U3" s="45" t="s">
        <v>153</v>
      </c>
      <c r="V3" s="98"/>
      <c r="W3" s="45" t="s">
        <v>154</v>
      </c>
      <c r="X3" s="46" t="s">
        <v>155</v>
      </c>
      <c r="Y3" s="45" t="s">
        <v>156</v>
      </c>
      <c r="Z3" s="98"/>
      <c r="AA3" s="99"/>
      <c r="AB3" s="99"/>
      <c r="AC3" s="96"/>
      <c r="AD3" s="93"/>
      <c r="AE3" s="101"/>
      <c r="AF3" s="93"/>
      <c r="AG3" s="96"/>
      <c r="AH3" s="93"/>
      <c r="AI3" s="93"/>
      <c r="AK3" s="32"/>
    </row>
    <row r="4" spans="1:46" s="1" customFormat="1" ht="23.25" x14ac:dyDescent="0.5">
      <c r="A4" s="24" t="s">
        <v>93</v>
      </c>
      <c r="B4" s="24">
        <v>629</v>
      </c>
      <c r="C4" s="24">
        <v>228</v>
      </c>
      <c r="D4" s="24">
        <v>201</v>
      </c>
      <c r="E4" s="11" t="s">
        <v>94</v>
      </c>
      <c r="F4" s="21">
        <v>38759</v>
      </c>
      <c r="G4" s="21">
        <v>56884</v>
      </c>
      <c r="H4" s="34">
        <v>18.125</v>
      </c>
      <c r="I4" s="11">
        <v>2</v>
      </c>
      <c r="J4" s="24" t="s">
        <v>121</v>
      </c>
      <c r="K4" s="25">
        <v>42179</v>
      </c>
      <c r="L4" s="26" t="s">
        <v>107</v>
      </c>
      <c r="M4" s="38">
        <v>9.625</v>
      </c>
      <c r="N4" s="38">
        <v>6.35</v>
      </c>
      <c r="O4" s="38">
        <v>1.85</v>
      </c>
      <c r="P4" s="38">
        <v>0.52500000000000002</v>
      </c>
      <c r="Q4" s="39">
        <v>2.3450000000000002</v>
      </c>
      <c r="R4" s="38">
        <v>16.625</v>
      </c>
      <c r="S4" s="38">
        <v>1.4</v>
      </c>
      <c r="T4" s="38">
        <v>0.22500000000000001</v>
      </c>
      <c r="U4" s="38">
        <v>0.1</v>
      </c>
      <c r="V4" s="38">
        <v>3.3079999999999998</v>
      </c>
      <c r="W4" s="38">
        <v>0</v>
      </c>
      <c r="X4" s="38">
        <v>0</v>
      </c>
      <c r="Y4" s="38">
        <f>R4+S4+T4+U4</f>
        <v>18.350000000000001</v>
      </c>
      <c r="Z4" s="38">
        <v>0.96399999999999997</v>
      </c>
      <c r="AA4" s="40">
        <v>9.625</v>
      </c>
      <c r="AB4" s="39">
        <v>6.35</v>
      </c>
      <c r="AC4" s="39">
        <v>2.0177339901477832E-2</v>
      </c>
      <c r="AD4" s="39">
        <v>0.52500000000000002</v>
      </c>
      <c r="AE4" s="39">
        <v>8.2758620689655181E-4</v>
      </c>
      <c r="AF4" s="39">
        <v>16.625</v>
      </c>
      <c r="AG4" s="39">
        <v>2.6206896551724135E-2</v>
      </c>
      <c r="AH4" s="39">
        <v>0.22500000000000001</v>
      </c>
      <c r="AI4" s="39">
        <f>AH4/(3.5*H4*1000)*100</f>
        <v>3.5467980295566501E-4</v>
      </c>
      <c r="AJ4" s="2"/>
      <c r="AK4" s="2">
        <f>AB4*0.5</f>
        <v>3.1749999999999998</v>
      </c>
      <c r="AL4" s="2">
        <f>(AA4+AD4+AF4+AH4+AK4)*H4</f>
        <v>546.921875</v>
      </c>
      <c r="AM4" s="2">
        <f>SUM(M4:P4)</f>
        <v>18.349999999999998</v>
      </c>
      <c r="AN4" s="2">
        <f>SUM(R4:U4)</f>
        <v>18.350000000000001</v>
      </c>
      <c r="AO4" s="3"/>
      <c r="AP4" s="4"/>
      <c r="AQ4" s="4"/>
      <c r="AR4" s="4"/>
      <c r="AS4" s="4"/>
      <c r="AT4" s="3"/>
    </row>
    <row r="5" spans="1:46" s="5" customFormat="1" ht="23.25" x14ac:dyDescent="0.5">
      <c r="A5" s="24" t="s">
        <v>93</v>
      </c>
      <c r="B5" s="24">
        <v>629</v>
      </c>
      <c r="C5" s="24">
        <v>2133</v>
      </c>
      <c r="D5" s="24">
        <v>100</v>
      </c>
      <c r="E5" s="11" t="s">
        <v>95</v>
      </c>
      <c r="F5" s="21">
        <v>0</v>
      </c>
      <c r="G5" s="21">
        <v>36030</v>
      </c>
      <c r="H5" s="34">
        <v>36.03</v>
      </c>
      <c r="I5" s="11">
        <v>2</v>
      </c>
      <c r="J5" s="24" t="s">
        <v>121</v>
      </c>
      <c r="K5" s="25">
        <v>42179</v>
      </c>
      <c r="L5" s="26" t="s">
        <v>107</v>
      </c>
      <c r="M5" s="39">
        <v>27.45</v>
      </c>
      <c r="N5" s="39">
        <v>6.3</v>
      </c>
      <c r="O5" s="39">
        <v>1.9</v>
      </c>
      <c r="P5" s="39">
        <v>0.3</v>
      </c>
      <c r="Q5" s="39">
        <v>2.5430000000000001</v>
      </c>
      <c r="R5" s="39">
        <v>33.9</v>
      </c>
      <c r="S5" s="39">
        <v>1.575</v>
      </c>
      <c r="T5" s="39">
        <v>0.35</v>
      </c>
      <c r="U5" s="39">
        <v>0.125</v>
      </c>
      <c r="V5" s="39">
        <v>5.016</v>
      </c>
      <c r="W5" s="38">
        <v>0</v>
      </c>
      <c r="X5" s="38">
        <v>0</v>
      </c>
      <c r="Y5" s="38">
        <f t="shared" ref="Y5:Y12" si="0">R5+S5+T5+U5</f>
        <v>35.950000000000003</v>
      </c>
      <c r="Z5" s="39">
        <v>1.1220000000000001</v>
      </c>
      <c r="AA5" s="40">
        <v>27.45</v>
      </c>
      <c r="AB5" s="39">
        <v>6.3</v>
      </c>
      <c r="AC5" s="39">
        <v>2.4265493041513021E-2</v>
      </c>
      <c r="AD5" s="39">
        <v>0.3</v>
      </c>
      <c r="AE5" s="39">
        <v>2.3789699060306887E-4</v>
      </c>
      <c r="AF5" s="39">
        <v>33.9</v>
      </c>
      <c r="AG5" s="39">
        <v>2.6882359938146781E-2</v>
      </c>
      <c r="AH5" s="39">
        <v>0.35</v>
      </c>
      <c r="AI5" s="39">
        <f t="shared" ref="AI5:AI12" si="1">AH5/(3.5*H5*1000)*100</f>
        <v>2.7754648903691365E-4</v>
      </c>
      <c r="AJ5" s="2"/>
      <c r="AK5" s="2">
        <f t="shared" ref="AK5:AK12" si="2">AB5*0.5</f>
        <v>3.15</v>
      </c>
      <c r="AL5" s="2">
        <f t="shared" ref="AL5:AL11" si="3">(AA5+AD5+AF5+AH5+AK5)*H5</f>
        <v>2347.3545000000004</v>
      </c>
      <c r="AM5" s="2">
        <f t="shared" ref="AM5:AM12" si="4">SUM(M5:P5)</f>
        <v>35.949999999999996</v>
      </c>
      <c r="AN5" s="2">
        <f t="shared" ref="AN5:AN12" si="5">SUM(R5:U5)</f>
        <v>35.950000000000003</v>
      </c>
      <c r="AO5" s="3"/>
      <c r="AP5" s="4"/>
      <c r="AQ5" s="4"/>
      <c r="AR5" s="4"/>
      <c r="AS5" s="4"/>
      <c r="AT5" s="3"/>
    </row>
    <row r="6" spans="1:46" s="5" customFormat="1" ht="23.25" x14ac:dyDescent="0.5">
      <c r="A6" s="24" t="s">
        <v>93</v>
      </c>
      <c r="B6" s="24">
        <v>629</v>
      </c>
      <c r="C6" s="24">
        <v>2263</v>
      </c>
      <c r="D6" s="24">
        <v>201</v>
      </c>
      <c r="E6" s="11" t="s">
        <v>96</v>
      </c>
      <c r="F6" s="21">
        <v>21412</v>
      </c>
      <c r="G6" s="21">
        <v>38500</v>
      </c>
      <c r="H6" s="34">
        <v>17.088000000000001</v>
      </c>
      <c r="I6" s="11">
        <v>2</v>
      </c>
      <c r="J6" s="24" t="s">
        <v>121</v>
      </c>
      <c r="K6" s="25">
        <v>42180</v>
      </c>
      <c r="L6" s="26" t="s">
        <v>107</v>
      </c>
      <c r="M6" s="39">
        <v>9.4</v>
      </c>
      <c r="N6" s="39">
        <v>5.0750000000000002</v>
      </c>
      <c r="O6" s="39">
        <v>2.25</v>
      </c>
      <c r="P6" s="39">
        <v>0.35</v>
      </c>
      <c r="Q6" s="39">
        <v>2.6301100000000002</v>
      </c>
      <c r="R6" s="39">
        <v>16.975000000000001</v>
      </c>
      <c r="S6" s="39">
        <v>0.1</v>
      </c>
      <c r="T6" s="39">
        <v>0</v>
      </c>
      <c r="U6" s="39">
        <v>0</v>
      </c>
      <c r="V6" s="39">
        <v>3.5662199999999999</v>
      </c>
      <c r="W6" s="38">
        <v>0</v>
      </c>
      <c r="X6" s="38">
        <v>0</v>
      </c>
      <c r="Y6" s="38">
        <f t="shared" si="0"/>
        <v>17.075000000000003</v>
      </c>
      <c r="Z6" s="39">
        <v>1.0480700000000001</v>
      </c>
      <c r="AA6" s="40">
        <v>9.4</v>
      </c>
      <c r="AB6" s="39">
        <v>5.0750000000000002</v>
      </c>
      <c r="AC6" s="39">
        <v>1.9959704387372927E-2</v>
      </c>
      <c r="AD6" s="39">
        <v>0.35</v>
      </c>
      <c r="AE6" s="39">
        <v>5.852059925093631E-4</v>
      </c>
      <c r="AF6" s="39">
        <v>16.975000000000001</v>
      </c>
      <c r="AG6" s="39">
        <v>2.8382490636704116E-2</v>
      </c>
      <c r="AH6" s="39">
        <v>0</v>
      </c>
      <c r="AI6" s="39">
        <f t="shared" si="1"/>
        <v>0</v>
      </c>
      <c r="AJ6" s="2"/>
      <c r="AK6" s="2">
        <f t="shared" si="2"/>
        <v>2.5375000000000001</v>
      </c>
      <c r="AL6" s="2">
        <f t="shared" si="3"/>
        <v>500.03760000000005</v>
      </c>
      <c r="AM6" s="2">
        <f t="shared" si="4"/>
        <v>17.075000000000003</v>
      </c>
      <c r="AN6" s="2">
        <f t="shared" si="5"/>
        <v>17.075000000000003</v>
      </c>
      <c r="AO6" s="3"/>
      <c r="AP6" s="4"/>
      <c r="AQ6" s="4"/>
      <c r="AR6" s="4"/>
      <c r="AS6" s="4"/>
      <c r="AT6" s="3"/>
    </row>
    <row r="7" spans="1:46" s="5" customFormat="1" ht="23.25" x14ac:dyDescent="0.5">
      <c r="A7" s="24" t="s">
        <v>93</v>
      </c>
      <c r="B7" s="24">
        <v>629</v>
      </c>
      <c r="C7" s="24">
        <v>2263</v>
      </c>
      <c r="D7" s="24">
        <v>202</v>
      </c>
      <c r="E7" s="11" t="s">
        <v>97</v>
      </c>
      <c r="F7" s="21">
        <v>38500</v>
      </c>
      <c r="G7" s="21">
        <v>48348</v>
      </c>
      <c r="H7" s="34">
        <v>9.8480000000000008</v>
      </c>
      <c r="I7" s="11">
        <v>2</v>
      </c>
      <c r="J7" s="24" t="s">
        <v>121</v>
      </c>
      <c r="K7" s="25">
        <v>42180</v>
      </c>
      <c r="L7" s="26" t="s">
        <v>107</v>
      </c>
      <c r="M7" s="39">
        <v>6.875</v>
      </c>
      <c r="N7" s="39">
        <v>2.0499999999999998</v>
      </c>
      <c r="O7" s="39">
        <v>1.05</v>
      </c>
      <c r="P7" s="39">
        <v>0.45</v>
      </c>
      <c r="Q7" s="39">
        <v>2.40618</v>
      </c>
      <c r="R7" s="39">
        <v>10.3</v>
      </c>
      <c r="S7" s="39">
        <v>0.1</v>
      </c>
      <c r="T7" s="39">
        <v>2.5000000000000001E-2</v>
      </c>
      <c r="U7" s="39">
        <v>0</v>
      </c>
      <c r="V7" s="39">
        <v>2.6586400000000001</v>
      </c>
      <c r="W7" s="38">
        <v>0</v>
      </c>
      <c r="X7" s="38">
        <v>0</v>
      </c>
      <c r="Y7" s="38">
        <f t="shared" si="0"/>
        <v>10.425000000000001</v>
      </c>
      <c r="Z7" s="39">
        <v>1.2336800000000001</v>
      </c>
      <c r="AA7" s="40">
        <v>6.875</v>
      </c>
      <c r="AB7" s="39">
        <v>2.0499999999999998</v>
      </c>
      <c r="AC7" s="39">
        <v>2.2919809678542416E-2</v>
      </c>
      <c r="AD7" s="39">
        <v>0.45</v>
      </c>
      <c r="AE7" s="39">
        <v>1.3055587791574795E-3</v>
      </c>
      <c r="AF7" s="39">
        <v>10.3</v>
      </c>
      <c r="AG7" s="39">
        <v>2.9882789834048976E-2</v>
      </c>
      <c r="AH7" s="39">
        <v>2.5000000000000001E-2</v>
      </c>
      <c r="AI7" s="39">
        <f t="shared" si="1"/>
        <v>7.253104328652664E-5</v>
      </c>
      <c r="AJ7" s="2"/>
      <c r="AK7" s="2">
        <f t="shared" si="2"/>
        <v>1.0249999999999999</v>
      </c>
      <c r="AL7" s="2">
        <f t="shared" si="3"/>
        <v>183.91139999999999</v>
      </c>
      <c r="AM7" s="2">
        <f t="shared" si="4"/>
        <v>10.425000000000001</v>
      </c>
      <c r="AN7" s="2">
        <f t="shared" si="5"/>
        <v>10.425000000000001</v>
      </c>
      <c r="AO7" s="3"/>
      <c r="AP7" s="4"/>
      <c r="AQ7" s="4"/>
      <c r="AR7" s="4"/>
      <c r="AS7" s="4"/>
      <c r="AT7" s="3"/>
    </row>
    <row r="8" spans="1:46" s="5" customFormat="1" ht="23.25" x14ac:dyDescent="0.5">
      <c r="A8" s="24" t="s">
        <v>93</v>
      </c>
      <c r="B8" s="24">
        <v>629</v>
      </c>
      <c r="C8" s="24">
        <v>2314</v>
      </c>
      <c r="D8" s="24">
        <v>100</v>
      </c>
      <c r="E8" s="11" t="s">
        <v>98</v>
      </c>
      <c r="F8" s="21">
        <v>0</v>
      </c>
      <c r="G8" s="21">
        <v>24753</v>
      </c>
      <c r="H8" s="34">
        <v>24.753</v>
      </c>
      <c r="I8" s="11">
        <v>2</v>
      </c>
      <c r="J8" s="24" t="s">
        <v>121</v>
      </c>
      <c r="K8" s="25">
        <v>42180</v>
      </c>
      <c r="L8" s="26" t="s">
        <v>107</v>
      </c>
      <c r="M8" s="39">
        <v>14.45</v>
      </c>
      <c r="N8" s="39">
        <v>6.0250000000000004</v>
      </c>
      <c r="O8" s="39">
        <v>3.2749999999999999</v>
      </c>
      <c r="P8" s="39">
        <v>0.95</v>
      </c>
      <c r="Q8" s="39">
        <v>2.7677900000000002</v>
      </c>
      <c r="R8" s="39">
        <v>24.125</v>
      </c>
      <c r="S8" s="39">
        <v>0.55000000000000004</v>
      </c>
      <c r="T8" s="39">
        <v>2.5000000000000001E-2</v>
      </c>
      <c r="U8" s="39">
        <v>0</v>
      </c>
      <c r="V8" s="39">
        <v>4.2792399999999997</v>
      </c>
      <c r="W8" s="38">
        <v>0</v>
      </c>
      <c r="X8" s="38">
        <v>0</v>
      </c>
      <c r="Y8" s="38">
        <f t="shared" si="0"/>
        <v>24.7</v>
      </c>
      <c r="Z8" s="39">
        <v>1.1118600000000001</v>
      </c>
      <c r="AA8" s="40">
        <v>14.45</v>
      </c>
      <c r="AB8" s="39">
        <v>6.0250000000000004</v>
      </c>
      <c r="AC8" s="39">
        <v>2.0156286972430465E-2</v>
      </c>
      <c r="AD8" s="39">
        <v>0.95</v>
      </c>
      <c r="AE8" s="39">
        <v>1.0965481817499752E-3</v>
      </c>
      <c r="AF8" s="39">
        <v>24.125</v>
      </c>
      <c r="AG8" s="39">
        <v>2.7846552510229636E-2</v>
      </c>
      <c r="AH8" s="39">
        <v>2.5000000000000001E-2</v>
      </c>
      <c r="AI8" s="39">
        <f t="shared" si="1"/>
        <v>2.8856531098683562E-5</v>
      </c>
      <c r="AJ8" s="2"/>
      <c r="AK8" s="2">
        <f t="shared" si="2"/>
        <v>3.0125000000000002</v>
      </c>
      <c r="AL8" s="2">
        <f t="shared" si="3"/>
        <v>1053.5495625000001</v>
      </c>
      <c r="AM8" s="2">
        <f t="shared" si="4"/>
        <v>24.7</v>
      </c>
      <c r="AN8" s="2">
        <f t="shared" si="5"/>
        <v>24.7</v>
      </c>
      <c r="AO8" s="3"/>
      <c r="AP8" s="4"/>
      <c r="AQ8" s="4"/>
      <c r="AR8" s="4"/>
      <c r="AS8" s="4"/>
      <c r="AT8" s="3"/>
    </row>
    <row r="9" spans="1:46" s="5" customFormat="1" ht="23.25" x14ac:dyDescent="0.5">
      <c r="A9" s="24" t="s">
        <v>93</v>
      </c>
      <c r="B9" s="24">
        <v>629</v>
      </c>
      <c r="C9" s="24">
        <v>2315</v>
      </c>
      <c r="D9" s="24">
        <v>100</v>
      </c>
      <c r="E9" s="11" t="s">
        <v>99</v>
      </c>
      <c r="F9" s="21">
        <v>0</v>
      </c>
      <c r="G9" s="21">
        <v>19000</v>
      </c>
      <c r="H9" s="34">
        <v>19</v>
      </c>
      <c r="I9" s="11">
        <v>2</v>
      </c>
      <c r="J9" s="24" t="s">
        <v>121</v>
      </c>
      <c r="K9" s="25">
        <v>42180</v>
      </c>
      <c r="L9" s="26" t="s">
        <v>107</v>
      </c>
      <c r="M9" s="39">
        <v>10.975</v>
      </c>
      <c r="N9" s="39">
        <v>5.35</v>
      </c>
      <c r="O9" s="39">
        <v>2.0750000000000002</v>
      </c>
      <c r="P9" s="39">
        <v>0.57499999999999996</v>
      </c>
      <c r="Q9" s="39">
        <v>2.6720000000000002</v>
      </c>
      <c r="R9" s="39">
        <v>18.88</v>
      </c>
      <c r="S9" s="39">
        <v>0.1</v>
      </c>
      <c r="T9" s="39">
        <v>0</v>
      </c>
      <c r="U9" s="39">
        <v>0</v>
      </c>
      <c r="V9" s="39">
        <v>3.246</v>
      </c>
      <c r="W9" s="38">
        <v>0</v>
      </c>
      <c r="X9" s="38">
        <v>0</v>
      </c>
      <c r="Y9" s="38">
        <f t="shared" si="0"/>
        <v>18.98</v>
      </c>
      <c r="Z9" s="39">
        <v>1.0189999999999999</v>
      </c>
      <c r="AA9" s="40">
        <v>10.975</v>
      </c>
      <c r="AB9" s="39">
        <v>5.35</v>
      </c>
      <c r="AC9" s="39">
        <v>2.0526315789473684E-2</v>
      </c>
      <c r="AD9" s="39">
        <v>0.57499999999999996</v>
      </c>
      <c r="AE9" s="39">
        <v>8.6466165413533831E-4</v>
      </c>
      <c r="AF9" s="39">
        <v>18.875</v>
      </c>
      <c r="AG9" s="39">
        <v>2.8383458646616542E-2</v>
      </c>
      <c r="AH9" s="39">
        <v>0</v>
      </c>
      <c r="AI9" s="39">
        <f t="shared" si="1"/>
        <v>0</v>
      </c>
      <c r="AJ9" s="2"/>
      <c r="AK9" s="2">
        <f t="shared" si="2"/>
        <v>2.6749999999999998</v>
      </c>
      <c r="AL9" s="2">
        <f t="shared" si="3"/>
        <v>628.89999999999986</v>
      </c>
      <c r="AM9" s="2">
        <f t="shared" si="4"/>
        <v>18.974999999999998</v>
      </c>
      <c r="AN9" s="2">
        <f t="shared" si="5"/>
        <v>18.98</v>
      </c>
      <c r="AO9" s="3"/>
      <c r="AP9" s="4"/>
      <c r="AQ9" s="4"/>
      <c r="AR9" s="4"/>
      <c r="AS9" s="4"/>
      <c r="AT9" s="3"/>
    </row>
    <row r="10" spans="1:46" s="5" customFormat="1" ht="23.25" x14ac:dyDescent="0.5">
      <c r="A10" s="24" t="s">
        <v>93</v>
      </c>
      <c r="B10" s="24">
        <v>629</v>
      </c>
      <c r="C10" s="24">
        <v>2352</v>
      </c>
      <c r="D10" s="24">
        <v>100</v>
      </c>
      <c r="E10" s="11" t="s">
        <v>100</v>
      </c>
      <c r="F10" s="21">
        <v>0</v>
      </c>
      <c r="G10" s="21">
        <v>19700</v>
      </c>
      <c r="H10" s="34">
        <v>19.7</v>
      </c>
      <c r="I10" s="11">
        <v>2</v>
      </c>
      <c r="J10" s="24" t="s">
        <v>121</v>
      </c>
      <c r="K10" s="25">
        <v>42180</v>
      </c>
      <c r="L10" s="26" t="s">
        <v>107</v>
      </c>
      <c r="M10" s="39">
        <v>7.0250000000000004</v>
      </c>
      <c r="N10" s="39">
        <v>7.25</v>
      </c>
      <c r="O10" s="39">
        <v>4.5999999999999996</v>
      </c>
      <c r="P10" s="39">
        <v>0.77500000000000002</v>
      </c>
      <c r="Q10" s="39">
        <v>3.0122</v>
      </c>
      <c r="R10" s="39">
        <v>19.074999999999999</v>
      </c>
      <c r="S10" s="39">
        <v>0.55000000000000004</v>
      </c>
      <c r="T10" s="39">
        <v>2.5000000000000001E-2</v>
      </c>
      <c r="U10" s="39">
        <v>0</v>
      </c>
      <c r="V10" s="39">
        <v>3.1013099999999998</v>
      </c>
      <c r="W10" s="38">
        <v>0</v>
      </c>
      <c r="X10" s="38">
        <v>0</v>
      </c>
      <c r="Y10" s="38">
        <f t="shared" si="0"/>
        <v>19.649999999999999</v>
      </c>
      <c r="Z10" s="39">
        <v>1.1236699999999999</v>
      </c>
      <c r="AA10" s="40">
        <v>7.0250000000000004</v>
      </c>
      <c r="AB10" s="39">
        <v>7.25</v>
      </c>
      <c r="AC10" s="39">
        <v>1.5445975344452502E-2</v>
      </c>
      <c r="AD10" s="39">
        <v>0.77500000000000002</v>
      </c>
      <c r="AE10" s="39">
        <v>1.1240029006526469E-3</v>
      </c>
      <c r="AF10" s="39">
        <v>19.074999999999999</v>
      </c>
      <c r="AG10" s="39">
        <v>2.766497461928934E-2</v>
      </c>
      <c r="AH10" s="39">
        <v>2.5000000000000001E-2</v>
      </c>
      <c r="AI10" s="39">
        <f t="shared" si="1"/>
        <v>3.6258158085569257E-5</v>
      </c>
      <c r="AJ10" s="2"/>
      <c r="AK10" s="2">
        <f t="shared" si="2"/>
        <v>3.625</v>
      </c>
      <c r="AL10" s="2">
        <f t="shared" si="3"/>
        <v>601.34249999999997</v>
      </c>
      <c r="AM10" s="2">
        <f t="shared" si="4"/>
        <v>19.649999999999999</v>
      </c>
      <c r="AN10" s="2">
        <f t="shared" si="5"/>
        <v>19.649999999999999</v>
      </c>
      <c r="AO10" s="3"/>
      <c r="AP10" s="4"/>
      <c r="AQ10" s="4"/>
      <c r="AR10" s="4"/>
      <c r="AS10" s="4"/>
      <c r="AT10" s="3"/>
    </row>
    <row r="11" spans="1:46" s="5" customFormat="1" ht="23.25" x14ac:dyDescent="0.5">
      <c r="A11" s="24" t="s">
        <v>93</v>
      </c>
      <c r="B11" s="24">
        <v>629</v>
      </c>
      <c r="C11" s="24">
        <v>2420</v>
      </c>
      <c r="D11" s="24">
        <v>100</v>
      </c>
      <c r="E11" s="11" t="s">
        <v>101</v>
      </c>
      <c r="F11" s="21">
        <v>0</v>
      </c>
      <c r="G11" s="21">
        <v>45530</v>
      </c>
      <c r="H11" s="34">
        <v>45.03</v>
      </c>
      <c r="I11" s="11">
        <v>2</v>
      </c>
      <c r="J11" s="24" t="s">
        <v>121</v>
      </c>
      <c r="K11" s="25">
        <v>42179</v>
      </c>
      <c r="L11" s="26" t="s">
        <v>107</v>
      </c>
      <c r="M11" s="39">
        <v>22.9</v>
      </c>
      <c r="N11" s="39">
        <v>13.525</v>
      </c>
      <c r="O11" s="39">
        <v>5.5250000000000004</v>
      </c>
      <c r="P11" s="39">
        <v>2.4</v>
      </c>
      <c r="Q11" s="39">
        <v>2.8013300000000001</v>
      </c>
      <c r="R11" s="39">
        <v>39.975000000000001</v>
      </c>
      <c r="S11" s="39">
        <v>3.15</v>
      </c>
      <c r="T11" s="39">
        <v>0.72499999999999998</v>
      </c>
      <c r="U11" s="39">
        <v>0.5</v>
      </c>
      <c r="V11" s="39">
        <v>5.2889299999999997</v>
      </c>
      <c r="W11" s="38">
        <v>0</v>
      </c>
      <c r="X11" s="38">
        <v>0</v>
      </c>
      <c r="Y11" s="38">
        <f t="shared" si="0"/>
        <v>44.35</v>
      </c>
      <c r="Z11" s="39">
        <v>1.20685</v>
      </c>
      <c r="AA11" s="40">
        <v>22.9</v>
      </c>
      <c r="AB11" s="39">
        <v>13.525</v>
      </c>
      <c r="AC11" s="39">
        <v>1.861410059301559E-2</v>
      </c>
      <c r="AD11" s="39">
        <v>2.4</v>
      </c>
      <c r="AE11" s="39">
        <v>1.5060713501302123E-3</v>
      </c>
      <c r="AF11" s="39">
        <v>39.975000000000001</v>
      </c>
      <c r="AG11" s="39">
        <v>2.5085500925606349E-2</v>
      </c>
      <c r="AH11" s="39">
        <v>0.72499999999999998</v>
      </c>
      <c r="AI11" s="39">
        <f t="shared" si="1"/>
        <v>4.6001078645982035E-4</v>
      </c>
      <c r="AJ11" s="2"/>
      <c r="AK11" s="2">
        <f t="shared" si="2"/>
        <v>6.7625000000000002</v>
      </c>
      <c r="AL11" s="2">
        <f t="shared" si="3"/>
        <v>3276.4953750000004</v>
      </c>
      <c r="AM11" s="2">
        <f t="shared" si="4"/>
        <v>44.349999999999994</v>
      </c>
      <c r="AN11" s="2">
        <f t="shared" si="5"/>
        <v>44.35</v>
      </c>
      <c r="AO11" s="3"/>
      <c r="AP11" s="4"/>
      <c r="AQ11" s="4"/>
      <c r="AR11" s="4"/>
      <c r="AS11" s="4"/>
      <c r="AT11" s="3"/>
    </row>
    <row r="12" spans="1:46" s="1" customFormat="1" ht="23.25" x14ac:dyDescent="0.5">
      <c r="A12" s="24" t="s">
        <v>93</v>
      </c>
      <c r="B12" s="24">
        <v>629</v>
      </c>
      <c r="C12" s="24">
        <v>2470</v>
      </c>
      <c r="D12" s="24">
        <v>100</v>
      </c>
      <c r="E12" s="11" t="s">
        <v>102</v>
      </c>
      <c r="F12" s="21">
        <v>0</v>
      </c>
      <c r="G12" s="27">
        <v>136</v>
      </c>
      <c r="H12" s="34">
        <v>0.13600000000000001</v>
      </c>
      <c r="I12" s="24">
        <v>2</v>
      </c>
      <c r="J12" s="24" t="s">
        <v>121</v>
      </c>
      <c r="K12" s="25">
        <v>42180</v>
      </c>
      <c r="L12" s="26" t="s">
        <v>107</v>
      </c>
      <c r="M12" s="39">
        <v>0.05</v>
      </c>
      <c r="N12" s="39">
        <v>0.1</v>
      </c>
      <c r="O12" s="39">
        <v>2.5000000000000001E-2</v>
      </c>
      <c r="P12" s="39">
        <v>0</v>
      </c>
      <c r="Q12" s="39">
        <v>2.7928600000000001</v>
      </c>
      <c r="R12" s="39">
        <v>0.17499999999999999</v>
      </c>
      <c r="S12" s="39">
        <v>0</v>
      </c>
      <c r="T12" s="39">
        <v>0</v>
      </c>
      <c r="U12" s="39">
        <v>0</v>
      </c>
      <c r="V12" s="39">
        <v>3.25414</v>
      </c>
      <c r="W12" s="38">
        <v>0</v>
      </c>
      <c r="X12" s="38">
        <v>0</v>
      </c>
      <c r="Y12" s="38">
        <f t="shared" si="0"/>
        <v>0.17499999999999999</v>
      </c>
      <c r="Z12" s="39">
        <v>1.0888599999999999</v>
      </c>
      <c r="AA12" s="40">
        <v>0.05</v>
      </c>
      <c r="AB12" s="39">
        <v>0.1</v>
      </c>
      <c r="AC12" s="39">
        <v>2.1008403361344536E-2</v>
      </c>
      <c r="AD12" s="39">
        <v>0</v>
      </c>
      <c r="AE12" s="39">
        <v>0</v>
      </c>
      <c r="AF12" s="39">
        <v>0.17499999999999999</v>
      </c>
      <c r="AG12" s="39">
        <v>3.6764705882352935E-2</v>
      </c>
      <c r="AH12" s="41">
        <v>0</v>
      </c>
      <c r="AI12" s="39">
        <f t="shared" si="1"/>
        <v>0</v>
      </c>
      <c r="AJ12" s="2"/>
      <c r="AK12" s="2">
        <f t="shared" si="2"/>
        <v>0.05</v>
      </c>
      <c r="AL12" s="2">
        <f>(AA12+AD12+AF12+AH12+AK12)*H12</f>
        <v>3.7399999999999996E-2</v>
      </c>
      <c r="AM12" s="2">
        <f t="shared" si="4"/>
        <v>0.17500000000000002</v>
      </c>
      <c r="AN12" s="2">
        <f t="shared" si="5"/>
        <v>0.17499999999999999</v>
      </c>
      <c r="AO12" s="3"/>
      <c r="AP12" s="4"/>
      <c r="AQ12" s="4"/>
      <c r="AR12" s="4"/>
      <c r="AS12" s="4"/>
      <c r="AT12" s="3"/>
    </row>
    <row r="13" spans="1:46" ht="23.25" x14ac:dyDescent="0.5">
      <c r="A13" s="30"/>
      <c r="B13" s="30"/>
      <c r="C13" s="30"/>
      <c r="D13" s="30"/>
      <c r="E13" s="30"/>
      <c r="F13" s="123" t="s">
        <v>104</v>
      </c>
      <c r="G13" s="123"/>
      <c r="H13" s="28">
        <f>SUM(H4:H12)</f>
        <v>189.70999999999998</v>
      </c>
      <c r="I13" s="29"/>
      <c r="J13" s="29"/>
      <c r="K13" s="29"/>
      <c r="L13" s="29"/>
      <c r="M13" s="42">
        <v>108.78400000000001</v>
      </c>
      <c r="N13" s="42">
        <v>52.040999999999997</v>
      </c>
      <c r="O13" s="42">
        <v>22.556999999999999</v>
      </c>
      <c r="P13" s="42">
        <v>6.327</v>
      </c>
      <c r="Q13" s="43" t="s">
        <v>105</v>
      </c>
      <c r="R13" s="42">
        <v>180.08199999999999</v>
      </c>
      <c r="S13" s="42">
        <v>7.5270000000000001</v>
      </c>
      <c r="T13" s="42">
        <v>1.375</v>
      </c>
      <c r="U13" s="42">
        <v>0.72499999999999998</v>
      </c>
      <c r="V13" s="42" t="s">
        <v>105</v>
      </c>
      <c r="W13" s="42">
        <f>SUM(W4:W12)</f>
        <v>0</v>
      </c>
      <c r="X13" s="42">
        <f t="shared" ref="X13:Y13" si="6">SUM(X4:X12)</f>
        <v>0</v>
      </c>
      <c r="Y13" s="42">
        <f t="shared" si="6"/>
        <v>189.655</v>
      </c>
      <c r="Z13" s="42" t="s">
        <v>105</v>
      </c>
      <c r="AA13" s="43">
        <f t="shared" ref="AA13:AB13" si="7">SUM(AA4:AA12)</f>
        <v>108.74999999999999</v>
      </c>
      <c r="AB13" s="43">
        <f t="shared" si="7"/>
        <v>52.024999999999999</v>
      </c>
      <c r="AC13" s="43" t="s">
        <v>105</v>
      </c>
      <c r="AD13" s="43">
        <f>SUM(AD4:AD12)</f>
        <v>6.3249999999999993</v>
      </c>
      <c r="AE13" s="43" t="s">
        <v>105</v>
      </c>
      <c r="AF13" s="43">
        <f>SUM(AF4:AF12)</f>
        <v>180.02500000000001</v>
      </c>
      <c r="AG13" s="43" t="s">
        <v>105</v>
      </c>
      <c r="AH13" s="43">
        <f>SUM(AH4:AH12)</f>
        <v>1.375</v>
      </c>
      <c r="AI13" s="43" t="s">
        <v>105</v>
      </c>
      <c r="AL13" s="2">
        <f>SUM(AL4:AL12)/H13</f>
        <v>48.171157095039803</v>
      </c>
      <c r="AM13" s="31">
        <f>SUM(AM4:AM12)</f>
        <v>189.65</v>
      </c>
      <c r="AN13" s="31">
        <f>SUM(AN4:AN12)</f>
        <v>189.655</v>
      </c>
    </row>
    <row r="14" spans="1:46" ht="23.25" x14ac:dyDescent="0.5">
      <c r="A14" s="30"/>
      <c r="B14" s="30"/>
      <c r="C14" s="30"/>
      <c r="D14" s="30"/>
      <c r="E14" s="30"/>
      <c r="F14" s="123" t="s">
        <v>106</v>
      </c>
      <c r="G14" s="123"/>
      <c r="H14" s="29"/>
      <c r="I14" s="29"/>
      <c r="J14" s="29"/>
      <c r="K14" s="29"/>
      <c r="L14" s="29"/>
      <c r="M14" s="42" t="s">
        <v>105</v>
      </c>
      <c r="N14" s="42" t="s">
        <v>105</v>
      </c>
      <c r="O14" s="42" t="s">
        <v>105</v>
      </c>
      <c r="P14" s="42" t="s">
        <v>105</v>
      </c>
      <c r="Q14" s="42">
        <f>SUMPRODUCT(Q4:Q12,H4:H12)/H13</f>
        <v>2.6772967163038319</v>
      </c>
      <c r="R14" s="42" t="s">
        <v>105</v>
      </c>
      <c r="S14" s="42" t="s">
        <v>105</v>
      </c>
      <c r="T14" s="42" t="s">
        <v>105</v>
      </c>
      <c r="U14" s="42" t="s">
        <v>105</v>
      </c>
      <c r="V14" s="42">
        <f>SUMPRODUCT(V4:V12,H4:H12)/H13</f>
        <v>4.1911483302936059</v>
      </c>
      <c r="W14" s="42" t="s">
        <v>105</v>
      </c>
      <c r="X14" s="42" t="s">
        <v>105</v>
      </c>
      <c r="Y14" s="42" t="s">
        <v>105</v>
      </c>
      <c r="Z14" s="42">
        <f>SUMPRODUCT(Z4:Z12,H4:H12)/H13</f>
        <v>1.1146938529334249</v>
      </c>
      <c r="AA14" s="42" t="s">
        <v>105</v>
      </c>
      <c r="AB14" s="42" t="s">
        <v>105</v>
      </c>
      <c r="AC14" s="42">
        <f>SUMPRODUCT(AC4:AC12,H4:H12)/H13</f>
        <v>2.0246956367933347E-2</v>
      </c>
      <c r="AD14" s="42" t="s">
        <v>105</v>
      </c>
      <c r="AE14" s="42">
        <f>SUMPRODUCT(AE4:AE12,H4:H12)/H13</f>
        <v>9.4861235590754632E-4</v>
      </c>
      <c r="AF14" s="42" t="s">
        <v>105</v>
      </c>
      <c r="AG14" s="42">
        <f>SUMPRODUCT(AG4:AG12,H4:H12)/H13</f>
        <v>2.7046695894305126E-2</v>
      </c>
      <c r="AH14" s="42" t="s">
        <v>105</v>
      </c>
      <c r="AI14" s="42">
        <f>SUMPRODUCT(AO4:AO12,H4:H12)/H13</f>
        <v>0</v>
      </c>
      <c r="AM14" s="2">
        <f>((AM13-H13)/H13)*100</f>
        <v>-3.1627220494425103E-2</v>
      </c>
      <c r="AN14" s="2">
        <f>((AN13-H13)/H13)*100</f>
        <v>-2.899161878655759E-2</v>
      </c>
    </row>
    <row r="15" spans="1:46" ht="15" x14ac:dyDescent="0.2">
      <c r="AH15" s="6"/>
      <c r="AI15" s="7"/>
    </row>
    <row r="16" spans="1:46" ht="15" x14ac:dyDescent="0.2">
      <c r="AH16" s="6"/>
      <c r="AI16" s="7"/>
    </row>
    <row r="17" spans="34:35" ht="15" x14ac:dyDescent="0.2">
      <c r="AH17" s="6"/>
      <c r="AI17" s="7"/>
    </row>
    <row r="18" spans="34:35" ht="15" x14ac:dyDescent="0.2">
      <c r="AH18" s="6"/>
      <c r="AI18" s="7"/>
    </row>
    <row r="19" spans="34:35" ht="15" x14ac:dyDescent="0.2">
      <c r="AH19" s="6"/>
      <c r="AI19" s="7"/>
    </row>
    <row r="20" spans="34:35" ht="15" x14ac:dyDescent="0.2">
      <c r="AH20" s="6"/>
      <c r="AI20" s="7"/>
    </row>
    <row r="21" spans="34:35" ht="15" x14ac:dyDescent="0.2">
      <c r="AH21" s="6"/>
      <c r="AI21" s="7"/>
    </row>
    <row r="22" spans="34:35" ht="15" x14ac:dyDescent="0.2">
      <c r="AH22" s="6"/>
      <c r="AI22" s="7"/>
    </row>
    <row r="23" spans="34:35" ht="15" x14ac:dyDescent="0.2">
      <c r="AH23" s="6"/>
      <c r="AI23" s="7"/>
    </row>
    <row r="24" spans="34:35" ht="15" x14ac:dyDescent="0.2">
      <c r="AH24" s="6"/>
      <c r="AI24" s="7"/>
    </row>
    <row r="25" spans="34:35" ht="15" x14ac:dyDescent="0.2">
      <c r="AH25" s="6"/>
      <c r="AI25" s="7"/>
    </row>
    <row r="26" spans="34:35" ht="15" x14ac:dyDescent="0.2">
      <c r="AH26" s="6"/>
      <c r="AI26" s="7"/>
    </row>
    <row r="27" spans="34:35" ht="15" x14ac:dyDescent="0.2">
      <c r="AH27" s="6"/>
      <c r="AI27" s="7"/>
    </row>
    <row r="28" spans="34:35" ht="15" x14ac:dyDescent="0.2">
      <c r="AH28" s="6"/>
      <c r="AI28" s="7"/>
    </row>
    <row r="29" spans="34:35" ht="15" x14ac:dyDescent="0.2">
      <c r="AH29" s="6"/>
      <c r="AI29" s="7"/>
    </row>
    <row r="30" spans="34:35" ht="15" x14ac:dyDescent="0.2">
      <c r="AH30" s="6"/>
      <c r="AI30" s="7"/>
    </row>
    <row r="31" spans="34:35" ht="15" x14ac:dyDescent="0.2">
      <c r="AH31" s="6"/>
      <c r="AI31" s="7"/>
    </row>
    <row r="32" spans="34:35" x14ac:dyDescent="0.2">
      <c r="AH32" s="6"/>
      <c r="AI32" s="6"/>
    </row>
    <row r="33" spans="34:35" x14ac:dyDescent="0.2">
      <c r="AH33" s="6"/>
      <c r="AI33" s="6"/>
    </row>
  </sheetData>
  <mergeCells count="30">
    <mergeCell ref="A1:E1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F13:G13"/>
    <mergeCell ref="F14:G14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63249999999999995" right="0.25" top="0.75" bottom="0.75" header="0.3" footer="0.3"/>
  <pageSetup paperSize="8" scale="38" fitToHeight="0" orientation="landscape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เพชรบูรณ์1</vt:lpstr>
      <vt:lpstr>เพชรบูรณ์2</vt:lpstr>
      <vt:lpstr>เลย1</vt:lpstr>
      <vt:lpstr>เลย2</vt:lpstr>
      <vt:lpstr>หนองบัวลำภู</vt:lpstr>
      <vt:lpstr>เพชรบูรณ์1!Print_Area</vt:lpstr>
      <vt:lpstr>เพชรบูรณ์2!Print_Area</vt:lpstr>
      <vt:lpstr>เลย1!Print_Area</vt:lpstr>
      <vt:lpstr>เลย2!Print_Area</vt:lpstr>
      <vt:lpstr>หนองบัวลำภู!Print_Area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2016-06-29T08:46:02Z</cp:lastPrinted>
  <dcterms:created xsi:type="dcterms:W3CDTF">2015-10-18T13:43:10Z</dcterms:created>
  <dcterms:modified xsi:type="dcterms:W3CDTF">2016-06-29T08:46:20Z</dcterms:modified>
</cp:coreProperties>
</file>