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NIT17A\Desktop\สำรวจ58\"/>
    </mc:Choice>
  </mc:AlternateContent>
  <bookViews>
    <workbookView xWindow="0" yWindow="0" windowWidth="21600" windowHeight="10320"/>
  </bookViews>
  <sheets>
    <sheet name="ตาก1" sheetId="2" r:id="rId1"/>
    <sheet name="ตาก2" sheetId="4" r:id="rId2"/>
    <sheet name="กำแพงเพชร" sheetId="3" r:id="rId3"/>
    <sheet name="Sheet1" sheetId="5" state="hidden" r:id="rId4"/>
  </sheets>
  <definedNames>
    <definedName name="_xlnm.Print_Area" localSheetId="2">กำแพงเพชร!$A$1:$AI$21</definedName>
    <definedName name="_xlnm.Print_Area" localSheetId="0">ตาก1!$A$1:$AI$35</definedName>
    <definedName name="_xlnm.Print_Area" localSheetId="1">ตาก2!$A$1:$AI$49</definedName>
  </definedNames>
  <calcPr calcId="152511"/>
</workbook>
</file>

<file path=xl/calcChain.xml><?xml version="1.0" encoding="utf-8"?>
<calcChain xmlns="http://schemas.openxmlformats.org/spreadsheetml/2006/main">
  <c r="AM5" i="3" l="1"/>
  <c r="AQ5" i="3" s="1"/>
  <c r="AN5" i="3"/>
  <c r="AR5" i="3" s="1"/>
  <c r="AO5" i="3"/>
  <c r="AS5" i="3" s="1"/>
  <c r="AM6" i="3"/>
  <c r="AQ6" i="3" s="1"/>
  <c r="AN6" i="3"/>
  <c r="AR6" i="3" s="1"/>
  <c r="AO6" i="3"/>
  <c r="AS6" i="3" s="1"/>
  <c r="AM7" i="3"/>
  <c r="AQ7" i="3" s="1"/>
  <c r="AN7" i="3"/>
  <c r="AR7" i="3" s="1"/>
  <c r="AO7" i="3"/>
  <c r="AS7" i="3" s="1"/>
  <c r="AM8" i="3"/>
  <c r="AQ8" i="3" s="1"/>
  <c r="AN8" i="3"/>
  <c r="AR8" i="3" s="1"/>
  <c r="AO8" i="3"/>
  <c r="AS8" i="3" s="1"/>
  <c r="AM9" i="3"/>
  <c r="AQ9" i="3" s="1"/>
  <c r="AN9" i="3"/>
  <c r="AR9" i="3" s="1"/>
  <c r="AO9" i="3"/>
  <c r="AS9" i="3" s="1"/>
  <c r="AM10" i="3"/>
  <c r="AQ10" i="3" s="1"/>
  <c r="AN10" i="3"/>
  <c r="AR10" i="3" s="1"/>
  <c r="AO10" i="3"/>
  <c r="AS10" i="3" s="1"/>
  <c r="AM11" i="3"/>
  <c r="AQ11" i="3" s="1"/>
  <c r="AN11" i="3"/>
  <c r="AR11" i="3" s="1"/>
  <c r="AO11" i="3"/>
  <c r="AS11" i="3" s="1"/>
  <c r="AM12" i="3"/>
  <c r="AQ12" i="3" s="1"/>
  <c r="AN12" i="3"/>
  <c r="AR12" i="3" s="1"/>
  <c r="AO12" i="3"/>
  <c r="AS12" i="3" s="1"/>
  <c r="AM13" i="3"/>
  <c r="AQ13" i="3" s="1"/>
  <c r="AN13" i="3"/>
  <c r="AR13" i="3" s="1"/>
  <c r="AO13" i="3"/>
  <c r="AS13" i="3" s="1"/>
  <c r="AM14" i="3"/>
  <c r="AQ14" i="3" s="1"/>
  <c r="AN14" i="3"/>
  <c r="AR14" i="3" s="1"/>
  <c r="AO14" i="3"/>
  <c r="AS14" i="3" s="1"/>
  <c r="AM15" i="3"/>
  <c r="AQ15" i="3" s="1"/>
  <c r="AN15" i="3"/>
  <c r="AR15" i="3" s="1"/>
  <c r="AO15" i="3"/>
  <c r="AS15" i="3" s="1"/>
  <c r="AM16" i="3"/>
  <c r="AQ16" i="3" s="1"/>
  <c r="AN16" i="3"/>
  <c r="AR16" i="3" s="1"/>
  <c r="AO16" i="3"/>
  <c r="AS16" i="3" s="1"/>
  <c r="AM17" i="3"/>
  <c r="AQ17" i="3" s="1"/>
  <c r="AN17" i="3"/>
  <c r="AR17" i="3" s="1"/>
  <c r="AO17" i="3"/>
  <c r="AS17" i="3" s="1"/>
  <c r="AM18" i="3"/>
  <c r="AQ18" i="3" s="1"/>
  <c r="AN18" i="3"/>
  <c r="AR18" i="3" s="1"/>
  <c r="AO18" i="3"/>
  <c r="AS18" i="3" s="1"/>
  <c r="AM19" i="3"/>
  <c r="AQ19" i="3" s="1"/>
  <c r="AN19" i="3"/>
  <c r="AR19" i="3" s="1"/>
  <c r="AO19" i="3"/>
  <c r="AS19" i="3" s="1"/>
  <c r="AO4" i="3"/>
  <c r="AS4" i="3" s="1"/>
  <c r="AN4" i="3"/>
  <c r="AR4" i="3" s="1"/>
  <c r="AM4" i="3"/>
  <c r="AQ4" i="3" s="1"/>
  <c r="R20" i="3" l="1"/>
  <c r="S20" i="3"/>
  <c r="T20" i="3"/>
  <c r="U20" i="3"/>
  <c r="M20" i="3"/>
  <c r="N20" i="3"/>
  <c r="O20" i="3"/>
  <c r="P20" i="3"/>
  <c r="M48" i="4" l="1"/>
  <c r="N48" i="4"/>
  <c r="O48" i="4"/>
  <c r="P48" i="4"/>
  <c r="S20" i="4"/>
  <c r="T20" i="4"/>
  <c r="U20" i="4"/>
  <c r="N20" i="4"/>
  <c r="O20" i="4"/>
  <c r="P20" i="4"/>
  <c r="H48" i="4"/>
  <c r="U49" i="4" s="1"/>
  <c r="H19" i="2"/>
  <c r="S48" i="4"/>
  <c r="R48" i="4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X20" i="4"/>
  <c r="Y20" i="4"/>
  <c r="W20" i="4"/>
  <c r="H20" i="4"/>
  <c r="Q21" i="4" s="1"/>
  <c r="AI4" i="4"/>
  <c r="AG4" i="4"/>
  <c r="AE4" i="4"/>
  <c r="AC4" i="4"/>
  <c r="V48" i="4" l="1"/>
  <c r="W48" i="4"/>
  <c r="X48" i="4"/>
  <c r="Y48" i="4"/>
  <c r="Z48" i="4"/>
  <c r="AA48" i="4"/>
  <c r="AC48" i="4"/>
  <c r="AA20" i="4"/>
  <c r="AB20" i="4"/>
  <c r="AD20" i="4"/>
  <c r="AF20" i="4"/>
  <c r="AG20" i="4" s="1"/>
  <c r="AH20" i="4"/>
  <c r="Z20" i="2"/>
  <c r="W19" i="2"/>
  <c r="X19" i="2"/>
  <c r="S34" i="2"/>
  <c r="T34" i="2"/>
  <c r="R34" i="2"/>
  <c r="N34" i="2"/>
  <c r="O34" i="2"/>
  <c r="P34" i="2"/>
  <c r="M3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4" i="2"/>
  <c r="AG20" i="2" l="1"/>
  <c r="AC20" i="2"/>
  <c r="AE20" i="2"/>
  <c r="AI20" i="2"/>
  <c r="H34" i="2"/>
  <c r="U35" i="2" s="1"/>
  <c r="V34" i="2"/>
  <c r="W34" i="2"/>
  <c r="X34" i="2"/>
  <c r="Y34" i="2"/>
  <c r="Z34" i="2"/>
  <c r="AA34" i="2"/>
  <c r="AC34" i="2"/>
  <c r="AA19" i="2"/>
  <c r="AB19" i="2"/>
  <c r="AD19" i="2"/>
  <c r="AF19" i="2"/>
  <c r="AH19" i="2"/>
  <c r="X20" i="3"/>
  <c r="Y20" i="3"/>
  <c r="W20" i="3"/>
  <c r="C5" i="5" l="1"/>
  <c r="B5" i="5"/>
  <c r="D3" i="5"/>
  <c r="D4" i="5"/>
  <c r="D2" i="5"/>
  <c r="H20" i="3"/>
  <c r="D5" i="5" l="1"/>
  <c r="Z21" i="4"/>
  <c r="AI21" i="4"/>
  <c r="AG21" i="4"/>
  <c r="AE21" i="4"/>
  <c r="AC21" i="4"/>
  <c r="AD20" i="3"/>
  <c r="AA20" i="3" l="1"/>
  <c r="AC4" i="3" l="1"/>
  <c r="AI19" i="3" l="1"/>
  <c r="AG19" i="3"/>
  <c r="AG18" i="3"/>
  <c r="AE19" i="3"/>
  <c r="AC19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Q21" i="3"/>
  <c r="AI18" i="3"/>
  <c r="AE18" i="3"/>
  <c r="P7" i="2" l="1"/>
  <c r="O7" i="2"/>
  <c r="N7" i="2"/>
  <c r="M7" i="2"/>
  <c r="R20" i="4"/>
  <c r="M20" i="4"/>
  <c r="S6" i="2"/>
  <c r="R6" i="2"/>
  <c r="U12" i="2"/>
  <c r="T12" i="2"/>
  <c r="S12" i="2"/>
  <c r="R12" i="2"/>
  <c r="P12" i="2"/>
  <c r="O12" i="2"/>
  <c r="N12" i="2"/>
  <c r="N19" i="2" s="1"/>
  <c r="M12" i="2"/>
  <c r="M19" i="2" l="1"/>
  <c r="O19" i="2"/>
  <c r="P19" i="2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4" i="3"/>
  <c r="AH20" i="3" l="1"/>
  <c r="AF20" i="3"/>
  <c r="AB20" i="3"/>
  <c r="AG21" i="3"/>
  <c r="Z21" i="3" l="1"/>
  <c r="AE21" i="3"/>
  <c r="AI21" i="3"/>
  <c r="V21" i="3"/>
  <c r="AC21" i="3"/>
  <c r="V20" i="2"/>
  <c r="Q20" i="2"/>
  <c r="V21" i="4"/>
</calcChain>
</file>

<file path=xl/sharedStrings.xml><?xml version="1.0" encoding="utf-8"?>
<sst xmlns="http://schemas.openxmlformats.org/spreadsheetml/2006/main" count="650" uniqueCount="162">
  <si>
    <t>รหัสแขวง</t>
  </si>
  <si>
    <t>หมายเลขทางหลวง</t>
  </si>
  <si>
    <t>หมายเลขควบคุม</t>
  </si>
  <si>
    <t>ชื่อสายทาง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</si>
  <si>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</si>
  <si>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</si>
  <si>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</si>
  <si>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</si>
  <si>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แขวงทางหลวงตากที่ 1</t>
  </si>
  <si>
    <t>น้ำดิบ - คุยประดู่</t>
  </si>
  <si>
    <t>ตาก - สะพานวุฒิกุล</t>
  </si>
  <si>
    <t>เชิงสะพานกิตติขจร - หนองบัวเหนือ</t>
  </si>
  <si>
    <t>ค่ายพระเจ้าตาก - นาโบสถ์</t>
  </si>
  <si>
    <t>ประดาง - วังเจ้า</t>
  </si>
  <si>
    <t>ลานมะคร้อ - โป่งแดง</t>
  </si>
  <si>
    <t>วังประจบ - ลานทอง</t>
  </si>
  <si>
    <t>ห้วยส้มป่อย - เจดีย์ยุทธหัตถี</t>
  </si>
  <si>
    <t>บ้านด่านลานหอย - ทุ่งเสลี่ยม</t>
  </si>
  <si>
    <t>พรานกระต่าย - ลานไผ่</t>
  </si>
  <si>
    <t>หนองบัวใต้ - ห้วยนึ่ง</t>
  </si>
  <si>
    <t>ทางเข้าเขื่อนภูมิพล</t>
  </si>
  <si>
    <t>แขวงทางหลวงกำแพงเพชร</t>
  </si>
  <si>
    <t>นครชุม-น้ำดิบ</t>
  </si>
  <si>
    <t>กำแพงเพชร - แก้วสุวรรณ</t>
  </si>
  <si>
    <t>เขาชนกัน - คลองลาน</t>
  </si>
  <si>
    <t>สลกบาตร - ทุ่งสนุ่น</t>
  </si>
  <si>
    <t>ทุ่งสนุ่น - บึงบ้าน</t>
  </si>
  <si>
    <t>หาดชะอม - กำแพงเพชร</t>
  </si>
  <si>
    <t>วังเจ้า - โละโคะ</t>
  </si>
  <si>
    <t>สลกบาตร - วังปลาอ้าว</t>
  </si>
  <si>
    <t>นครชุม - มอเจริญ</t>
  </si>
  <si>
    <t>มอเจริญ - หนองแดน</t>
  </si>
  <si>
    <t>โค้งวิไล - เขาน้ำอุ่น</t>
  </si>
  <si>
    <t>ทุ่งมหาชัย-ระหาน</t>
  </si>
  <si>
    <t>หนองกระทุ่ม - ดงเย็น</t>
  </si>
  <si>
    <t>แขวงทางหลวงตากที่ 2 (แม่สอด)</t>
  </si>
  <si>
    <t>แม่สลิดหลวง - แม่เงา</t>
  </si>
  <si>
    <t>แม่สอด - ห้วยน้ำริน</t>
  </si>
  <si>
    <t>ห้วยน้ำริน - อุ้มผาง</t>
  </si>
  <si>
    <t>อุ้มผาง - กะแง่คี</t>
  </si>
  <si>
    <t>แม่กลองใหม่ - เขตแดนไทย/พม่า</t>
  </si>
  <si>
    <t>แม่ระมาด - ห้วยส้มป่อย</t>
  </si>
  <si>
    <t>ซอโอ - วะเล่ย์</t>
  </si>
  <si>
    <t>ห้วยบง - วังผา</t>
  </si>
  <si>
    <t>แม่สลิดหลวง - แม่ระเมิง</t>
  </si>
  <si>
    <t>หนองหลวง - เปิ่งเคลิ่ง</t>
  </si>
  <si>
    <t>ทางเดิมม่อนหินเหล็กไฟ</t>
  </si>
  <si>
    <t>หนองบัวเหนือ - ท่าปุย</t>
  </si>
  <si>
    <t>41+451</t>
  </si>
  <si>
    <t>16+163</t>
  </si>
  <si>
    <t>0+000</t>
  </si>
  <si>
    <t>26+015</t>
  </si>
  <si>
    <t>12+000</t>
  </si>
  <si>
    <t>54+277</t>
  </si>
  <si>
    <t>18+628</t>
  </si>
  <si>
    <t>25+974</t>
  </si>
  <si>
    <t>17+363</t>
  </si>
  <si>
    <t>12+133</t>
  </si>
  <si>
    <t>83+606</t>
  </si>
  <si>
    <t>23+606</t>
  </si>
  <si>
    <t>44+730</t>
  </si>
  <si>
    <t>26+723</t>
  </si>
  <si>
    <t>3+335</t>
  </si>
  <si>
    <t>15+015</t>
  </si>
  <si>
    <t>R1</t>
  </si>
  <si>
    <t>4+003</t>
  </si>
  <si>
    <t>R2</t>
  </si>
  <si>
    <t>3+600</t>
  </si>
  <si>
    <t>35+680</t>
  </si>
  <si>
    <t>97+309</t>
  </si>
  <si>
    <t>65+000</t>
  </si>
  <si>
    <t>23+094</t>
  </si>
  <si>
    <t>44+515</t>
  </si>
  <si>
    <t>115+516</t>
  </si>
  <si>
    <t>48+188</t>
  </si>
  <si>
    <t>27+500</t>
  </si>
  <si>
    <t>38+973</t>
  </si>
  <si>
    <t>20+000</t>
  </si>
  <si>
    <t>38+881</t>
  </si>
  <si>
    <t>35+693</t>
  </si>
  <si>
    <t>42+469</t>
  </si>
  <si>
    <t>11+050</t>
  </si>
  <si>
    <t>แขวงทางหลวง</t>
  </si>
  <si>
    <t>A.C.</t>
  </si>
  <si>
    <t>รวม</t>
  </si>
  <si>
    <t>-</t>
  </si>
  <si>
    <t>เฉลี่ย</t>
  </si>
  <si>
    <t>คลองแม่ลาย - อุ้มผาง</t>
  </si>
  <si>
    <t>154+839</t>
  </si>
  <si>
    <t>167+299</t>
  </si>
  <si>
    <t>ทางเข้าแม่สอด</t>
  </si>
  <si>
    <t>ทางวงเวียนเข้าแม่สอด</t>
  </si>
  <si>
    <t>0+789</t>
  </si>
  <si>
    <t>0+671</t>
  </si>
  <si>
    <t>แม่สอด - ห้วยบง</t>
  </si>
  <si>
    <t>18+215</t>
  </si>
  <si>
    <t>แยกทางหลวง - ป่ามะม่วง</t>
  </si>
  <si>
    <t>1+316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</si>
  <si>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</si>
  <si>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</si>
  <si>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</si>
  <si>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C.C.</t>
  </si>
  <si>
    <t>26+227</t>
  </si>
  <si>
    <t>35+000</t>
  </si>
  <si>
    <t>กลางสะพานมิตรภาพที่แม่สอด(เขตแดน ไทย / พม่า) - แม่ละเมา</t>
  </si>
  <si>
    <t>จำนวนแผ่นรอยเลื่อนต่างระดับของผิวทาง (แผ่น)</t>
  </si>
  <si>
    <t>39+100</t>
  </si>
  <si>
    <t>16+100</t>
  </si>
  <si>
    <t>ตาก 1</t>
  </si>
  <si>
    <t>ตาก 2</t>
  </si>
  <si>
    <t>กำแพงเพชร</t>
  </si>
  <si>
    <t>ลาดยาง</t>
  </si>
  <si>
    <t>คอนกรีต</t>
  </si>
  <si>
    <t>สำนักงานทางหลวงที่ 4 สรุปค่าความเสียหายของผิวลาดยาง แขวงทางหลวงตากที่ 1</t>
  </si>
  <si>
    <t>สำนักงานทางหลวงที่ 4 สรุปค่าความเสียหายของผิวลาดยาง แขวงทางหลวงตากที่ 2 (แม่สอด)</t>
  </si>
  <si>
    <t>สำนักงานทางหลวงที่ 4 สรุปค่าความเสียหายของผิวคอนกรีต แขวงทางหลวงตากที่ 2 (แม่สอด)</t>
  </si>
  <si>
    <t>สำนักงานทางหลวงที่ 4 สรุปค่าความเสียหายของผิวลาดยาง แขวงทางหลวงกำแพงเพชร</t>
  </si>
  <si>
    <t>L1</t>
  </si>
  <si>
    <t>L2</t>
  </si>
  <si>
    <t>วังเจ้า - ตาก</t>
  </si>
  <si>
    <t>520+776</t>
  </si>
  <si>
    <t>524+941</t>
  </si>
  <si>
    <t>L3</t>
  </si>
  <si>
    <t>R3</t>
  </si>
  <si>
    <t>ห้วยบง - แม่สลิดหลวง</t>
  </si>
  <si>
    <t>113+000</t>
  </si>
  <si>
    <t>12+779</t>
  </si>
  <si>
    <t>16+357</t>
  </si>
  <si>
    <t>กิโลเมตรเริ่มต้น</t>
  </si>
  <si>
    <t>กิโลเมตรสิ้นสุด</t>
  </si>
  <si>
    <t>ระยะทาง
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</si>
  <si>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</si>
  <si>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</si>
  <si>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</si>
  <si>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</si>
  <si>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</si>
  <si>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</si>
  <si>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</si>
  <si>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</si>
  <si>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</si>
  <si>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</si>
  <si>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</si>
  <si>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</si>
  <si>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</si>
  <si>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</si>
  <si>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</si>
  <si>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</si>
  <si>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</si>
  <si>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</si>
  <si>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</si>
  <si>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</si>
  <si>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</si>
  <si>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</si>
  <si>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</si>
  <si>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</si>
  <si>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ระยะทางที่มีค่า IRI ในช่วงต่าง ๆ (กิโลเมตร)</t>
  </si>
  <si>
    <t>รอยแตก  ต่อเนื่อง (ตารางเมตร)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</si>
  <si>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</si>
  <si>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</si>
  <si>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</si>
  <si>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</si>
  <si>
    <t>สำนักงานทางหลวงที่ 4 สรุปค่าความเสียหายของผิวคอนกรีต แขวงทางหลวงตากที่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</si>
</sst>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[$-1070000]d/mm/yyyy;@"/>
    <numFmt numFmtId="167" formatCode="0\+000"/>
    <numFmt numFmtId="168" formatCode="[$-107041E]d\ mmm\ yy;@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sz val="16"/>
      <color rgb="FF362B36"/>
      <name val="Angsana New"/>
      <family val="1"/>
    </font>
    <font>
      <sz val="16"/>
      <name val="Angsana New"/>
      <family val="1"/>
    </font>
    <font>
      <sz val="1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16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/>
    </xf>
    <xf numFmtId="0" fontId="11" fillId="0" borderId="0" xfId="0" applyFont="1" applyFill="1"/>
    <xf numFmtId="165" fontId="0" fillId="0" borderId="0" xfId="0" applyNumberFormat="1" applyFill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/>
    <xf numFmtId="0" fontId="0" fillId="0" borderId="0" xfId="0"/>
    <xf numFmtId="0" fontId="0" fillId="0" borderId="0" xfId="0"/>
    <xf numFmtId="168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165" fontId="5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0" xfId="0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2" fontId="5" fillId="0" borderId="1" xfId="4" applyNumberFormat="1" applyFont="1" applyFill="1" applyBorder="1" applyAlignment="1">
      <alignment horizontal="center"/>
    </xf>
    <xf numFmtId="0" fontId="0" fillId="0" borderId="0" xfId="0" applyFill="1"/>
    <xf numFmtId="168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1" xfId="4" applyNumberFormat="1" applyFont="1" applyFill="1" applyBorder="1" applyAlignment="1">
      <alignment horizontal="center"/>
    </xf>
    <xf numFmtId="167" fontId="5" fillId="0" borderId="1" xfId="1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167" fontId="5" fillId="0" borderId="1" xfId="0" applyNumberFormat="1" applyFont="1" applyFill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43" fontId="7" fillId="2" borderId="3" xfId="2" applyFont="1" applyFill="1" applyBorder="1" applyAlignment="1">
      <alignment horizontal="center" vertical="center" wrapText="1"/>
    </xf>
    <xf numFmtId="43" fontId="7" fillId="2" borderId="2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 vertical="center" wrapText="1"/>
    </xf>
    <xf numFmtId="0" fontId="6" fillId="0" borderId="0" xfId="0" applyFont="1" applyFill="1"/>
    <xf numFmtId="165" fontId="6" fillId="0" borderId="1" xfId="4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2" fontId="6" fillId="0" borderId="1" xfId="4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65" fontId="6" fillId="0" borderId="0" xfId="4" applyNumberFormat="1" applyFont="1" applyFill="1" applyBorder="1" applyAlignment="1">
      <alignment horizontal="center"/>
    </xf>
    <xf numFmtId="165" fontId="12" fillId="0" borderId="0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6" fillId="0" borderId="0" xfId="0" applyFont="1"/>
    <xf numFmtId="0" fontId="6" fillId="0" borderId="1" xfId="4" applyFont="1" applyBorder="1" applyAlignment="1">
      <alignment horizontal="center"/>
    </xf>
    <xf numFmtId="2" fontId="6" fillId="0" borderId="1" xfId="4" applyNumberFormat="1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12" fillId="0" borderId="0" xfId="0" applyFont="1"/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165" fontId="6" fillId="0" borderId="1" xfId="4" applyNumberFormat="1" applyFont="1" applyBorder="1" applyAlignment="1">
      <alignment horizontal="center"/>
    </xf>
    <xf numFmtId="165" fontId="12" fillId="0" borderId="0" xfId="0" applyNumberFormat="1" applyFont="1" applyFill="1"/>
    <xf numFmtId="0" fontId="6" fillId="0" borderId="1" xfId="4" applyFont="1" applyFill="1" applyBorder="1" applyAlignment="1">
      <alignment horizontal="center"/>
    </xf>
    <xf numFmtId="0" fontId="5" fillId="0" borderId="7" xfId="0" applyFont="1" applyBorder="1" applyAlignment="1"/>
    <xf numFmtId="0" fontId="6" fillId="0" borderId="1" xfId="0" applyFont="1" applyFill="1" applyBorder="1" applyAlignment="1">
      <alignment horizontal="center"/>
    </xf>
    <xf numFmtId="43" fontId="7" fillId="2" borderId="3" xfId="2" applyFont="1" applyFill="1" applyBorder="1" applyAlignment="1">
      <alignment horizontal="center" vertical="center" wrapText="1"/>
    </xf>
    <xf numFmtId="43" fontId="7" fillId="2" borderId="2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7" fillId="2" borderId="3" xfId="2" applyNumberFormat="1" applyFont="1" applyFill="1" applyBorder="1" applyAlignment="1">
      <alignment horizontal="center" vertical="center" wrapText="1"/>
    </xf>
    <xf numFmtId="165" fontId="7" fillId="2" borderId="2" xfId="2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2" fontId="7" fillId="2" borderId="3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166" fontId="7" fillId="2" borderId="3" xfId="1" applyNumberFormat="1" applyFont="1" applyFill="1" applyBorder="1" applyAlignment="1">
      <alignment horizontal="center" vertical="center" wrapText="1"/>
    </xf>
    <xf numFmtId="166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/>
    </xf>
    <xf numFmtId="2" fontId="7" fillId="2" borderId="1" xfId="2" applyNumberFormat="1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</cellXfs>
  <cellStyles count="14">
    <cellStyle name="Comma 2" xfId="2"/>
    <cellStyle name="Comma 3" xfId="13"/>
    <cellStyle name="Normal" xfId="0" builtinId="0"/>
    <cellStyle name="Normal 100" xfId="3"/>
    <cellStyle name="Normal 106" xfId="5"/>
    <cellStyle name="Normal 107" xfId="4"/>
    <cellStyle name="Normal 110" xfId="11"/>
    <cellStyle name="Normal 112 2" xfId="7"/>
    <cellStyle name="Normal 15" xfId="8"/>
    <cellStyle name="Normal 2" xfId="1"/>
    <cellStyle name="Normal 2 10" xfId="10"/>
    <cellStyle name="Normal 24" xfId="9"/>
    <cellStyle name="Normal 3" xfId="12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6"/>
  <sheetViews>
    <sheetView tabSelected="1" view="pageBreakPreview" topLeftCell="D1" zoomScale="50" zoomScaleNormal="90" zoomScaleSheetLayoutView="50" zoomScalePageLayoutView="85" workbookViewId="0">
      <selection activeCell="M89" sqref="M89"/>
    </sheetView>
  </sheetViews>
  <sheetFormatPr defaultRowHeight="15"/>
  <cols>
    <col min="1" max="1" width="28.42578125" customWidth="1"/>
    <col min="5" max="5" width="35.85546875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1.425781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style="28" customWidth="1"/>
    <col min="34" max="34" width="11.7109375" customWidth="1"/>
    <col min="35" max="35" width="9" style="29" customWidth="1"/>
  </cols>
  <sheetData>
    <row r="1" spans="1:42" ht="23.25">
      <c r="A1" s="86" t="s">
        <v>113</v>
      </c>
      <c r="B1" s="86"/>
      <c r="C1" s="86"/>
      <c r="D1" s="86"/>
      <c r="E1" s="8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34"/>
      <c r="AH1" s="35"/>
      <c r="AI1" s="35"/>
      <c r="AJ1" s="34"/>
      <c r="AK1" s="35"/>
      <c r="AL1" s="35"/>
      <c r="AM1" s="35"/>
      <c r="AN1" s="35"/>
      <c r="AO1" s="35"/>
      <c r="AP1" s="35"/>
    </row>
    <row r="2" spans="1:42" ht="24.75" customHeight="1">
      <c r="A2" s="114" t="s">
        <v>82</v>
      </c>
      <c r="B2" s="114" t="s">
        <v>0</v>
      </c>
      <c r="C2" s="115" t="s">
        <v>1</v>
      </c>
      <c r="D2" s="116" t="s">
        <v>2</v>
      </c>
      <c r="E2" s="114" t="s">
        <v>3</v>
      </c>
      <c r="F2" s="114" t="s">
        <v>128</v>
      </c>
      <c r="G2" s="114" t="s">
        <v>129</v>
      </c>
      <c r="H2" s="122" t="s">
        <v>130</v>
      </c>
      <c r="I2" s="114" t="s">
        <v>4</v>
      </c>
      <c r="J2" s="114" t="s">
        <v>5</v>
      </c>
      <c r="K2" s="117" t="s">
        <v>6</v>
      </c>
      <c r="L2" s="114" t="s">
        <v>7</v>
      </c>
      <c r="M2" s="121" t="s">
        <v>155</v>
      </c>
      <c r="N2" s="121"/>
      <c r="O2" s="121"/>
      <c r="P2" s="121"/>
      <c r="Q2" s="119" t="s">
        <v>131</v>
      </c>
      <c r="R2" s="121" t="s">
        <v>132</v>
      </c>
      <c r="S2" s="121"/>
      <c r="T2" s="121"/>
      <c r="U2" s="121"/>
      <c r="V2" s="119" t="s">
        <v>133</v>
      </c>
      <c r="W2" s="94" t="s">
        <v>134</v>
      </c>
      <c r="X2" s="95"/>
      <c r="Y2" s="96"/>
      <c r="Z2" s="119" t="s">
        <v>135</v>
      </c>
      <c r="AA2" s="120" t="s">
        <v>156</v>
      </c>
      <c r="AB2" s="120" t="s">
        <v>136</v>
      </c>
      <c r="AC2" s="92" t="s">
        <v>137</v>
      </c>
      <c r="AD2" s="88" t="s">
        <v>138</v>
      </c>
      <c r="AE2" s="97" t="s">
        <v>139</v>
      </c>
      <c r="AF2" s="88" t="s">
        <v>140</v>
      </c>
      <c r="AG2" s="92" t="s">
        <v>141</v>
      </c>
      <c r="AH2" s="88" t="s">
        <v>142</v>
      </c>
      <c r="AI2" s="88" t="s">
        <v>143</v>
      </c>
      <c r="AJ2" s="112"/>
      <c r="AK2" s="35"/>
      <c r="AL2" s="35"/>
      <c r="AM2" s="35"/>
      <c r="AN2" s="35"/>
      <c r="AO2" s="35"/>
      <c r="AP2" s="35"/>
    </row>
    <row r="3" spans="1:42" ht="44.25" customHeight="1">
      <c r="A3" s="114"/>
      <c r="B3" s="114"/>
      <c r="C3" s="115"/>
      <c r="D3" s="116"/>
      <c r="E3" s="114"/>
      <c r="F3" s="114"/>
      <c r="G3" s="114"/>
      <c r="H3" s="122"/>
      <c r="I3" s="114"/>
      <c r="J3" s="114"/>
      <c r="K3" s="117"/>
      <c r="L3" s="114"/>
      <c r="M3" s="39" t="s">
        <v>144</v>
      </c>
      <c r="N3" s="40" t="s">
        <v>145</v>
      </c>
      <c r="O3" s="40" t="s">
        <v>146</v>
      </c>
      <c r="P3" s="39" t="s">
        <v>147</v>
      </c>
      <c r="Q3" s="119"/>
      <c r="R3" s="39" t="s">
        <v>148</v>
      </c>
      <c r="S3" s="40" t="s">
        <v>149</v>
      </c>
      <c r="T3" s="40" t="s">
        <v>150</v>
      </c>
      <c r="U3" s="39" t="s">
        <v>151</v>
      </c>
      <c r="V3" s="119"/>
      <c r="W3" s="39" t="s">
        <v>152</v>
      </c>
      <c r="X3" s="40" t="s">
        <v>153</v>
      </c>
      <c r="Y3" s="39" t="s">
        <v>154</v>
      </c>
      <c r="Z3" s="119"/>
      <c r="AA3" s="120"/>
      <c r="AB3" s="120"/>
      <c r="AC3" s="93"/>
      <c r="AD3" s="89"/>
      <c r="AE3" s="98"/>
      <c r="AF3" s="89"/>
      <c r="AG3" s="93"/>
      <c r="AH3" s="89"/>
      <c r="AI3" s="89"/>
      <c r="AJ3" s="112"/>
      <c r="AK3" s="35"/>
      <c r="AL3" s="35"/>
      <c r="AM3" s="35"/>
      <c r="AN3" s="35"/>
      <c r="AO3" s="35"/>
      <c r="AP3" s="35"/>
    </row>
    <row r="4" spans="1:42" ht="23.25">
      <c r="A4" s="1" t="s">
        <v>8</v>
      </c>
      <c r="B4" s="19">
        <v>512</v>
      </c>
      <c r="C4" s="3">
        <v>101</v>
      </c>
      <c r="D4" s="4">
        <v>200</v>
      </c>
      <c r="E4" s="5" t="s">
        <v>9</v>
      </c>
      <c r="F4" s="6" t="s">
        <v>48</v>
      </c>
      <c r="G4" s="11" t="s">
        <v>49</v>
      </c>
      <c r="H4" s="12">
        <v>25.288</v>
      </c>
      <c r="I4" s="8">
        <v>2</v>
      </c>
      <c r="J4" s="48" t="s">
        <v>64</v>
      </c>
      <c r="K4" s="42">
        <v>42259</v>
      </c>
      <c r="L4" s="18" t="s">
        <v>83</v>
      </c>
      <c r="M4" s="58">
        <v>14.48</v>
      </c>
      <c r="N4" s="58">
        <v>7.1</v>
      </c>
      <c r="O4" s="58">
        <v>2.7749999999999999</v>
      </c>
      <c r="P4" s="58">
        <v>1.03</v>
      </c>
      <c r="Q4" s="58">
        <v>2.621</v>
      </c>
      <c r="R4" s="58">
        <v>24.574999999999999</v>
      </c>
      <c r="S4" s="58">
        <v>0.65</v>
      </c>
      <c r="T4" s="58">
        <v>0.1</v>
      </c>
      <c r="U4" s="58">
        <v>0.05</v>
      </c>
      <c r="V4" s="58">
        <v>3.1245599999999998</v>
      </c>
      <c r="W4" s="58">
        <v>0</v>
      </c>
      <c r="X4" s="58">
        <v>0</v>
      </c>
      <c r="Y4" s="58">
        <v>25.384999999999998</v>
      </c>
      <c r="Z4" s="58">
        <v>1.3273600000000001</v>
      </c>
      <c r="AA4" s="58">
        <v>0</v>
      </c>
      <c r="AB4" s="58">
        <v>0</v>
      </c>
      <c r="AC4" s="58">
        <f t="shared" ref="AC4:AC18" si="0">(AA4+AB4*0.5)/(3.5*H4*1000)*100</f>
        <v>0</v>
      </c>
      <c r="AD4" s="58">
        <v>143.25</v>
      </c>
      <c r="AE4" s="58">
        <f t="shared" ref="AE4:AE18" si="1">AD4/(3.5*H4*1000)*100</f>
        <v>0.1618497762914087</v>
      </c>
      <c r="AF4" s="58">
        <v>0</v>
      </c>
      <c r="AG4" s="58">
        <f t="shared" ref="AG4:AG18" si="2">AF4/(3.5*H4*1000)*100</f>
        <v>0</v>
      </c>
      <c r="AH4" s="58">
        <v>0</v>
      </c>
      <c r="AI4" s="58">
        <f t="shared" ref="AI4:AI18" si="3">AH4/(3.5*H4*1000)*100</f>
        <v>0</v>
      </c>
      <c r="AJ4" s="36"/>
      <c r="AK4" s="37"/>
      <c r="AL4" s="37"/>
      <c r="AM4" s="35"/>
      <c r="AN4" s="35"/>
      <c r="AO4" s="35"/>
      <c r="AP4" s="35"/>
    </row>
    <row r="5" spans="1:42" s="26" customFormat="1" ht="23.25">
      <c r="A5" s="24" t="s">
        <v>8</v>
      </c>
      <c r="B5" s="19">
        <v>512</v>
      </c>
      <c r="C5" s="10">
        <v>104</v>
      </c>
      <c r="D5" s="4">
        <v>100</v>
      </c>
      <c r="E5" s="19" t="s">
        <v>10</v>
      </c>
      <c r="F5" s="11" t="s">
        <v>50</v>
      </c>
      <c r="G5" s="11" t="s">
        <v>51</v>
      </c>
      <c r="H5" s="12">
        <v>26.015000000000001</v>
      </c>
      <c r="I5" s="8">
        <v>2</v>
      </c>
      <c r="J5" s="48" t="s">
        <v>117</v>
      </c>
      <c r="K5" s="42">
        <v>42257</v>
      </c>
      <c r="L5" s="18" t="s">
        <v>83</v>
      </c>
      <c r="M5" s="58">
        <v>17.399999999999999</v>
      </c>
      <c r="N5" s="58">
        <v>6.65</v>
      </c>
      <c r="O5" s="58">
        <v>1.6</v>
      </c>
      <c r="P5" s="58">
        <v>0.55000000000000004</v>
      </c>
      <c r="Q5" s="58">
        <v>2.4083999999999999</v>
      </c>
      <c r="R5" s="58">
        <v>26.125</v>
      </c>
      <c r="S5" s="58">
        <v>7.4999999999999997E-2</v>
      </c>
      <c r="T5" s="58">
        <v>0</v>
      </c>
      <c r="U5" s="58">
        <v>0</v>
      </c>
      <c r="V5" s="58">
        <v>3.1505000000000001</v>
      </c>
      <c r="W5" s="58">
        <v>0</v>
      </c>
      <c r="X5" s="58">
        <v>0</v>
      </c>
      <c r="Y5" s="58">
        <v>26.2</v>
      </c>
      <c r="Z5" s="58">
        <v>1.1938800000000001</v>
      </c>
      <c r="AA5" s="58">
        <v>0</v>
      </c>
      <c r="AB5" s="58">
        <v>19.245000000000001</v>
      </c>
      <c r="AC5" s="58">
        <f t="shared" si="0"/>
        <v>1.0568078855605281E-2</v>
      </c>
      <c r="AD5" s="58">
        <v>64.653999999999996</v>
      </c>
      <c r="AE5" s="58">
        <f t="shared" si="1"/>
        <v>7.1007385848823462E-2</v>
      </c>
      <c r="AF5" s="58">
        <v>0</v>
      </c>
      <c r="AG5" s="58">
        <f t="shared" si="2"/>
        <v>0</v>
      </c>
      <c r="AH5" s="58">
        <v>0</v>
      </c>
      <c r="AI5" s="58">
        <f t="shared" si="3"/>
        <v>0</v>
      </c>
      <c r="AJ5" s="36"/>
      <c r="AK5" s="37"/>
      <c r="AL5" s="37"/>
      <c r="AM5" s="35"/>
      <c r="AN5" s="35"/>
      <c r="AO5" s="35"/>
      <c r="AP5" s="35"/>
    </row>
    <row r="6" spans="1:42" s="26" customFormat="1" ht="23.25">
      <c r="A6" s="24" t="s">
        <v>8</v>
      </c>
      <c r="B6" s="19">
        <v>512</v>
      </c>
      <c r="C6" s="10">
        <v>1107</v>
      </c>
      <c r="D6" s="4">
        <v>101</v>
      </c>
      <c r="E6" s="25" t="s">
        <v>11</v>
      </c>
      <c r="F6" s="11" t="s">
        <v>50</v>
      </c>
      <c r="G6" s="11" t="s">
        <v>52</v>
      </c>
      <c r="H6" s="12">
        <v>12</v>
      </c>
      <c r="I6" s="8">
        <v>2</v>
      </c>
      <c r="J6" s="48" t="s">
        <v>117</v>
      </c>
      <c r="K6" s="42">
        <v>42258</v>
      </c>
      <c r="L6" s="18" t="s">
        <v>83</v>
      </c>
      <c r="M6" s="58">
        <v>4.1500000000000004</v>
      </c>
      <c r="N6" s="58">
        <v>4.46</v>
      </c>
      <c r="O6" s="58">
        <v>1.93</v>
      </c>
      <c r="P6" s="58">
        <v>1.5</v>
      </c>
      <c r="Q6" s="58">
        <v>3.024</v>
      </c>
      <c r="R6" s="58">
        <f>24.1*0.494</f>
        <v>11.9054</v>
      </c>
      <c r="S6" s="58">
        <f>0.2*0.494</f>
        <v>9.8799999999999999E-2</v>
      </c>
      <c r="T6" s="58">
        <v>0</v>
      </c>
      <c r="U6" s="58">
        <v>0</v>
      </c>
      <c r="V6" s="58">
        <v>3.1520000000000001</v>
      </c>
      <c r="W6" s="58">
        <v>0</v>
      </c>
      <c r="X6" s="58">
        <v>0</v>
      </c>
      <c r="Y6" s="58">
        <v>12</v>
      </c>
      <c r="Z6" s="58">
        <v>1.157</v>
      </c>
      <c r="AA6" s="58">
        <v>112.21</v>
      </c>
      <c r="AB6" s="58">
        <v>26.25</v>
      </c>
      <c r="AC6" s="58">
        <f t="shared" si="0"/>
        <v>0.29841666666666666</v>
      </c>
      <c r="AD6" s="58">
        <v>78.650000000000006</v>
      </c>
      <c r="AE6" s="58">
        <f t="shared" si="1"/>
        <v>0.18726190476190477</v>
      </c>
      <c r="AF6" s="58">
        <v>0.84</v>
      </c>
      <c r="AG6" s="58">
        <f t="shared" si="2"/>
        <v>2E-3</v>
      </c>
      <c r="AH6" s="58">
        <v>0</v>
      </c>
      <c r="AI6" s="58">
        <f t="shared" si="3"/>
        <v>0</v>
      </c>
      <c r="AJ6" s="36"/>
      <c r="AK6" s="37"/>
      <c r="AL6" s="37"/>
      <c r="AM6" s="35"/>
      <c r="AN6" s="35"/>
      <c r="AO6" s="35"/>
      <c r="AP6" s="35"/>
    </row>
    <row r="7" spans="1:42" s="26" customFormat="1" ht="23.25">
      <c r="A7" s="24" t="s">
        <v>8</v>
      </c>
      <c r="B7" s="19">
        <v>512</v>
      </c>
      <c r="C7" s="10">
        <v>1107</v>
      </c>
      <c r="D7" s="4">
        <v>102</v>
      </c>
      <c r="E7" s="25" t="s">
        <v>47</v>
      </c>
      <c r="F7" s="11" t="s">
        <v>52</v>
      </c>
      <c r="G7" s="11" t="s">
        <v>53</v>
      </c>
      <c r="H7" s="12">
        <v>42.277000000000001</v>
      </c>
      <c r="I7" s="8">
        <v>2</v>
      </c>
      <c r="J7" s="48" t="s">
        <v>117</v>
      </c>
      <c r="K7" s="42">
        <v>42258</v>
      </c>
      <c r="L7" s="18" t="s">
        <v>83</v>
      </c>
      <c r="M7" s="58">
        <f>23.72745*0.747</f>
        <v>17.724405149999999</v>
      </c>
      <c r="N7" s="58">
        <f>12.45005*0.747</f>
        <v>9.3001873499999999</v>
      </c>
      <c r="O7" s="58">
        <f>19.1382765531062*0.747</f>
        <v>14.296292585170331</v>
      </c>
      <c r="P7" s="58">
        <f>1.2974*0.747</f>
        <v>0.96915780000000007</v>
      </c>
      <c r="Q7" s="58">
        <v>2.5915699999999999</v>
      </c>
      <c r="R7" s="58">
        <v>41.791249999999998</v>
      </c>
      <c r="S7" s="58">
        <v>0.42414999999999997</v>
      </c>
      <c r="T7" s="58">
        <v>2.495E-2</v>
      </c>
      <c r="U7" s="58">
        <v>0</v>
      </c>
      <c r="V7" s="58">
        <v>2.5569299999999999</v>
      </c>
      <c r="W7" s="58">
        <v>0</v>
      </c>
      <c r="X7" s="58">
        <v>0</v>
      </c>
      <c r="Y7" s="58">
        <v>42.29004288517033</v>
      </c>
      <c r="Z7" s="58">
        <v>1.2710600000000001</v>
      </c>
      <c r="AA7" s="58">
        <v>0</v>
      </c>
      <c r="AB7" s="58">
        <v>6.47</v>
      </c>
      <c r="AC7" s="58">
        <f t="shared" si="0"/>
        <v>2.1862613579149755E-3</v>
      </c>
      <c r="AD7" s="58">
        <v>76.325000000000003</v>
      </c>
      <c r="AE7" s="58">
        <f t="shared" si="1"/>
        <v>5.1581575932878057E-2</v>
      </c>
      <c r="AF7" s="58">
        <v>0</v>
      </c>
      <c r="AG7" s="58">
        <f t="shared" si="2"/>
        <v>0</v>
      </c>
      <c r="AH7" s="58">
        <v>0</v>
      </c>
      <c r="AI7" s="58">
        <f t="shared" si="3"/>
        <v>0</v>
      </c>
      <c r="AJ7" s="36"/>
      <c r="AK7" s="37"/>
      <c r="AL7" s="37"/>
      <c r="AM7" s="35"/>
      <c r="AN7" s="35"/>
      <c r="AO7" s="35"/>
      <c r="AP7" s="35"/>
    </row>
    <row r="8" spans="1:42" s="26" customFormat="1" ht="23.25">
      <c r="A8" s="24" t="s">
        <v>8</v>
      </c>
      <c r="B8" s="19">
        <v>512</v>
      </c>
      <c r="C8" s="10">
        <v>1108</v>
      </c>
      <c r="D8" s="4">
        <v>100</v>
      </c>
      <c r="E8" s="25" t="s">
        <v>12</v>
      </c>
      <c r="F8" s="11" t="s">
        <v>50</v>
      </c>
      <c r="G8" s="11" t="s">
        <v>54</v>
      </c>
      <c r="H8" s="12">
        <v>18.628</v>
      </c>
      <c r="I8" s="8">
        <v>2</v>
      </c>
      <c r="J8" s="48" t="s">
        <v>117</v>
      </c>
      <c r="K8" s="42">
        <v>42257</v>
      </c>
      <c r="L8" s="18" t="s">
        <v>83</v>
      </c>
      <c r="M8" s="58">
        <v>12.5</v>
      </c>
      <c r="N8" s="58">
        <v>4.45</v>
      </c>
      <c r="O8" s="58">
        <v>1.05</v>
      </c>
      <c r="P8" s="58">
        <v>0.57999999999999996</v>
      </c>
      <c r="Q8" s="58">
        <v>2.42116</v>
      </c>
      <c r="R8" s="58">
        <v>18.375</v>
      </c>
      <c r="S8" s="58">
        <v>0.17499999999999999</v>
      </c>
      <c r="T8" s="58">
        <v>2.5000000000000001E-2</v>
      </c>
      <c r="U8" s="58">
        <v>0</v>
      </c>
      <c r="V8" s="58">
        <v>2.21265</v>
      </c>
      <c r="W8" s="58">
        <v>0</v>
      </c>
      <c r="X8" s="58">
        <v>0</v>
      </c>
      <c r="Y8" s="58">
        <v>18.579999999999998</v>
      </c>
      <c r="Z8" s="58">
        <v>1.2001500000000001</v>
      </c>
      <c r="AA8" s="58">
        <v>0</v>
      </c>
      <c r="AB8" s="58">
        <v>11.15</v>
      </c>
      <c r="AC8" s="58">
        <f t="shared" si="0"/>
        <v>8.5508757937360035E-3</v>
      </c>
      <c r="AD8" s="58">
        <v>84.56</v>
      </c>
      <c r="AE8" s="58">
        <f t="shared" si="1"/>
        <v>0.12969722997637961</v>
      </c>
      <c r="AF8" s="58">
        <v>0</v>
      </c>
      <c r="AG8" s="58">
        <f t="shared" si="2"/>
        <v>0</v>
      </c>
      <c r="AH8" s="58">
        <v>0</v>
      </c>
      <c r="AI8" s="58">
        <f t="shared" si="3"/>
        <v>0</v>
      </c>
      <c r="AJ8" s="36"/>
      <c r="AK8" s="37"/>
      <c r="AL8" s="37"/>
      <c r="AM8" s="35"/>
      <c r="AN8" s="35"/>
      <c r="AO8" s="35"/>
      <c r="AP8" s="35"/>
    </row>
    <row r="9" spans="1:42" s="26" customFormat="1" ht="23.25">
      <c r="A9" s="24" t="s">
        <v>8</v>
      </c>
      <c r="B9" s="19">
        <v>512</v>
      </c>
      <c r="C9" s="10">
        <v>1110</v>
      </c>
      <c r="D9" s="4">
        <v>100</v>
      </c>
      <c r="E9" s="25" t="s">
        <v>13</v>
      </c>
      <c r="F9" s="11" t="s">
        <v>50</v>
      </c>
      <c r="G9" s="11" t="s">
        <v>55</v>
      </c>
      <c r="H9" s="12">
        <v>25.974</v>
      </c>
      <c r="I9" s="8">
        <v>2</v>
      </c>
      <c r="J9" s="48" t="s">
        <v>117</v>
      </c>
      <c r="K9" s="42">
        <v>42257</v>
      </c>
      <c r="L9" s="18" t="s">
        <v>83</v>
      </c>
      <c r="M9" s="58">
        <v>16.63</v>
      </c>
      <c r="N9" s="58">
        <v>6.3250000000000002</v>
      </c>
      <c r="O9" s="58">
        <v>2.2999999999999998</v>
      </c>
      <c r="P9" s="58">
        <v>1.2</v>
      </c>
      <c r="Q9" s="58">
        <v>2.5783</v>
      </c>
      <c r="R9" s="58">
        <v>26.25</v>
      </c>
      <c r="S9" s="58">
        <v>0.2</v>
      </c>
      <c r="T9" s="58">
        <v>0</v>
      </c>
      <c r="U9" s="58">
        <v>0</v>
      </c>
      <c r="V9" s="58">
        <v>2.4380600000000001</v>
      </c>
      <c r="W9" s="58">
        <v>0</v>
      </c>
      <c r="X9" s="58">
        <v>0</v>
      </c>
      <c r="Y9" s="58">
        <v>26.454999999999998</v>
      </c>
      <c r="Z9" s="58">
        <v>1.1525399999999999</v>
      </c>
      <c r="AA9" s="58">
        <v>0</v>
      </c>
      <c r="AB9" s="58">
        <v>9.1999999999999993</v>
      </c>
      <c r="AC9" s="58">
        <f t="shared" si="0"/>
        <v>5.0600050600050593E-3</v>
      </c>
      <c r="AD9" s="58">
        <v>77.650000000000006</v>
      </c>
      <c r="AE9" s="58">
        <f t="shared" si="1"/>
        <v>8.5415085415085426E-2</v>
      </c>
      <c r="AF9" s="58">
        <v>0</v>
      </c>
      <c r="AG9" s="58">
        <f t="shared" si="2"/>
        <v>0</v>
      </c>
      <c r="AH9" s="58">
        <v>0</v>
      </c>
      <c r="AI9" s="58">
        <f t="shared" si="3"/>
        <v>0</v>
      </c>
      <c r="AJ9" s="36"/>
      <c r="AK9" s="37"/>
      <c r="AL9" s="37"/>
      <c r="AM9" s="35"/>
      <c r="AN9" s="35"/>
      <c r="AO9" s="35"/>
      <c r="AP9" s="35"/>
    </row>
    <row r="10" spans="1:42" s="26" customFormat="1" ht="23.25">
      <c r="A10" s="24" t="s">
        <v>8</v>
      </c>
      <c r="B10" s="19">
        <v>512</v>
      </c>
      <c r="C10" s="10">
        <v>1111</v>
      </c>
      <c r="D10" s="4">
        <v>100</v>
      </c>
      <c r="E10" s="25" t="s">
        <v>14</v>
      </c>
      <c r="F10" s="11" t="s">
        <v>50</v>
      </c>
      <c r="G10" s="11" t="s">
        <v>56</v>
      </c>
      <c r="H10" s="12">
        <v>17.363</v>
      </c>
      <c r="I10" s="8">
        <v>2</v>
      </c>
      <c r="J10" s="48" t="s">
        <v>117</v>
      </c>
      <c r="K10" s="42">
        <v>42259</v>
      </c>
      <c r="L10" s="18" t="s">
        <v>83</v>
      </c>
      <c r="M10" s="58">
        <v>10.28</v>
      </c>
      <c r="N10" s="58">
        <v>3.85</v>
      </c>
      <c r="O10" s="58">
        <v>2.125</v>
      </c>
      <c r="P10" s="58">
        <v>1.28</v>
      </c>
      <c r="Q10" s="58">
        <v>2.6447500000000002</v>
      </c>
      <c r="R10" s="58">
        <v>15.025</v>
      </c>
      <c r="S10" s="58">
        <v>2.25</v>
      </c>
      <c r="T10" s="58">
        <v>0.22500000000000001</v>
      </c>
      <c r="U10" s="58">
        <v>2.5000000000000001E-2</v>
      </c>
      <c r="V10" s="58">
        <v>6.4912200000000002</v>
      </c>
      <c r="W10" s="58">
        <v>0</v>
      </c>
      <c r="X10" s="58">
        <v>0</v>
      </c>
      <c r="Y10" s="58">
        <v>17.535</v>
      </c>
      <c r="Z10" s="58">
        <v>2.3506100000000001</v>
      </c>
      <c r="AA10" s="58">
        <v>57.14</v>
      </c>
      <c r="AB10" s="58">
        <v>0</v>
      </c>
      <c r="AC10" s="58">
        <f t="shared" si="0"/>
        <v>9.4025884269505769E-2</v>
      </c>
      <c r="AD10" s="58">
        <v>65.319999999999993</v>
      </c>
      <c r="AE10" s="58">
        <f t="shared" si="1"/>
        <v>0.10748636262660335</v>
      </c>
      <c r="AF10" s="58">
        <v>0.68</v>
      </c>
      <c r="AG10" s="58">
        <f t="shared" si="2"/>
        <v>1.118963971005669E-3</v>
      </c>
      <c r="AH10" s="58">
        <v>0</v>
      </c>
      <c r="AI10" s="58">
        <f t="shared" si="3"/>
        <v>0</v>
      </c>
      <c r="AJ10" s="36"/>
      <c r="AK10" s="37"/>
      <c r="AL10" s="37"/>
      <c r="AM10" s="35"/>
      <c r="AN10" s="35"/>
      <c r="AO10" s="35"/>
      <c r="AP10" s="35"/>
    </row>
    <row r="11" spans="1:42" s="26" customFormat="1" ht="23.25">
      <c r="A11" s="24" t="s">
        <v>8</v>
      </c>
      <c r="B11" s="19">
        <v>512</v>
      </c>
      <c r="C11" s="10">
        <v>1132</v>
      </c>
      <c r="D11" s="4">
        <v>101</v>
      </c>
      <c r="E11" s="25" t="s">
        <v>15</v>
      </c>
      <c r="F11" s="11" t="s">
        <v>50</v>
      </c>
      <c r="G11" s="11" t="s">
        <v>57</v>
      </c>
      <c r="H11" s="12">
        <v>12.132999999999999</v>
      </c>
      <c r="I11" s="8">
        <v>2</v>
      </c>
      <c r="J11" s="48" t="s">
        <v>117</v>
      </c>
      <c r="K11" s="42">
        <v>42259</v>
      </c>
      <c r="L11" s="18" t="s">
        <v>83</v>
      </c>
      <c r="M11" s="58">
        <v>8.3249999999999993</v>
      </c>
      <c r="N11" s="58">
        <v>2.9249999999999998</v>
      </c>
      <c r="O11" s="58">
        <v>0.77500000000000002</v>
      </c>
      <c r="P11" s="58">
        <v>0.1</v>
      </c>
      <c r="Q11" s="58">
        <v>2.2991999999999999</v>
      </c>
      <c r="R11" s="58">
        <v>11.9</v>
      </c>
      <c r="S11" s="58">
        <v>0.22500000000000001</v>
      </c>
      <c r="T11" s="58">
        <v>0</v>
      </c>
      <c r="U11" s="58">
        <v>0</v>
      </c>
      <c r="V11" s="58">
        <v>4.14757</v>
      </c>
      <c r="W11" s="58">
        <v>0</v>
      </c>
      <c r="X11" s="58">
        <v>0</v>
      </c>
      <c r="Y11" s="58">
        <v>12.125</v>
      </c>
      <c r="Z11" s="58">
        <v>1.17069</v>
      </c>
      <c r="AA11" s="58">
        <v>87.120999999999995</v>
      </c>
      <c r="AB11" s="58">
        <v>41.33</v>
      </c>
      <c r="AC11" s="58">
        <f t="shared" si="0"/>
        <v>0.25382015989450257</v>
      </c>
      <c r="AD11" s="58">
        <v>95.578000000000003</v>
      </c>
      <c r="AE11" s="58">
        <f t="shared" si="1"/>
        <v>0.22507211736586172</v>
      </c>
      <c r="AF11" s="58">
        <v>0</v>
      </c>
      <c r="AG11" s="58">
        <f t="shared" si="2"/>
        <v>0</v>
      </c>
      <c r="AH11" s="58">
        <v>0</v>
      </c>
      <c r="AI11" s="58">
        <f t="shared" si="3"/>
        <v>0</v>
      </c>
      <c r="AJ11" s="36"/>
      <c r="AK11" s="37"/>
      <c r="AL11" s="37"/>
      <c r="AM11" s="35"/>
      <c r="AN11" s="35"/>
      <c r="AO11" s="35"/>
      <c r="AP11" s="35"/>
    </row>
    <row r="12" spans="1:42" s="26" customFormat="1" ht="23.25">
      <c r="A12" s="24" t="s">
        <v>8</v>
      </c>
      <c r="B12" s="19">
        <v>512</v>
      </c>
      <c r="C12" s="10">
        <v>1175</v>
      </c>
      <c r="D12" s="4">
        <v>200</v>
      </c>
      <c r="E12" s="25" t="s">
        <v>16</v>
      </c>
      <c r="F12" s="11" t="s">
        <v>58</v>
      </c>
      <c r="G12" s="11" t="s">
        <v>59</v>
      </c>
      <c r="H12" s="12">
        <v>60</v>
      </c>
      <c r="I12" s="8">
        <v>2</v>
      </c>
      <c r="J12" s="48" t="s">
        <v>64</v>
      </c>
      <c r="K12" s="42">
        <v>42258</v>
      </c>
      <c r="L12" s="18" t="s">
        <v>83</v>
      </c>
      <c r="M12" s="58">
        <f>73.9*0.501</f>
        <v>37.023900000000005</v>
      </c>
      <c r="N12" s="58">
        <f>30*0.501</f>
        <v>15.03</v>
      </c>
      <c r="O12" s="58">
        <f>9.9*0.501</f>
        <v>4.9599000000000002</v>
      </c>
      <c r="P12" s="58">
        <f>6.05*0.501</f>
        <v>3.03105</v>
      </c>
      <c r="Q12" s="58">
        <v>2.65876</v>
      </c>
      <c r="R12" s="58">
        <f>116.7*0.501</f>
        <v>58.466700000000003</v>
      </c>
      <c r="S12" s="58">
        <f>2.05*0.501</f>
        <v>1.02705</v>
      </c>
      <c r="T12" s="58">
        <f>0.45*0.501</f>
        <v>0.22545000000000001</v>
      </c>
      <c r="U12" s="58">
        <f>0.65*0.501</f>
        <v>0.32565</v>
      </c>
      <c r="V12" s="58">
        <v>2.6746099999999999</v>
      </c>
      <c r="W12" s="58">
        <v>0</v>
      </c>
      <c r="X12" s="58">
        <v>0</v>
      </c>
      <c r="Y12" s="58">
        <v>60.044850000000004</v>
      </c>
      <c r="Z12" s="58">
        <v>1.3286899999999999</v>
      </c>
      <c r="AA12" s="58">
        <v>0</v>
      </c>
      <c r="AB12" s="58">
        <v>14.954000000000001</v>
      </c>
      <c r="AC12" s="58">
        <f t="shared" si="0"/>
        <v>3.5604761904761903E-3</v>
      </c>
      <c r="AD12" s="58">
        <v>57.15</v>
      </c>
      <c r="AE12" s="58">
        <f t="shared" si="1"/>
        <v>2.7214285714285715E-2</v>
      </c>
      <c r="AF12" s="58">
        <v>0</v>
      </c>
      <c r="AG12" s="58">
        <f t="shared" si="2"/>
        <v>0</v>
      </c>
      <c r="AH12" s="58">
        <v>0</v>
      </c>
      <c r="AI12" s="58">
        <f t="shared" si="3"/>
        <v>0</v>
      </c>
      <c r="AJ12" s="36"/>
      <c r="AK12" s="37"/>
      <c r="AL12" s="37"/>
      <c r="AM12" s="35"/>
      <c r="AN12" s="35"/>
      <c r="AO12" s="35"/>
      <c r="AP12" s="35"/>
    </row>
    <row r="13" spans="1:42" s="26" customFormat="1" ht="23.25">
      <c r="A13" s="24" t="s">
        <v>8</v>
      </c>
      <c r="B13" s="19">
        <v>512</v>
      </c>
      <c r="C13" s="10">
        <v>1327</v>
      </c>
      <c r="D13" s="4">
        <v>100</v>
      </c>
      <c r="E13" s="25" t="s">
        <v>17</v>
      </c>
      <c r="F13" s="11" t="s">
        <v>50</v>
      </c>
      <c r="G13" s="11" t="s">
        <v>60</v>
      </c>
      <c r="H13" s="12">
        <v>44.73</v>
      </c>
      <c r="I13" s="8">
        <v>2</v>
      </c>
      <c r="J13" s="48" t="s">
        <v>117</v>
      </c>
      <c r="K13" s="42">
        <v>42258</v>
      </c>
      <c r="L13" s="18" t="s">
        <v>83</v>
      </c>
      <c r="M13" s="58">
        <v>29.93</v>
      </c>
      <c r="N13" s="58">
        <v>8.0250000000000004</v>
      </c>
      <c r="O13" s="58">
        <v>4.4000000000000004</v>
      </c>
      <c r="P13" s="58">
        <v>2.25</v>
      </c>
      <c r="Q13" s="58">
        <v>2.4459399999999998</v>
      </c>
      <c r="R13" s="58">
        <v>43.8</v>
      </c>
      <c r="S13" s="58">
        <v>0.6</v>
      </c>
      <c r="T13" s="58">
        <v>0.2</v>
      </c>
      <c r="U13" s="58">
        <v>0</v>
      </c>
      <c r="V13" s="58">
        <v>2.6099600000000001</v>
      </c>
      <c r="W13" s="58">
        <v>0</v>
      </c>
      <c r="X13" s="58">
        <v>0</v>
      </c>
      <c r="Y13" s="58">
        <v>44.604999999999997</v>
      </c>
      <c r="Z13" s="58">
        <v>1.22082</v>
      </c>
      <c r="AA13" s="58">
        <v>0</v>
      </c>
      <c r="AB13" s="58">
        <v>14.52</v>
      </c>
      <c r="AC13" s="58">
        <f t="shared" si="0"/>
        <v>4.6373478969052419E-3</v>
      </c>
      <c r="AD13" s="58">
        <v>134.58000000000001</v>
      </c>
      <c r="AE13" s="58">
        <f t="shared" si="1"/>
        <v>8.5963399444284772E-2</v>
      </c>
      <c r="AF13" s="58">
        <v>0</v>
      </c>
      <c r="AG13" s="58">
        <f t="shared" si="2"/>
        <v>0</v>
      </c>
      <c r="AH13" s="58">
        <v>1.458</v>
      </c>
      <c r="AI13" s="58">
        <f t="shared" si="3"/>
        <v>9.3130209830411057E-4</v>
      </c>
      <c r="AJ13" s="36"/>
      <c r="AK13" s="37"/>
      <c r="AL13" s="37"/>
      <c r="AM13" s="35"/>
      <c r="AN13" s="35"/>
      <c r="AO13" s="35"/>
      <c r="AP13" s="35"/>
    </row>
    <row r="14" spans="1:42" s="26" customFormat="1" ht="23.25">
      <c r="A14" s="24" t="s">
        <v>8</v>
      </c>
      <c r="B14" s="19">
        <v>512</v>
      </c>
      <c r="C14" s="10">
        <v>1331</v>
      </c>
      <c r="D14" s="4">
        <v>100</v>
      </c>
      <c r="E14" s="25" t="s">
        <v>18</v>
      </c>
      <c r="F14" s="11" t="s">
        <v>50</v>
      </c>
      <c r="G14" s="11" t="s">
        <v>61</v>
      </c>
      <c r="H14" s="12">
        <v>26.722999999999999</v>
      </c>
      <c r="I14" s="8">
        <v>4</v>
      </c>
      <c r="J14" s="48" t="s">
        <v>117</v>
      </c>
      <c r="K14" s="42">
        <v>42259</v>
      </c>
      <c r="L14" s="18" t="s">
        <v>83</v>
      </c>
      <c r="M14" s="58">
        <v>18.55</v>
      </c>
      <c r="N14" s="58">
        <v>3.15</v>
      </c>
      <c r="O14" s="58">
        <v>3.6</v>
      </c>
      <c r="P14" s="58">
        <v>1.35</v>
      </c>
      <c r="Q14" s="58">
        <v>2.3892199999999999</v>
      </c>
      <c r="R14" s="58">
        <v>26.175000000000001</v>
      </c>
      <c r="S14" s="58">
        <v>0.4</v>
      </c>
      <c r="T14" s="58">
        <v>0.05</v>
      </c>
      <c r="U14" s="58">
        <v>2.5000000000000001E-2</v>
      </c>
      <c r="V14" s="58">
        <v>1.8840699999999999</v>
      </c>
      <c r="W14" s="58">
        <v>0</v>
      </c>
      <c r="X14" s="58">
        <v>0</v>
      </c>
      <c r="Y14" s="58">
        <v>26.650000000000002</v>
      </c>
      <c r="Z14" s="58">
        <v>1.2694300000000001</v>
      </c>
      <c r="AA14" s="58">
        <v>12.236000000000001</v>
      </c>
      <c r="AB14" s="58">
        <v>16.32</v>
      </c>
      <c r="AC14" s="58">
        <f t="shared" si="0"/>
        <v>2.1806790298351877E-2</v>
      </c>
      <c r="AD14" s="58">
        <v>134.59</v>
      </c>
      <c r="AE14" s="58">
        <f t="shared" si="1"/>
        <v>0.14389958355830454</v>
      </c>
      <c r="AF14" s="58">
        <v>0</v>
      </c>
      <c r="AG14" s="58">
        <f t="shared" si="2"/>
        <v>0</v>
      </c>
      <c r="AH14" s="58">
        <v>0</v>
      </c>
      <c r="AI14" s="58">
        <f t="shared" si="3"/>
        <v>0</v>
      </c>
      <c r="AJ14" s="36"/>
      <c r="AK14" s="37"/>
      <c r="AL14" s="37"/>
      <c r="AM14" s="35"/>
      <c r="AN14" s="35"/>
      <c r="AO14" s="35"/>
      <c r="AP14" s="35"/>
    </row>
    <row r="15" spans="1:42" ht="23.25">
      <c r="A15" s="1" t="s">
        <v>8</v>
      </c>
      <c r="B15" s="19">
        <v>512</v>
      </c>
      <c r="C15" s="3">
        <v>1351</v>
      </c>
      <c r="D15" s="4">
        <v>100</v>
      </c>
      <c r="E15" s="5" t="s">
        <v>19</v>
      </c>
      <c r="F15" s="6" t="s">
        <v>62</v>
      </c>
      <c r="G15" s="6" t="s">
        <v>50</v>
      </c>
      <c r="H15" s="7">
        <v>3.335</v>
      </c>
      <c r="I15" s="8">
        <v>2</v>
      </c>
      <c r="J15" s="48" t="s">
        <v>64</v>
      </c>
      <c r="K15" s="42">
        <v>42257</v>
      </c>
      <c r="L15" s="18" t="s">
        <v>83</v>
      </c>
      <c r="M15" s="58">
        <v>2.75</v>
      </c>
      <c r="N15" s="58">
        <v>0.22500000000000001</v>
      </c>
      <c r="O15" s="58">
        <v>0.05</v>
      </c>
      <c r="P15" s="58">
        <v>0.05</v>
      </c>
      <c r="Q15" s="58">
        <v>2.1762600000000001</v>
      </c>
      <c r="R15" s="58">
        <v>3.0750000000000002</v>
      </c>
      <c r="S15" s="58">
        <v>0</v>
      </c>
      <c r="T15" s="58">
        <v>0</v>
      </c>
      <c r="U15" s="58">
        <v>0</v>
      </c>
      <c r="V15" s="58">
        <v>1.53392</v>
      </c>
      <c r="W15" s="58">
        <v>0</v>
      </c>
      <c r="X15" s="58">
        <v>0</v>
      </c>
      <c r="Y15" s="58">
        <v>3.34</v>
      </c>
      <c r="Z15" s="58">
        <v>1.25031</v>
      </c>
      <c r="AA15" s="58">
        <v>36.32</v>
      </c>
      <c r="AB15" s="58">
        <v>19.25</v>
      </c>
      <c r="AC15" s="58">
        <f t="shared" si="0"/>
        <v>0.39361747697579785</v>
      </c>
      <c r="AD15" s="58">
        <v>59.46</v>
      </c>
      <c r="AE15" s="58">
        <f t="shared" si="1"/>
        <v>0.50940244163632464</v>
      </c>
      <c r="AF15" s="58">
        <v>1.48</v>
      </c>
      <c r="AG15" s="58">
        <f t="shared" si="2"/>
        <v>1.2679374598415076E-2</v>
      </c>
      <c r="AH15" s="58">
        <v>0</v>
      </c>
      <c r="AI15" s="58">
        <f t="shared" si="3"/>
        <v>0</v>
      </c>
      <c r="AJ15" s="36"/>
      <c r="AK15" s="37"/>
      <c r="AL15" s="37"/>
      <c r="AM15" s="35"/>
      <c r="AN15" s="35"/>
      <c r="AO15" s="35"/>
      <c r="AP15" s="35"/>
    </row>
    <row r="16" spans="1:42" s="46" customFormat="1" ht="23.25">
      <c r="A16" s="24" t="s">
        <v>8</v>
      </c>
      <c r="B16" s="48">
        <v>512</v>
      </c>
      <c r="C16" s="10">
        <v>1357</v>
      </c>
      <c r="D16" s="4">
        <v>100</v>
      </c>
      <c r="E16" s="25" t="s">
        <v>20</v>
      </c>
      <c r="F16" s="53" t="s">
        <v>50</v>
      </c>
      <c r="G16" s="44" t="s">
        <v>63</v>
      </c>
      <c r="H16" s="43">
        <v>15.015000000000001</v>
      </c>
      <c r="I16" s="41">
        <v>2</v>
      </c>
      <c r="J16" s="48" t="s">
        <v>117</v>
      </c>
      <c r="K16" s="42">
        <v>42259</v>
      </c>
      <c r="L16" s="18" t="s">
        <v>83</v>
      </c>
      <c r="M16" s="58">
        <v>11</v>
      </c>
      <c r="N16" s="58">
        <v>2.2749999999999999</v>
      </c>
      <c r="O16" s="58">
        <v>1.425</v>
      </c>
      <c r="P16" s="58">
        <v>0.2</v>
      </c>
      <c r="Q16" s="58">
        <v>2.2500800000000001</v>
      </c>
      <c r="R16" s="58">
        <v>14.9</v>
      </c>
      <c r="S16" s="58">
        <v>0</v>
      </c>
      <c r="T16" s="58">
        <v>0</v>
      </c>
      <c r="U16" s="58">
        <v>0</v>
      </c>
      <c r="V16" s="58">
        <v>2.19896</v>
      </c>
      <c r="W16" s="58">
        <v>0</v>
      </c>
      <c r="X16" s="58">
        <v>0</v>
      </c>
      <c r="Y16" s="58">
        <v>14.9</v>
      </c>
      <c r="Z16" s="58">
        <v>1.5302199999999999</v>
      </c>
      <c r="AA16" s="58">
        <v>0</v>
      </c>
      <c r="AB16" s="58">
        <v>8.14</v>
      </c>
      <c r="AC16" s="58">
        <f t="shared" si="0"/>
        <v>7.7446363160648879E-3</v>
      </c>
      <c r="AD16" s="58">
        <v>88.39</v>
      </c>
      <c r="AE16" s="58">
        <f t="shared" si="1"/>
        <v>0.1681937110508539</v>
      </c>
      <c r="AF16" s="58">
        <v>0</v>
      </c>
      <c r="AG16" s="58">
        <f t="shared" si="2"/>
        <v>0</v>
      </c>
      <c r="AH16" s="58">
        <v>0</v>
      </c>
      <c r="AI16" s="58">
        <f t="shared" si="3"/>
        <v>0</v>
      </c>
      <c r="AJ16" s="36"/>
      <c r="AK16" s="37"/>
      <c r="AL16" s="37"/>
      <c r="AM16" s="35"/>
      <c r="AN16" s="35"/>
      <c r="AO16" s="35"/>
      <c r="AP16" s="35"/>
    </row>
    <row r="17" spans="1:42" s="46" customFormat="1" ht="23.25">
      <c r="A17" s="24" t="s">
        <v>8</v>
      </c>
      <c r="B17" s="48">
        <v>512</v>
      </c>
      <c r="C17" s="10">
        <v>1400</v>
      </c>
      <c r="D17" s="4">
        <v>100</v>
      </c>
      <c r="E17" s="25" t="s">
        <v>96</v>
      </c>
      <c r="F17" s="44" t="s">
        <v>50</v>
      </c>
      <c r="G17" s="44" t="s">
        <v>97</v>
      </c>
      <c r="H17" s="43">
        <v>1.3160000000000001</v>
      </c>
      <c r="I17" s="41">
        <v>4</v>
      </c>
      <c r="J17" s="48" t="s">
        <v>117</v>
      </c>
      <c r="K17" s="42">
        <v>42257</v>
      </c>
      <c r="L17" s="18" t="s">
        <v>83</v>
      </c>
      <c r="M17" s="58">
        <v>7.0000000000000007E-2</v>
      </c>
      <c r="N17" s="58">
        <v>0.15</v>
      </c>
      <c r="O17" s="58">
        <v>0.3</v>
      </c>
      <c r="P17" s="58">
        <v>0.81</v>
      </c>
      <c r="Q17" s="58">
        <v>5.7522599999999997</v>
      </c>
      <c r="R17" s="58">
        <v>1.28</v>
      </c>
      <c r="S17" s="58">
        <v>0.04</v>
      </c>
      <c r="T17" s="58">
        <v>0</v>
      </c>
      <c r="U17" s="58">
        <v>0</v>
      </c>
      <c r="V17" s="58">
        <v>4.1627599999999996</v>
      </c>
      <c r="W17" s="58">
        <v>0</v>
      </c>
      <c r="X17" s="58">
        <v>0</v>
      </c>
      <c r="Y17" s="58">
        <v>1.32</v>
      </c>
      <c r="Z17" s="58">
        <v>1.1963699999999999</v>
      </c>
      <c r="AA17" s="58">
        <v>15</v>
      </c>
      <c r="AB17" s="58">
        <v>28.12</v>
      </c>
      <c r="AC17" s="58">
        <f t="shared" si="0"/>
        <v>0.63091619626574036</v>
      </c>
      <c r="AD17" s="58">
        <v>0</v>
      </c>
      <c r="AE17" s="58">
        <f t="shared" si="1"/>
        <v>0</v>
      </c>
      <c r="AF17" s="58">
        <v>0</v>
      </c>
      <c r="AG17" s="58">
        <f t="shared" si="2"/>
        <v>0</v>
      </c>
      <c r="AH17" s="58">
        <v>0</v>
      </c>
      <c r="AI17" s="58">
        <f t="shared" si="3"/>
        <v>0</v>
      </c>
      <c r="AJ17" s="36"/>
      <c r="AK17" s="37"/>
      <c r="AL17" s="37"/>
      <c r="AM17" s="35"/>
      <c r="AN17" s="35"/>
      <c r="AO17" s="35"/>
      <c r="AP17" s="35"/>
    </row>
    <row r="18" spans="1:42" s="46" customFormat="1" ht="23.25">
      <c r="A18" s="24" t="s">
        <v>8</v>
      </c>
      <c r="B18" s="48">
        <v>512</v>
      </c>
      <c r="C18" s="10">
        <v>1400</v>
      </c>
      <c r="D18" s="4">
        <v>100</v>
      </c>
      <c r="E18" s="25" t="s">
        <v>96</v>
      </c>
      <c r="F18" s="44" t="s">
        <v>97</v>
      </c>
      <c r="G18" s="44" t="s">
        <v>50</v>
      </c>
      <c r="H18" s="43">
        <v>1.3160000000000001</v>
      </c>
      <c r="I18" s="41">
        <v>4</v>
      </c>
      <c r="J18" s="48" t="s">
        <v>64</v>
      </c>
      <c r="K18" s="42">
        <v>42257</v>
      </c>
      <c r="L18" s="18" t="s">
        <v>83</v>
      </c>
      <c r="M18" s="58">
        <v>0.3</v>
      </c>
      <c r="N18" s="58">
        <v>0.2</v>
      </c>
      <c r="O18" s="58">
        <v>0.37</v>
      </c>
      <c r="P18" s="58">
        <v>0.47</v>
      </c>
      <c r="Q18" s="58">
        <v>4.4995200000000004</v>
      </c>
      <c r="R18" s="58">
        <v>1.32</v>
      </c>
      <c r="S18" s="58">
        <v>0</v>
      </c>
      <c r="T18" s="58">
        <v>0</v>
      </c>
      <c r="U18" s="58">
        <v>0</v>
      </c>
      <c r="V18" s="58">
        <v>2.8576000000000001</v>
      </c>
      <c r="W18" s="58">
        <v>0</v>
      </c>
      <c r="X18" s="58">
        <v>0</v>
      </c>
      <c r="Y18" s="58">
        <v>1.32</v>
      </c>
      <c r="Z18" s="58">
        <v>1.08935</v>
      </c>
      <c r="AA18" s="58">
        <v>0</v>
      </c>
      <c r="AB18" s="58">
        <v>0</v>
      </c>
      <c r="AC18" s="58">
        <f t="shared" si="0"/>
        <v>0</v>
      </c>
      <c r="AD18" s="58">
        <v>0</v>
      </c>
      <c r="AE18" s="58">
        <f t="shared" si="1"/>
        <v>0</v>
      </c>
      <c r="AF18" s="58">
        <v>0</v>
      </c>
      <c r="AG18" s="58">
        <f t="shared" si="2"/>
        <v>0</v>
      </c>
      <c r="AH18" s="58">
        <v>1.34</v>
      </c>
      <c r="AI18" s="58">
        <f t="shared" si="3"/>
        <v>2.9092488059053411E-2</v>
      </c>
      <c r="AJ18" s="36"/>
      <c r="AK18" s="37"/>
      <c r="AL18" s="37"/>
      <c r="AM18" s="35"/>
      <c r="AN18" s="35"/>
      <c r="AO18" s="35"/>
      <c r="AP18" s="35"/>
    </row>
    <row r="19" spans="1:42" s="72" customFormat="1" ht="23.25">
      <c r="A19" s="64"/>
      <c r="B19" s="64"/>
      <c r="C19" s="64"/>
      <c r="D19" s="64"/>
      <c r="E19" s="64"/>
      <c r="F19" s="113" t="s">
        <v>84</v>
      </c>
      <c r="G19" s="113"/>
      <c r="H19" s="65">
        <f>SUM(H4:H18)</f>
        <v>332.11299999999994</v>
      </c>
      <c r="I19" s="66"/>
      <c r="J19" s="85"/>
      <c r="K19" s="85"/>
      <c r="L19" s="85"/>
      <c r="M19" s="67">
        <f t="shared" ref="M19:O19" si="4">SUM(M4:M18)</f>
        <v>201.11330515000003</v>
      </c>
      <c r="N19" s="67">
        <f t="shared" si="4"/>
        <v>74.115187350000014</v>
      </c>
      <c r="O19" s="67">
        <f t="shared" si="4"/>
        <v>41.956192585170321</v>
      </c>
      <c r="P19" s="67">
        <f>SUM(P4:P18)</f>
        <v>15.370207800000001</v>
      </c>
      <c r="Q19" s="67" t="s">
        <v>85</v>
      </c>
      <c r="R19" s="67">
        <v>324.67899999999997</v>
      </c>
      <c r="S19" s="67">
        <v>6.1609999999999996</v>
      </c>
      <c r="T19" s="67">
        <v>0.84799999999999998</v>
      </c>
      <c r="U19" s="67">
        <v>0.42499999999999999</v>
      </c>
      <c r="V19" s="67" t="s">
        <v>85</v>
      </c>
      <c r="W19" s="68">
        <f t="shared" ref="W19:X19" si="5">SUM(W4:W18)</f>
        <v>0</v>
      </c>
      <c r="X19" s="68">
        <f t="shared" si="5"/>
        <v>0</v>
      </c>
      <c r="Y19" s="68">
        <v>332.113</v>
      </c>
      <c r="Z19" s="67" t="s">
        <v>85</v>
      </c>
      <c r="AA19" s="67">
        <f>SUM(AA4:AA18)</f>
        <v>320.02699999999999</v>
      </c>
      <c r="AB19" s="67">
        <f>SUM(AB4:AB18)</f>
        <v>214.94900000000001</v>
      </c>
      <c r="AC19" s="67" t="s">
        <v>85</v>
      </c>
      <c r="AD19" s="67">
        <f>SUM(AD4:AD18)</f>
        <v>1160.1569999999999</v>
      </c>
      <c r="AE19" s="67" t="s">
        <v>85</v>
      </c>
      <c r="AF19" s="67">
        <f>SUM(AF4:AF18)</f>
        <v>3</v>
      </c>
      <c r="AG19" s="67" t="s">
        <v>85</v>
      </c>
      <c r="AH19" s="67">
        <f>SUM(AH4:AH18)</f>
        <v>2.798</v>
      </c>
      <c r="AI19" s="68" t="s">
        <v>85</v>
      </c>
      <c r="AJ19" s="69"/>
      <c r="AK19" s="70"/>
      <c r="AL19" s="70"/>
      <c r="AM19" s="70"/>
      <c r="AN19" s="71"/>
      <c r="AO19" s="71"/>
      <c r="AP19" s="71"/>
    </row>
    <row r="20" spans="1:42" s="77" customFormat="1" ht="23.25">
      <c r="A20" s="73"/>
      <c r="B20" s="73"/>
      <c r="C20" s="73"/>
      <c r="D20" s="73"/>
      <c r="E20" s="73"/>
      <c r="F20" s="118" t="s">
        <v>86</v>
      </c>
      <c r="G20" s="118"/>
      <c r="H20" s="74"/>
      <c r="I20" s="74"/>
      <c r="J20" s="85"/>
      <c r="K20" s="85"/>
      <c r="L20" s="85"/>
      <c r="M20" s="67" t="s">
        <v>85</v>
      </c>
      <c r="N20" s="67" t="s">
        <v>85</v>
      </c>
      <c r="O20" s="67" t="s">
        <v>85</v>
      </c>
      <c r="P20" s="67" t="s">
        <v>85</v>
      </c>
      <c r="Q20" s="67">
        <f>SUMPRODUCT(Q4:Q18,H4:H18)/H19</f>
        <v>2.5533087908633512</v>
      </c>
      <c r="R20" s="67" t="s">
        <v>85</v>
      </c>
      <c r="S20" s="67" t="s">
        <v>85</v>
      </c>
      <c r="T20" s="67" t="s">
        <v>85</v>
      </c>
      <c r="U20" s="67" t="s">
        <v>85</v>
      </c>
      <c r="V20" s="67">
        <f>SUMPRODUCT(V4:V18,H4:H18)/H19</f>
        <v>2.8586966167238259</v>
      </c>
      <c r="W20" s="67" t="s">
        <v>85</v>
      </c>
      <c r="X20" s="67" t="s">
        <v>85</v>
      </c>
      <c r="Y20" s="67" t="s">
        <v>85</v>
      </c>
      <c r="Z20" s="67">
        <f>SUMPRODUCT(Z4:Z18,H4:H18)/H19</f>
        <v>1.3187121974147353</v>
      </c>
      <c r="AA20" s="67" t="s">
        <v>85</v>
      </c>
      <c r="AB20" s="67" t="s">
        <v>85</v>
      </c>
      <c r="AC20" s="67">
        <f>SUMPRODUCT(AC4:AC18,H4:H18)/H19</f>
        <v>3.6777628612636594E-2</v>
      </c>
      <c r="AD20" s="75" t="s">
        <v>85</v>
      </c>
      <c r="AE20" s="75">
        <f>SUMPRODUCT(AE4:AE18,H4:H18)/H19</f>
        <v>9.980742354904161E-2</v>
      </c>
      <c r="AF20" s="75" t="s">
        <v>85</v>
      </c>
      <c r="AG20" s="75">
        <f>SUMPRODUCT(AG4:AG18,H4:H18)/H19</f>
        <v>2.5808771627212944E-4</v>
      </c>
      <c r="AH20" s="75" t="s">
        <v>85</v>
      </c>
      <c r="AI20" s="75">
        <f>SUMPRODUCT(AI4:AI18,H4:H18)/H19</f>
        <v>2.4070981004313942E-4</v>
      </c>
      <c r="AJ20" s="76"/>
      <c r="AK20" s="70"/>
      <c r="AL20" s="70"/>
      <c r="AM20" s="71"/>
      <c r="AN20" s="71"/>
      <c r="AO20" s="71"/>
      <c r="AP20" s="71"/>
    </row>
    <row r="21" spans="1:42" s="38" customFormat="1"/>
    <row r="22" spans="1:42" s="38" customFormat="1"/>
    <row r="23" spans="1:42" s="38" customFormat="1"/>
    <row r="24" spans="1:42" s="38" customFormat="1"/>
    <row r="25" spans="1:42" s="38" customFormat="1"/>
    <row r="26" spans="1:42" s="38" customFormat="1"/>
    <row r="27" spans="1:42" s="38" customFormat="1"/>
    <row r="28" spans="1:42" s="38" customFormat="1"/>
    <row r="29" spans="1:42" s="38" customFormat="1" ht="23.25">
      <c r="A29" s="86" t="s">
        <v>161</v>
      </c>
      <c r="B29" s="86"/>
      <c r="C29" s="86"/>
      <c r="D29" s="86"/>
      <c r="E29" s="86"/>
    </row>
    <row r="30" spans="1:42" s="38" customFormat="1" ht="93" customHeight="1">
      <c r="A30" s="101" t="s">
        <v>82</v>
      </c>
      <c r="B30" s="101" t="s">
        <v>0</v>
      </c>
      <c r="C30" s="108" t="s">
        <v>1</v>
      </c>
      <c r="D30" s="110" t="s">
        <v>2</v>
      </c>
      <c r="E30" s="101" t="s">
        <v>3</v>
      </c>
      <c r="F30" s="101" t="s">
        <v>128</v>
      </c>
      <c r="G30" s="101" t="s">
        <v>129</v>
      </c>
      <c r="H30" s="106" t="s">
        <v>130</v>
      </c>
      <c r="I30" s="101" t="s">
        <v>4</v>
      </c>
      <c r="J30" s="101" t="s">
        <v>5</v>
      </c>
      <c r="K30" s="99" t="s">
        <v>6</v>
      </c>
      <c r="L30" s="101" t="s">
        <v>7</v>
      </c>
      <c r="M30" s="103" t="s">
        <v>155</v>
      </c>
      <c r="N30" s="104"/>
      <c r="O30" s="104"/>
      <c r="P30" s="105"/>
      <c r="Q30" s="97" t="s">
        <v>131</v>
      </c>
      <c r="R30" s="94" t="s">
        <v>134</v>
      </c>
      <c r="S30" s="95"/>
      <c r="T30" s="96"/>
      <c r="U30" s="97" t="s">
        <v>135</v>
      </c>
      <c r="V30" s="88" t="s">
        <v>98</v>
      </c>
      <c r="W30" s="88" t="s">
        <v>157</v>
      </c>
      <c r="X30" s="88" t="s">
        <v>158</v>
      </c>
      <c r="Y30" s="60" t="s">
        <v>99</v>
      </c>
      <c r="Z30" s="88" t="s">
        <v>100</v>
      </c>
      <c r="AA30" s="88" t="s">
        <v>159</v>
      </c>
      <c r="AB30" s="88" t="s">
        <v>141</v>
      </c>
      <c r="AC30" s="63" t="s">
        <v>105</v>
      </c>
    </row>
    <row r="31" spans="1:42" s="38" customFormat="1" ht="46.5" customHeight="1">
      <c r="A31" s="102"/>
      <c r="B31" s="102"/>
      <c r="C31" s="109"/>
      <c r="D31" s="111"/>
      <c r="E31" s="102"/>
      <c r="F31" s="102"/>
      <c r="G31" s="102"/>
      <c r="H31" s="107"/>
      <c r="I31" s="102"/>
      <c r="J31" s="102"/>
      <c r="K31" s="100"/>
      <c r="L31" s="102"/>
      <c r="M31" s="39" t="s">
        <v>144</v>
      </c>
      <c r="N31" s="40" t="s">
        <v>145</v>
      </c>
      <c r="O31" s="40" t="s">
        <v>146</v>
      </c>
      <c r="P31" s="39" t="s">
        <v>147</v>
      </c>
      <c r="Q31" s="98"/>
      <c r="R31" s="39" t="s">
        <v>152</v>
      </c>
      <c r="S31" s="40" t="s">
        <v>153</v>
      </c>
      <c r="T31" s="39" t="s">
        <v>154</v>
      </c>
      <c r="U31" s="98"/>
      <c r="V31" s="89"/>
      <c r="W31" s="89"/>
      <c r="X31" s="89"/>
      <c r="Y31" s="61"/>
      <c r="Z31" s="89"/>
      <c r="AA31" s="89"/>
      <c r="AB31" s="89"/>
      <c r="AC31" s="62" t="s">
        <v>160</v>
      </c>
    </row>
    <row r="32" spans="1:42" s="38" customFormat="1" ht="23.25">
      <c r="A32" s="24" t="s">
        <v>8</v>
      </c>
      <c r="B32" s="48">
        <v>512</v>
      </c>
      <c r="C32" s="48">
        <v>1</v>
      </c>
      <c r="D32" s="48">
        <v>1001</v>
      </c>
      <c r="E32" s="48" t="s">
        <v>119</v>
      </c>
      <c r="F32" s="48" t="s">
        <v>120</v>
      </c>
      <c r="G32" s="48" t="s">
        <v>121</v>
      </c>
      <c r="H32" s="48">
        <v>4.165</v>
      </c>
      <c r="I32" s="48">
        <v>8</v>
      </c>
      <c r="J32" s="48" t="s">
        <v>117</v>
      </c>
      <c r="K32" s="47"/>
      <c r="L32" s="48" t="s">
        <v>101</v>
      </c>
      <c r="M32" s="58">
        <v>3.25</v>
      </c>
      <c r="N32" s="58">
        <v>0.92500000000000004</v>
      </c>
      <c r="O32" s="58">
        <v>0</v>
      </c>
      <c r="P32" s="58">
        <v>0</v>
      </c>
      <c r="Q32" s="58">
        <v>3.621</v>
      </c>
      <c r="R32" s="58">
        <v>0</v>
      </c>
      <c r="S32" s="58">
        <v>0</v>
      </c>
      <c r="T32" s="58">
        <v>4.1749999999999998</v>
      </c>
      <c r="U32" s="58">
        <v>1.123</v>
      </c>
      <c r="V32" s="51">
        <v>2</v>
      </c>
      <c r="W32" s="51">
        <v>6</v>
      </c>
      <c r="X32" s="51">
        <v>4</v>
      </c>
      <c r="Y32" s="51">
        <v>8</v>
      </c>
      <c r="Z32" s="51">
        <v>5</v>
      </c>
      <c r="AA32" s="58">
        <v>0</v>
      </c>
      <c r="AB32" s="45">
        <v>0</v>
      </c>
      <c r="AC32" s="52">
        <v>23</v>
      </c>
    </row>
    <row r="33" spans="1:29" s="38" customFormat="1" ht="23.25">
      <c r="A33" s="24" t="s">
        <v>8</v>
      </c>
      <c r="B33" s="48">
        <v>512</v>
      </c>
      <c r="C33" s="48">
        <v>1</v>
      </c>
      <c r="D33" s="48">
        <v>1001</v>
      </c>
      <c r="E33" s="48" t="s">
        <v>119</v>
      </c>
      <c r="F33" s="48" t="s">
        <v>121</v>
      </c>
      <c r="G33" s="48" t="s">
        <v>120</v>
      </c>
      <c r="H33" s="48">
        <v>4.165</v>
      </c>
      <c r="I33" s="48">
        <v>8</v>
      </c>
      <c r="J33" s="48" t="s">
        <v>64</v>
      </c>
      <c r="K33" s="47"/>
      <c r="L33" s="48" t="s">
        <v>101</v>
      </c>
      <c r="M33" s="58">
        <v>3.4</v>
      </c>
      <c r="N33" s="58">
        <v>0.77500000000000002</v>
      </c>
      <c r="O33" s="58">
        <v>0</v>
      </c>
      <c r="P33" s="58">
        <v>0</v>
      </c>
      <c r="Q33" s="58">
        <v>3.468</v>
      </c>
      <c r="R33" s="58">
        <v>0</v>
      </c>
      <c r="S33" s="58">
        <v>0</v>
      </c>
      <c r="T33" s="58">
        <v>4.1749999999999998</v>
      </c>
      <c r="U33" s="58">
        <v>1.054</v>
      </c>
      <c r="V33" s="51">
        <v>3</v>
      </c>
      <c r="W33" s="51">
        <v>2</v>
      </c>
      <c r="X33" s="51">
        <v>10</v>
      </c>
      <c r="Y33" s="51">
        <v>4</v>
      </c>
      <c r="Z33" s="51">
        <v>3</v>
      </c>
      <c r="AA33" s="58">
        <v>0</v>
      </c>
      <c r="AB33" s="45">
        <v>0</v>
      </c>
      <c r="AC33" s="52">
        <v>12</v>
      </c>
    </row>
    <row r="34" spans="1:29" s="77" customFormat="1" ht="23.25">
      <c r="F34" s="90" t="s">
        <v>84</v>
      </c>
      <c r="G34" s="91"/>
      <c r="H34" s="78">
        <f>SUM(H32:H33)</f>
        <v>8.33</v>
      </c>
      <c r="I34" s="79"/>
      <c r="J34" s="79"/>
      <c r="K34" s="79"/>
      <c r="L34" s="79"/>
      <c r="M34" s="78">
        <f>SUM(M32:M33)</f>
        <v>6.65</v>
      </c>
      <c r="N34" s="78">
        <f t="shared" ref="N34:P34" si="6">SUM(N32:N33)</f>
        <v>1.7000000000000002</v>
      </c>
      <c r="O34" s="78">
        <f t="shared" si="6"/>
        <v>0</v>
      </c>
      <c r="P34" s="78">
        <f t="shared" si="6"/>
        <v>0</v>
      </c>
      <c r="Q34" s="80" t="s">
        <v>85</v>
      </c>
      <c r="R34" s="80">
        <f>SUM(R32:R33)</f>
        <v>0</v>
      </c>
      <c r="S34" s="80">
        <f t="shared" ref="S34:T34" si="7">SUM(S32:S33)</f>
        <v>0</v>
      </c>
      <c r="T34" s="80">
        <f t="shared" si="7"/>
        <v>8.35</v>
      </c>
      <c r="U34" s="80" t="s">
        <v>85</v>
      </c>
      <c r="V34" s="81">
        <f t="shared" ref="V34:AA34" si="8">SUM(V32:V33)</f>
        <v>5</v>
      </c>
      <c r="W34" s="81">
        <f t="shared" si="8"/>
        <v>8</v>
      </c>
      <c r="X34" s="81">
        <f t="shared" si="8"/>
        <v>14</v>
      </c>
      <c r="Y34" s="81">
        <f t="shared" si="8"/>
        <v>12</v>
      </c>
      <c r="Z34" s="81">
        <f t="shared" si="8"/>
        <v>8</v>
      </c>
      <c r="AA34" s="80">
        <f t="shared" si="8"/>
        <v>0</v>
      </c>
      <c r="AB34" s="80" t="s">
        <v>85</v>
      </c>
      <c r="AC34" s="81">
        <f>SUM(AC32:AC33)</f>
        <v>35</v>
      </c>
    </row>
    <row r="35" spans="1:29" s="77" customFormat="1" ht="23.25">
      <c r="F35" s="90" t="s">
        <v>86</v>
      </c>
      <c r="G35" s="91"/>
      <c r="H35" s="79"/>
      <c r="I35" s="79"/>
      <c r="J35" s="79"/>
      <c r="K35" s="79"/>
      <c r="L35" s="79"/>
      <c r="M35" s="80" t="s">
        <v>85</v>
      </c>
      <c r="N35" s="80" t="s">
        <v>85</v>
      </c>
      <c r="O35" s="80" t="s">
        <v>85</v>
      </c>
      <c r="P35" s="80" t="s">
        <v>85</v>
      </c>
      <c r="Q35" s="80">
        <v>4.9484150148518946</v>
      </c>
      <c r="R35" s="80" t="s">
        <v>85</v>
      </c>
      <c r="S35" s="80" t="s">
        <v>85</v>
      </c>
      <c r="T35" s="80" t="s">
        <v>85</v>
      </c>
      <c r="U35" s="80">
        <f>SUMPRODUCT(U32:U33,H32:H33)/H34</f>
        <v>1.0885000000000002</v>
      </c>
      <c r="V35" s="78" t="s">
        <v>85</v>
      </c>
      <c r="W35" s="78" t="s">
        <v>85</v>
      </c>
      <c r="X35" s="78" t="s">
        <v>85</v>
      </c>
      <c r="Y35" s="78" t="s">
        <v>85</v>
      </c>
      <c r="Z35" s="78" t="s">
        <v>85</v>
      </c>
      <c r="AA35" s="80" t="s">
        <v>85</v>
      </c>
      <c r="AB35" s="80">
        <v>9.6803588123217446E-3</v>
      </c>
      <c r="AC35" s="78" t="s">
        <v>85</v>
      </c>
    </row>
    <row r="36" spans="1:29" s="38" customFormat="1"/>
  </sheetData>
  <mergeCells count="54">
    <mergeCell ref="F20:G20"/>
    <mergeCell ref="Z2:Z3"/>
    <mergeCell ref="AA2:AA3"/>
    <mergeCell ref="AB2:AB3"/>
    <mergeCell ref="M2:P2"/>
    <mergeCell ref="Q2:Q3"/>
    <mergeCell ref="R2:U2"/>
    <mergeCell ref="V2:V3"/>
    <mergeCell ref="L2:L3"/>
    <mergeCell ref="F2:F3"/>
    <mergeCell ref="G2:G3"/>
    <mergeCell ref="H2:H3"/>
    <mergeCell ref="I2:I3"/>
    <mergeCell ref="A2:A3"/>
    <mergeCell ref="B2:B3"/>
    <mergeCell ref="C2:C3"/>
    <mergeCell ref="D2:D3"/>
    <mergeCell ref="E2:E3"/>
    <mergeCell ref="AJ2:AJ3"/>
    <mergeCell ref="AE2:AE3"/>
    <mergeCell ref="AF2:AF3"/>
    <mergeCell ref="F19:G19"/>
    <mergeCell ref="AC2:AC3"/>
    <mergeCell ref="AD2:AD3"/>
    <mergeCell ref="J2:J3"/>
    <mergeCell ref="K2:K3"/>
    <mergeCell ref="AH2:AH3"/>
    <mergeCell ref="AI2:AI3"/>
    <mergeCell ref="A30:A31"/>
    <mergeCell ref="B30:B31"/>
    <mergeCell ref="C30:C31"/>
    <mergeCell ref="D30:D31"/>
    <mergeCell ref="E30:E31"/>
    <mergeCell ref="F35:G35"/>
    <mergeCell ref="AG2:AG3"/>
    <mergeCell ref="W2:Y2"/>
    <mergeCell ref="R30:T30"/>
    <mergeCell ref="U30:U31"/>
    <mergeCell ref="V30:V31"/>
    <mergeCell ref="W30:W31"/>
    <mergeCell ref="K30:K31"/>
    <mergeCell ref="L30:L31"/>
    <mergeCell ref="M30:P30"/>
    <mergeCell ref="Q30:Q31"/>
    <mergeCell ref="F30:F31"/>
    <mergeCell ref="G30:G31"/>
    <mergeCell ref="H30:H31"/>
    <mergeCell ref="I30:I31"/>
    <mergeCell ref="J30:J31"/>
    <mergeCell ref="X30:X31"/>
    <mergeCell ref="Z30:Z31"/>
    <mergeCell ref="AA30:AA31"/>
    <mergeCell ref="AB30:AB31"/>
    <mergeCell ref="F34:G34"/>
  </mergeCells>
  <printOptions horizontalCentered="1"/>
  <pageMargins left="0.25" right="0.25" top="0.75" bottom="0.75" header="0.3" footer="0.3"/>
  <pageSetup paperSize="8" scale="46" fitToHeight="0" orientation="landscape" r:id="rId1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view="pageBreakPreview" topLeftCell="F47" zoomScale="50" zoomScaleNormal="90" zoomScaleSheetLayoutView="50" zoomScalePageLayoutView="40" workbookViewId="0">
      <selection activeCell="N75" sqref="N75"/>
    </sheetView>
  </sheetViews>
  <sheetFormatPr defaultRowHeight="15"/>
  <cols>
    <col min="1" max="1" width="28.42578125" customWidth="1"/>
    <col min="5" max="5" width="53.85546875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1.425781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2.5703125" style="29" customWidth="1"/>
    <col min="35" max="35" width="9" style="29" customWidth="1"/>
  </cols>
  <sheetData>
    <row r="1" spans="1:39" ht="23.25">
      <c r="A1" s="123" t="s">
        <v>114</v>
      </c>
      <c r="B1" s="123"/>
      <c r="C1" s="123"/>
      <c r="D1" s="123"/>
      <c r="E1" s="123"/>
      <c r="AH1" s="35"/>
      <c r="AI1" s="35"/>
      <c r="AJ1" s="35"/>
      <c r="AK1" s="35"/>
      <c r="AL1" s="35"/>
      <c r="AM1" s="35"/>
    </row>
    <row r="2" spans="1:39" ht="26.25" customHeight="1">
      <c r="A2" s="114" t="s">
        <v>82</v>
      </c>
      <c r="B2" s="114" t="s">
        <v>0</v>
      </c>
      <c r="C2" s="115" t="s">
        <v>1</v>
      </c>
      <c r="D2" s="116" t="s">
        <v>2</v>
      </c>
      <c r="E2" s="114" t="s">
        <v>3</v>
      </c>
      <c r="F2" s="114" t="s">
        <v>128</v>
      </c>
      <c r="G2" s="114" t="s">
        <v>129</v>
      </c>
      <c r="H2" s="122" t="s">
        <v>130</v>
      </c>
      <c r="I2" s="114" t="s">
        <v>4</v>
      </c>
      <c r="J2" s="114" t="s">
        <v>5</v>
      </c>
      <c r="K2" s="117" t="s">
        <v>6</v>
      </c>
      <c r="L2" s="114" t="s">
        <v>7</v>
      </c>
      <c r="M2" s="121" t="s">
        <v>155</v>
      </c>
      <c r="N2" s="121"/>
      <c r="O2" s="121"/>
      <c r="P2" s="121"/>
      <c r="Q2" s="119" t="s">
        <v>131</v>
      </c>
      <c r="R2" s="121" t="s">
        <v>132</v>
      </c>
      <c r="S2" s="121"/>
      <c r="T2" s="121"/>
      <c r="U2" s="121"/>
      <c r="V2" s="119" t="s">
        <v>133</v>
      </c>
      <c r="W2" s="94" t="s">
        <v>134</v>
      </c>
      <c r="X2" s="95"/>
      <c r="Y2" s="96"/>
      <c r="Z2" s="119" t="s">
        <v>135</v>
      </c>
      <c r="AA2" s="120" t="s">
        <v>156</v>
      </c>
      <c r="AB2" s="120" t="s">
        <v>136</v>
      </c>
      <c r="AC2" s="92" t="s">
        <v>137</v>
      </c>
      <c r="AD2" s="88" t="s">
        <v>138</v>
      </c>
      <c r="AE2" s="97" t="s">
        <v>139</v>
      </c>
      <c r="AF2" s="88" t="s">
        <v>140</v>
      </c>
      <c r="AG2" s="92" t="s">
        <v>141</v>
      </c>
      <c r="AH2" s="88" t="s">
        <v>142</v>
      </c>
      <c r="AI2" s="88" t="s">
        <v>143</v>
      </c>
      <c r="AJ2" s="112"/>
      <c r="AK2" s="35"/>
      <c r="AL2" s="35"/>
      <c r="AM2" s="35"/>
    </row>
    <row r="3" spans="1:39" ht="35.25" customHeight="1">
      <c r="A3" s="114"/>
      <c r="B3" s="114"/>
      <c r="C3" s="115"/>
      <c r="D3" s="116"/>
      <c r="E3" s="114"/>
      <c r="F3" s="114"/>
      <c r="G3" s="114"/>
      <c r="H3" s="122"/>
      <c r="I3" s="114"/>
      <c r="J3" s="114"/>
      <c r="K3" s="117"/>
      <c r="L3" s="114"/>
      <c r="M3" s="39" t="s">
        <v>144</v>
      </c>
      <c r="N3" s="40" t="s">
        <v>145</v>
      </c>
      <c r="O3" s="40" t="s">
        <v>146</v>
      </c>
      <c r="P3" s="39" t="s">
        <v>147</v>
      </c>
      <c r="Q3" s="119"/>
      <c r="R3" s="39" t="s">
        <v>148</v>
      </c>
      <c r="S3" s="40" t="s">
        <v>149</v>
      </c>
      <c r="T3" s="40" t="s">
        <v>150</v>
      </c>
      <c r="U3" s="39" t="s">
        <v>151</v>
      </c>
      <c r="V3" s="119"/>
      <c r="W3" s="39" t="s">
        <v>152</v>
      </c>
      <c r="X3" s="40" t="s">
        <v>153</v>
      </c>
      <c r="Y3" s="39" t="s">
        <v>154</v>
      </c>
      <c r="Z3" s="119"/>
      <c r="AA3" s="120"/>
      <c r="AB3" s="120"/>
      <c r="AC3" s="93"/>
      <c r="AD3" s="89"/>
      <c r="AE3" s="98"/>
      <c r="AF3" s="89"/>
      <c r="AG3" s="93"/>
      <c r="AH3" s="89"/>
      <c r="AI3" s="89"/>
      <c r="AJ3" s="112"/>
      <c r="AK3" s="35"/>
      <c r="AL3" s="35"/>
      <c r="AM3" s="35"/>
    </row>
    <row r="4" spans="1:39" s="22" customFormat="1" ht="23.25" customHeight="1">
      <c r="A4" s="18" t="s">
        <v>35</v>
      </c>
      <c r="B4" s="15">
        <v>514</v>
      </c>
      <c r="C4" s="20">
        <v>105</v>
      </c>
      <c r="D4" s="16">
        <v>101</v>
      </c>
      <c r="E4" s="15" t="s">
        <v>94</v>
      </c>
      <c r="F4" s="21" t="s">
        <v>95</v>
      </c>
      <c r="G4" s="21" t="s">
        <v>50</v>
      </c>
      <c r="H4" s="15">
        <v>18.215</v>
      </c>
      <c r="I4" s="15">
        <v>4</v>
      </c>
      <c r="J4" s="15" t="s">
        <v>66</v>
      </c>
      <c r="K4" s="17">
        <v>42254</v>
      </c>
      <c r="L4" s="18" t="s">
        <v>83</v>
      </c>
      <c r="M4" s="59">
        <v>9.9499999999999993</v>
      </c>
      <c r="N4" s="59">
        <v>5.4249999999999998</v>
      </c>
      <c r="O4" s="59">
        <v>2.1749999999999998</v>
      </c>
      <c r="P4" s="59">
        <v>0.67500000000000004</v>
      </c>
      <c r="Q4" s="59">
        <v>2.6669999999999998</v>
      </c>
      <c r="R4" s="59">
        <v>17.425000000000001</v>
      </c>
      <c r="S4" s="59">
        <v>0.625</v>
      </c>
      <c r="T4" s="59">
        <v>0.125</v>
      </c>
      <c r="U4" s="59">
        <v>0.05</v>
      </c>
      <c r="V4" s="59">
        <v>3.589</v>
      </c>
      <c r="W4" s="59">
        <v>0</v>
      </c>
      <c r="X4" s="59">
        <v>0</v>
      </c>
      <c r="Y4" s="59">
        <v>18.225000000000001</v>
      </c>
      <c r="Z4" s="59">
        <v>1.087</v>
      </c>
      <c r="AA4" s="59">
        <v>31.5</v>
      </c>
      <c r="AB4" s="59">
        <v>28.2</v>
      </c>
      <c r="AC4" s="59">
        <f t="shared" ref="AC4:AC19" si="0">(AA4+AB4*0.5)/(3.5*H4*1000)*100</f>
        <v>7.1526606799733342E-2</v>
      </c>
      <c r="AD4" s="59">
        <v>69.319999999999993</v>
      </c>
      <c r="AE4" s="59">
        <f t="shared" ref="AE4:AE19" si="1">AD4/(3.5*H4*1000)*100</f>
        <v>0.10873299086310341</v>
      </c>
      <c r="AF4" s="59">
        <v>12.26</v>
      </c>
      <c r="AG4" s="59">
        <f t="shared" ref="AG4:AG20" si="2">AF4/(3.5*H4*1000)*100</f>
        <v>1.9230618407121289E-2</v>
      </c>
      <c r="AH4" s="59">
        <v>0</v>
      </c>
      <c r="AI4" s="59">
        <f t="shared" ref="AI4:AI19" si="3">AH4/(3.5*H4*1000)*100</f>
        <v>0</v>
      </c>
      <c r="AJ4" s="54"/>
      <c r="AK4" s="37"/>
      <c r="AL4" s="37"/>
      <c r="AM4" s="55"/>
    </row>
    <row r="5" spans="1:39" s="22" customFormat="1" ht="23.25" customHeight="1">
      <c r="A5" s="18" t="s">
        <v>35</v>
      </c>
      <c r="B5" s="15">
        <v>514</v>
      </c>
      <c r="C5" s="20">
        <v>105</v>
      </c>
      <c r="D5" s="16">
        <v>102</v>
      </c>
      <c r="E5" s="15" t="s">
        <v>124</v>
      </c>
      <c r="F5" s="21" t="s">
        <v>95</v>
      </c>
      <c r="G5" s="21" t="s">
        <v>125</v>
      </c>
      <c r="H5" s="15">
        <v>94.784999999999997</v>
      </c>
      <c r="I5" s="15">
        <v>2</v>
      </c>
      <c r="J5" s="15" t="s">
        <v>117</v>
      </c>
      <c r="K5" s="17">
        <v>42255</v>
      </c>
      <c r="L5" s="18" t="s">
        <v>83</v>
      </c>
      <c r="M5" s="59">
        <v>43.45</v>
      </c>
      <c r="N5" s="59">
        <v>30.55</v>
      </c>
      <c r="O5" s="59">
        <v>15.925000000000001</v>
      </c>
      <c r="P5" s="59">
        <v>4.875</v>
      </c>
      <c r="Q5" s="59">
        <v>2.8140000000000001</v>
      </c>
      <c r="R5" s="59">
        <v>93.55</v>
      </c>
      <c r="S5" s="59">
        <v>1.0249999999999999</v>
      </c>
      <c r="T5" s="59">
        <v>0.05</v>
      </c>
      <c r="U5" s="59">
        <v>0</v>
      </c>
      <c r="V5" s="59">
        <v>2.8929999999999998</v>
      </c>
      <c r="W5" s="59">
        <v>0</v>
      </c>
      <c r="X5" s="59">
        <v>0</v>
      </c>
      <c r="Y5" s="59">
        <v>94.8</v>
      </c>
      <c r="Z5" s="59">
        <v>1.125</v>
      </c>
      <c r="AA5" s="59">
        <v>53.31</v>
      </c>
      <c r="AB5" s="59">
        <v>121.2</v>
      </c>
      <c r="AC5" s="59">
        <f t="shared" si="0"/>
        <v>3.433635520991115E-2</v>
      </c>
      <c r="AD5" s="59">
        <v>0</v>
      </c>
      <c r="AE5" s="59">
        <f t="shared" si="1"/>
        <v>0</v>
      </c>
      <c r="AF5" s="59">
        <v>12.23</v>
      </c>
      <c r="AG5" s="59">
        <f t="shared" si="2"/>
        <v>3.6865387079028479E-3</v>
      </c>
      <c r="AH5" s="59">
        <v>0</v>
      </c>
      <c r="AI5" s="59">
        <f t="shared" si="3"/>
        <v>0</v>
      </c>
      <c r="AJ5" s="54"/>
      <c r="AK5" s="37"/>
      <c r="AL5" s="37"/>
      <c r="AM5" s="55"/>
    </row>
    <row r="6" spans="1:39" s="22" customFormat="1" ht="23.25">
      <c r="A6" s="18" t="s">
        <v>35</v>
      </c>
      <c r="B6" s="15">
        <v>514</v>
      </c>
      <c r="C6" s="20">
        <v>105</v>
      </c>
      <c r="D6" s="16">
        <v>103</v>
      </c>
      <c r="E6" s="15" t="s">
        <v>36</v>
      </c>
      <c r="F6" s="21">
        <v>113000</v>
      </c>
      <c r="G6" s="21">
        <v>190318</v>
      </c>
      <c r="H6" s="15">
        <v>77.317999999999998</v>
      </c>
      <c r="I6" s="15">
        <v>2</v>
      </c>
      <c r="J6" s="15" t="s">
        <v>64</v>
      </c>
      <c r="K6" s="17">
        <v>42245</v>
      </c>
      <c r="L6" s="18" t="s">
        <v>83</v>
      </c>
      <c r="M6" s="59">
        <v>15.1</v>
      </c>
      <c r="N6" s="59">
        <v>21.475000000000001</v>
      </c>
      <c r="O6" s="59">
        <v>19.399999999999999</v>
      </c>
      <c r="P6" s="59">
        <v>21.45</v>
      </c>
      <c r="Q6" s="59">
        <v>5.0477699999999999</v>
      </c>
      <c r="R6" s="59">
        <v>66.625</v>
      </c>
      <c r="S6" s="59">
        <v>5.45</v>
      </c>
      <c r="T6" s="59">
        <v>2.0249999999999999</v>
      </c>
      <c r="U6" s="59">
        <v>3.3250000000000002</v>
      </c>
      <c r="V6" s="59">
        <v>5.43119</v>
      </c>
      <c r="W6" s="59">
        <v>0</v>
      </c>
      <c r="X6" s="59">
        <v>0</v>
      </c>
      <c r="Y6" s="59">
        <v>77.424999999999997</v>
      </c>
      <c r="Z6" s="59">
        <v>1.53853</v>
      </c>
      <c r="AA6" s="59">
        <v>193.28700000000001</v>
      </c>
      <c r="AB6" s="59">
        <v>27.24</v>
      </c>
      <c r="AC6" s="59">
        <f t="shared" si="0"/>
        <v>7.6458632807736515E-2</v>
      </c>
      <c r="AD6" s="59">
        <v>138.33000000000001</v>
      </c>
      <c r="AE6" s="59">
        <f t="shared" si="1"/>
        <v>5.111727817954053E-2</v>
      </c>
      <c r="AF6" s="59">
        <v>0</v>
      </c>
      <c r="AG6" s="59">
        <f t="shared" si="2"/>
        <v>0</v>
      </c>
      <c r="AH6" s="59">
        <v>1.679</v>
      </c>
      <c r="AI6" s="59">
        <f t="shared" si="3"/>
        <v>6.2044321595784387E-4</v>
      </c>
      <c r="AJ6" s="54"/>
      <c r="AK6" s="37"/>
      <c r="AL6" s="37"/>
      <c r="AM6" s="55"/>
    </row>
    <row r="7" spans="1:39" s="22" customFormat="1" ht="23.25">
      <c r="A7" s="18" t="s">
        <v>35</v>
      </c>
      <c r="B7" s="15">
        <v>514</v>
      </c>
      <c r="C7" s="20">
        <v>1090</v>
      </c>
      <c r="D7" s="16">
        <v>101</v>
      </c>
      <c r="E7" s="15" t="s">
        <v>37</v>
      </c>
      <c r="F7" s="21">
        <v>0</v>
      </c>
      <c r="G7" s="21">
        <v>64839</v>
      </c>
      <c r="H7" s="15">
        <v>64.838999999999999</v>
      </c>
      <c r="I7" s="15">
        <v>2</v>
      </c>
      <c r="J7" s="15" t="s">
        <v>117</v>
      </c>
      <c r="K7" s="17">
        <v>42255</v>
      </c>
      <c r="L7" s="18" t="s">
        <v>83</v>
      </c>
      <c r="M7" s="59">
        <v>25.074999999999999</v>
      </c>
      <c r="N7" s="59">
        <v>21.475000000000001</v>
      </c>
      <c r="O7" s="59">
        <v>13.85</v>
      </c>
      <c r="P7" s="59">
        <v>4.0999999999999996</v>
      </c>
      <c r="Q7" s="59">
        <v>3.0489999999999999</v>
      </c>
      <c r="R7" s="59">
        <v>62.4</v>
      </c>
      <c r="S7" s="59">
        <v>1.7749999999999999</v>
      </c>
      <c r="T7" s="59">
        <v>0.27500000000000002</v>
      </c>
      <c r="U7" s="59">
        <v>0.05</v>
      </c>
      <c r="V7" s="59">
        <v>3.7450000000000001</v>
      </c>
      <c r="W7" s="59">
        <v>0</v>
      </c>
      <c r="X7" s="59">
        <v>0</v>
      </c>
      <c r="Y7" s="59">
        <v>64.5</v>
      </c>
      <c r="Z7" s="59">
        <v>1.1950000000000001</v>
      </c>
      <c r="AA7" s="59">
        <v>117.25</v>
      </c>
      <c r="AB7" s="59">
        <v>11.35</v>
      </c>
      <c r="AC7" s="59">
        <f t="shared" si="0"/>
        <v>5.4167134859310864E-2</v>
      </c>
      <c r="AD7" s="59">
        <v>176.32</v>
      </c>
      <c r="AE7" s="59">
        <f t="shared" si="1"/>
        <v>7.7695743082315985E-2</v>
      </c>
      <c r="AF7" s="59">
        <v>0</v>
      </c>
      <c r="AG7" s="59">
        <f t="shared" si="2"/>
        <v>0</v>
      </c>
      <c r="AH7" s="59">
        <v>1.77</v>
      </c>
      <c r="AI7" s="59">
        <f t="shared" si="3"/>
        <v>7.7995386374602577E-4</v>
      </c>
      <c r="AJ7" s="54"/>
      <c r="AK7" s="37"/>
      <c r="AL7" s="37"/>
      <c r="AM7" s="55"/>
    </row>
    <row r="8" spans="1:39" s="22" customFormat="1" ht="23.25">
      <c r="A8" s="18" t="s">
        <v>35</v>
      </c>
      <c r="B8" s="15">
        <v>514</v>
      </c>
      <c r="C8" s="20">
        <v>1090</v>
      </c>
      <c r="D8" s="16">
        <v>101</v>
      </c>
      <c r="E8" s="15" t="s">
        <v>37</v>
      </c>
      <c r="F8" s="21">
        <v>64839</v>
      </c>
      <c r="G8" s="21">
        <v>0</v>
      </c>
      <c r="H8" s="15">
        <v>64.838999999999999</v>
      </c>
      <c r="I8" s="15">
        <v>2</v>
      </c>
      <c r="J8" s="15" t="s">
        <v>64</v>
      </c>
      <c r="K8" s="17">
        <v>42255</v>
      </c>
      <c r="L8" s="18" t="s">
        <v>83</v>
      </c>
      <c r="M8" s="59">
        <v>24.25</v>
      </c>
      <c r="N8" s="59">
        <v>20.975000000000001</v>
      </c>
      <c r="O8" s="59">
        <v>13.85</v>
      </c>
      <c r="P8" s="59">
        <v>5.2</v>
      </c>
      <c r="Q8" s="59">
        <v>3.1019999999999999</v>
      </c>
      <c r="R8" s="59">
        <v>60.85</v>
      </c>
      <c r="S8" s="59">
        <v>2.3250000000000002</v>
      </c>
      <c r="T8" s="59">
        <v>0.57499999999999996</v>
      </c>
      <c r="U8" s="59">
        <v>0.52500000000000002</v>
      </c>
      <c r="V8" s="59">
        <v>4.2919999999999998</v>
      </c>
      <c r="W8" s="59">
        <v>0</v>
      </c>
      <c r="X8" s="59">
        <v>0</v>
      </c>
      <c r="Y8" s="59">
        <v>64.275000000000006</v>
      </c>
      <c r="Z8" s="59">
        <v>1.107</v>
      </c>
      <c r="AA8" s="59">
        <v>117.25</v>
      </c>
      <c r="AB8" s="59">
        <v>11.35</v>
      </c>
      <c r="AC8" s="59">
        <f t="shared" si="0"/>
        <v>5.4167134859310864E-2</v>
      </c>
      <c r="AD8" s="59">
        <v>176.32</v>
      </c>
      <c r="AE8" s="59">
        <f t="shared" si="1"/>
        <v>7.7695743082315985E-2</v>
      </c>
      <c r="AF8" s="59">
        <v>0</v>
      </c>
      <c r="AG8" s="59">
        <f t="shared" si="2"/>
        <v>0</v>
      </c>
      <c r="AH8" s="59">
        <v>1.77</v>
      </c>
      <c r="AI8" s="59">
        <f t="shared" si="3"/>
        <v>7.7995386374602577E-4</v>
      </c>
      <c r="AJ8" s="54"/>
      <c r="AK8" s="37"/>
      <c r="AL8" s="37"/>
      <c r="AM8" s="55"/>
    </row>
    <row r="9" spans="1:39" s="22" customFormat="1" ht="23.25">
      <c r="A9" s="18" t="s">
        <v>35</v>
      </c>
      <c r="B9" s="15">
        <v>514</v>
      </c>
      <c r="C9" s="20">
        <v>1090</v>
      </c>
      <c r="D9" s="16">
        <v>102</v>
      </c>
      <c r="E9" s="15" t="s">
        <v>38</v>
      </c>
      <c r="F9" s="21">
        <v>64839</v>
      </c>
      <c r="G9" s="21">
        <v>154839</v>
      </c>
      <c r="H9" s="15">
        <v>90</v>
      </c>
      <c r="I9" s="15">
        <v>2</v>
      </c>
      <c r="J9" s="15" t="s">
        <v>64</v>
      </c>
      <c r="K9" s="17">
        <v>42256</v>
      </c>
      <c r="L9" s="18" t="s">
        <v>83</v>
      </c>
      <c r="M9" s="59">
        <v>15.324999999999999</v>
      </c>
      <c r="N9" s="59">
        <v>26.225000000000001</v>
      </c>
      <c r="O9" s="59">
        <v>27.875</v>
      </c>
      <c r="P9" s="59">
        <v>20.350000000000001</v>
      </c>
      <c r="Q9" s="59">
        <v>4.3369099999999996</v>
      </c>
      <c r="R9" s="59">
        <v>80.825000000000003</v>
      </c>
      <c r="S9" s="59">
        <v>4.75</v>
      </c>
      <c r="T9" s="59">
        <v>1.7</v>
      </c>
      <c r="U9" s="59">
        <v>2.5</v>
      </c>
      <c r="V9" s="59">
        <v>5.3308099999999996</v>
      </c>
      <c r="W9" s="59">
        <v>0</v>
      </c>
      <c r="X9" s="59">
        <v>0</v>
      </c>
      <c r="Y9" s="59">
        <v>89.775000000000006</v>
      </c>
      <c r="Z9" s="59">
        <v>1.48438</v>
      </c>
      <c r="AA9" s="59">
        <v>153.21</v>
      </c>
      <c r="AB9" s="59">
        <v>17.25</v>
      </c>
      <c r="AC9" s="59">
        <f t="shared" si="0"/>
        <v>5.1376190476190478E-2</v>
      </c>
      <c r="AD9" s="59">
        <v>164.29</v>
      </c>
      <c r="AE9" s="59">
        <f t="shared" si="1"/>
        <v>5.2155555555555552E-2</v>
      </c>
      <c r="AF9" s="59">
        <v>0</v>
      </c>
      <c r="AG9" s="59">
        <f t="shared" si="2"/>
        <v>0</v>
      </c>
      <c r="AH9" s="59">
        <v>0</v>
      </c>
      <c r="AI9" s="59">
        <f t="shared" si="3"/>
        <v>0</v>
      </c>
      <c r="AJ9" s="54"/>
      <c r="AK9" s="37"/>
      <c r="AL9" s="37"/>
      <c r="AM9" s="55"/>
    </row>
    <row r="10" spans="1:39" s="22" customFormat="1" ht="23.25">
      <c r="A10" s="14" t="s">
        <v>35</v>
      </c>
      <c r="B10" s="48">
        <v>514</v>
      </c>
      <c r="C10" s="48">
        <v>1090</v>
      </c>
      <c r="D10" s="48">
        <v>103</v>
      </c>
      <c r="E10" s="48" t="s">
        <v>39</v>
      </c>
      <c r="F10" s="56" t="s">
        <v>88</v>
      </c>
      <c r="G10" s="56" t="s">
        <v>89</v>
      </c>
      <c r="H10" s="48">
        <v>12.46</v>
      </c>
      <c r="I10" s="48">
        <v>2</v>
      </c>
      <c r="J10" s="15" t="s">
        <v>117</v>
      </c>
      <c r="K10" s="47">
        <v>42255</v>
      </c>
      <c r="L10" s="48" t="s">
        <v>101</v>
      </c>
      <c r="M10" s="58">
        <v>3.13</v>
      </c>
      <c r="N10" s="58">
        <v>3.43</v>
      </c>
      <c r="O10" s="58">
        <v>2.81</v>
      </c>
      <c r="P10" s="58">
        <v>3.06</v>
      </c>
      <c r="Q10" s="58">
        <v>3.9969600000000001</v>
      </c>
      <c r="R10" s="59">
        <v>11.05</v>
      </c>
      <c r="S10" s="59">
        <v>1</v>
      </c>
      <c r="T10" s="59">
        <v>0.33200000000000002</v>
      </c>
      <c r="U10" s="59">
        <v>0.05</v>
      </c>
      <c r="V10" s="59">
        <v>4.992</v>
      </c>
      <c r="W10" s="59">
        <v>0</v>
      </c>
      <c r="X10" s="59">
        <v>0</v>
      </c>
      <c r="Y10" s="59">
        <v>12.46</v>
      </c>
      <c r="Z10" s="58">
        <v>1.2282599999999999</v>
      </c>
      <c r="AA10" s="59">
        <v>31.58</v>
      </c>
      <c r="AB10" s="59">
        <v>59.32</v>
      </c>
      <c r="AC10" s="59">
        <f t="shared" si="0"/>
        <v>0.14042650768172435</v>
      </c>
      <c r="AD10" s="59">
        <v>122.32</v>
      </c>
      <c r="AE10" s="59">
        <f t="shared" si="1"/>
        <v>0.28048612703508369</v>
      </c>
      <c r="AF10" s="59">
        <v>0</v>
      </c>
      <c r="AG10" s="59">
        <f t="shared" si="2"/>
        <v>0</v>
      </c>
      <c r="AH10" s="59"/>
      <c r="AI10" s="59">
        <f t="shared" si="3"/>
        <v>0</v>
      </c>
      <c r="AJ10" s="54"/>
      <c r="AK10" s="37"/>
      <c r="AL10" s="37"/>
      <c r="AM10" s="55"/>
    </row>
    <row r="11" spans="1:39" s="22" customFormat="1" ht="23.25">
      <c r="A11" s="18" t="s">
        <v>35</v>
      </c>
      <c r="B11" s="15">
        <v>514</v>
      </c>
      <c r="C11" s="20">
        <v>1167</v>
      </c>
      <c r="D11" s="16">
        <v>100</v>
      </c>
      <c r="E11" s="15" t="s">
        <v>40</v>
      </c>
      <c r="F11" s="21">
        <v>0</v>
      </c>
      <c r="G11" s="21">
        <v>17625</v>
      </c>
      <c r="H11" s="15">
        <v>17.625</v>
      </c>
      <c r="I11" s="15">
        <v>2</v>
      </c>
      <c r="J11" s="15" t="s">
        <v>117</v>
      </c>
      <c r="K11" s="17">
        <v>42255</v>
      </c>
      <c r="L11" s="18" t="s">
        <v>83</v>
      </c>
      <c r="M11" s="59">
        <v>5.2750000000000004</v>
      </c>
      <c r="N11" s="59">
        <v>6.45</v>
      </c>
      <c r="O11" s="59">
        <v>3.7749999999999999</v>
      </c>
      <c r="P11" s="59">
        <v>2.08</v>
      </c>
      <c r="Q11" s="59">
        <v>3.5349400000000002</v>
      </c>
      <c r="R11" s="59">
        <v>15.7</v>
      </c>
      <c r="S11" s="59">
        <v>1.425</v>
      </c>
      <c r="T11" s="59">
        <v>0.3</v>
      </c>
      <c r="U11" s="59">
        <v>0.15</v>
      </c>
      <c r="V11" s="59">
        <v>4.9683599999999997</v>
      </c>
      <c r="W11" s="59">
        <v>0</v>
      </c>
      <c r="X11" s="59">
        <v>0</v>
      </c>
      <c r="Y11" s="59">
        <v>17.580000000000002</v>
      </c>
      <c r="Z11" s="59">
        <v>1.35825</v>
      </c>
      <c r="AA11" s="59">
        <v>0</v>
      </c>
      <c r="AB11" s="59">
        <v>12.987</v>
      </c>
      <c r="AC11" s="59">
        <f t="shared" si="0"/>
        <v>1.0526443768996962E-2</v>
      </c>
      <c r="AD11" s="59">
        <v>113.54</v>
      </c>
      <c r="AE11" s="59">
        <f t="shared" si="1"/>
        <v>0.18405673758865251</v>
      </c>
      <c r="AF11" s="59">
        <v>0</v>
      </c>
      <c r="AG11" s="59">
        <f t="shared" si="2"/>
        <v>0</v>
      </c>
      <c r="AH11" s="59">
        <v>0</v>
      </c>
      <c r="AI11" s="59">
        <f t="shared" si="3"/>
        <v>0</v>
      </c>
      <c r="AJ11" s="54"/>
      <c r="AK11" s="37"/>
      <c r="AL11" s="37"/>
      <c r="AM11" s="55"/>
    </row>
    <row r="12" spans="1:39" s="22" customFormat="1" ht="23.25">
      <c r="A12" s="18" t="s">
        <v>35</v>
      </c>
      <c r="B12" s="15">
        <v>514</v>
      </c>
      <c r="C12" s="20">
        <v>1175</v>
      </c>
      <c r="D12" s="16">
        <v>100</v>
      </c>
      <c r="E12" s="15" t="s">
        <v>41</v>
      </c>
      <c r="F12" s="21">
        <v>0</v>
      </c>
      <c r="G12" s="21" t="s">
        <v>107</v>
      </c>
      <c r="H12" s="15">
        <v>16.100000000000001</v>
      </c>
      <c r="I12" s="15">
        <v>2</v>
      </c>
      <c r="J12" s="15" t="s">
        <v>117</v>
      </c>
      <c r="K12" s="17">
        <v>42254</v>
      </c>
      <c r="L12" s="18" t="s">
        <v>83</v>
      </c>
      <c r="M12" s="59">
        <v>4.5</v>
      </c>
      <c r="N12" s="59">
        <v>6.125</v>
      </c>
      <c r="O12" s="59">
        <v>3.55</v>
      </c>
      <c r="P12" s="59">
        <v>2.0750000000000002</v>
      </c>
      <c r="Q12" s="59">
        <v>3.452</v>
      </c>
      <c r="R12" s="59">
        <v>15.025</v>
      </c>
      <c r="S12" s="59">
        <v>0.92500000000000004</v>
      </c>
      <c r="T12" s="59">
        <v>0.1</v>
      </c>
      <c r="U12" s="59">
        <v>0.2</v>
      </c>
      <c r="V12" s="59">
        <v>4.3781299999999996</v>
      </c>
      <c r="W12" s="59">
        <v>0</v>
      </c>
      <c r="X12" s="59">
        <v>0</v>
      </c>
      <c r="Y12" s="59">
        <v>16.25</v>
      </c>
      <c r="Z12" s="59">
        <v>1.3404100000000001</v>
      </c>
      <c r="AA12" s="59">
        <v>108.38</v>
      </c>
      <c r="AB12" s="59">
        <v>22.315000000000001</v>
      </c>
      <c r="AC12" s="59">
        <f t="shared" si="0"/>
        <v>0.2121339840283939</v>
      </c>
      <c r="AD12" s="59">
        <v>130.25399999999999</v>
      </c>
      <c r="AE12" s="59">
        <f t="shared" si="1"/>
        <v>0.23115173025732025</v>
      </c>
      <c r="AF12" s="59">
        <v>0</v>
      </c>
      <c r="AG12" s="59">
        <f t="shared" si="2"/>
        <v>0</v>
      </c>
      <c r="AH12" s="59">
        <v>0</v>
      </c>
      <c r="AI12" s="59">
        <f t="shared" si="3"/>
        <v>0</v>
      </c>
      <c r="AJ12" s="54"/>
      <c r="AK12" s="37"/>
      <c r="AL12" s="37"/>
      <c r="AM12" s="55"/>
    </row>
    <row r="13" spans="1:39" s="22" customFormat="1" ht="23.25">
      <c r="A13" s="18" t="s">
        <v>35</v>
      </c>
      <c r="B13" s="15">
        <v>514</v>
      </c>
      <c r="C13" s="20">
        <v>1206</v>
      </c>
      <c r="D13" s="16">
        <v>100</v>
      </c>
      <c r="E13" s="15" t="s">
        <v>42</v>
      </c>
      <c r="F13" s="21" t="s">
        <v>50</v>
      </c>
      <c r="G13" s="21" t="s">
        <v>126</v>
      </c>
      <c r="H13" s="15">
        <v>12.779</v>
      </c>
      <c r="I13" s="15">
        <v>2</v>
      </c>
      <c r="J13" s="15" t="s">
        <v>117</v>
      </c>
      <c r="K13" s="17">
        <v>42255</v>
      </c>
      <c r="L13" s="18" t="s">
        <v>83</v>
      </c>
      <c r="M13" s="59">
        <v>9.75</v>
      </c>
      <c r="N13" s="59">
        <v>2.125</v>
      </c>
      <c r="O13" s="59">
        <v>0.9</v>
      </c>
      <c r="P13" s="59">
        <v>0</v>
      </c>
      <c r="Q13" s="59">
        <v>3.1579999999999999</v>
      </c>
      <c r="R13" s="59">
        <v>12.775</v>
      </c>
      <c r="S13" s="59">
        <v>0</v>
      </c>
      <c r="T13" s="59">
        <v>0</v>
      </c>
      <c r="U13" s="59">
        <v>0</v>
      </c>
      <c r="V13" s="59">
        <v>2.698</v>
      </c>
      <c r="W13" s="59">
        <v>0</v>
      </c>
      <c r="X13" s="59">
        <v>0</v>
      </c>
      <c r="Y13" s="59">
        <v>12.775</v>
      </c>
      <c r="Z13" s="59">
        <v>1.325</v>
      </c>
      <c r="AA13" s="59">
        <v>38.215000000000003</v>
      </c>
      <c r="AB13" s="59">
        <v>59.2</v>
      </c>
      <c r="AC13" s="59">
        <f t="shared" si="0"/>
        <v>0.15162152191653716</v>
      </c>
      <c r="AD13" s="59">
        <v>120.5</v>
      </c>
      <c r="AE13" s="59">
        <f t="shared" si="1"/>
        <v>0.26941522363699372</v>
      </c>
      <c r="AF13" s="59">
        <v>0</v>
      </c>
      <c r="AG13" s="59">
        <f t="shared" si="2"/>
        <v>0</v>
      </c>
      <c r="AH13" s="59">
        <v>0</v>
      </c>
      <c r="AI13" s="59">
        <f t="shared" si="3"/>
        <v>0</v>
      </c>
      <c r="AJ13" s="54"/>
      <c r="AK13" s="37"/>
      <c r="AL13" s="37"/>
      <c r="AM13" s="55"/>
    </row>
    <row r="14" spans="1:39" s="22" customFormat="1" ht="23.25">
      <c r="A14" s="18" t="s">
        <v>35</v>
      </c>
      <c r="B14" s="15">
        <v>514</v>
      </c>
      <c r="C14" s="20">
        <v>1206</v>
      </c>
      <c r="D14" s="16">
        <v>100</v>
      </c>
      <c r="E14" s="15" t="s">
        <v>42</v>
      </c>
      <c r="F14" s="21" t="s">
        <v>127</v>
      </c>
      <c r="G14" s="21" t="s">
        <v>102</v>
      </c>
      <c r="H14" s="15">
        <v>9.8699999999999992</v>
      </c>
      <c r="I14" s="15">
        <v>2</v>
      </c>
      <c r="J14" s="15" t="s">
        <v>117</v>
      </c>
      <c r="K14" s="17">
        <v>42255</v>
      </c>
      <c r="L14" s="18" t="s">
        <v>83</v>
      </c>
      <c r="M14" s="59">
        <v>6.74</v>
      </c>
      <c r="N14" s="59">
        <v>1.76</v>
      </c>
      <c r="O14" s="59">
        <v>1.37</v>
      </c>
      <c r="P14" s="59">
        <v>0</v>
      </c>
      <c r="Q14" s="59">
        <v>3.0859999999999999</v>
      </c>
      <c r="R14" s="59">
        <v>9.8699999999999992</v>
      </c>
      <c r="S14" s="59">
        <v>0</v>
      </c>
      <c r="T14" s="59">
        <v>0</v>
      </c>
      <c r="U14" s="59">
        <v>0</v>
      </c>
      <c r="V14" s="59">
        <v>2.8119999999999998</v>
      </c>
      <c r="W14" s="59">
        <v>0</v>
      </c>
      <c r="X14" s="59">
        <v>0</v>
      </c>
      <c r="Y14" s="59">
        <v>9.8699999999999992</v>
      </c>
      <c r="Z14" s="59">
        <v>1.3120000000000001</v>
      </c>
      <c r="AA14" s="59">
        <v>121.36</v>
      </c>
      <c r="AB14" s="59">
        <v>15.6</v>
      </c>
      <c r="AC14" s="59">
        <f t="shared" si="0"/>
        <v>0.37388913012013325</v>
      </c>
      <c r="AD14" s="59">
        <v>58.69</v>
      </c>
      <c r="AE14" s="59">
        <f t="shared" si="1"/>
        <v>0.16989434071500942</v>
      </c>
      <c r="AF14" s="59">
        <v>10.5</v>
      </c>
      <c r="AG14" s="59">
        <f t="shared" si="2"/>
        <v>3.0395136778115509E-2</v>
      </c>
      <c r="AH14" s="59">
        <v>0</v>
      </c>
      <c r="AI14" s="59">
        <f t="shared" si="3"/>
        <v>0</v>
      </c>
      <c r="AJ14" s="54"/>
      <c r="AK14" s="37"/>
      <c r="AL14" s="37"/>
      <c r="AM14" s="55"/>
    </row>
    <row r="15" spans="1:39" s="22" customFormat="1" ht="23.25">
      <c r="A15" s="18" t="s">
        <v>35</v>
      </c>
      <c r="B15" s="15">
        <v>514</v>
      </c>
      <c r="C15" s="20">
        <v>1215</v>
      </c>
      <c r="D15" s="16">
        <v>100</v>
      </c>
      <c r="E15" s="15" t="s">
        <v>43</v>
      </c>
      <c r="F15" s="21">
        <v>0</v>
      </c>
      <c r="G15" s="21">
        <v>7685</v>
      </c>
      <c r="H15" s="15">
        <v>7.6849999999999996</v>
      </c>
      <c r="I15" s="15">
        <v>2</v>
      </c>
      <c r="J15" s="15" t="s">
        <v>117</v>
      </c>
      <c r="K15" s="17">
        <v>42254</v>
      </c>
      <c r="L15" s="18" t="s">
        <v>83</v>
      </c>
      <c r="M15" s="59">
        <v>1.45</v>
      </c>
      <c r="N15" s="59">
        <v>1.65</v>
      </c>
      <c r="O15" s="59">
        <v>2.2999999999999998</v>
      </c>
      <c r="P15" s="59">
        <v>2.25</v>
      </c>
      <c r="Q15" s="59">
        <v>4.2918000000000003</v>
      </c>
      <c r="R15" s="59">
        <v>7.15</v>
      </c>
      <c r="S15" s="59">
        <v>0.375</v>
      </c>
      <c r="T15" s="59">
        <v>0.05</v>
      </c>
      <c r="U15" s="59">
        <v>7.4999999999999997E-2</v>
      </c>
      <c r="V15" s="59">
        <v>4.7686200000000003</v>
      </c>
      <c r="W15" s="59">
        <v>0</v>
      </c>
      <c r="X15" s="59">
        <v>0</v>
      </c>
      <c r="Y15" s="59">
        <v>7.6499999999999995</v>
      </c>
      <c r="Z15" s="59">
        <v>1.24776</v>
      </c>
      <c r="AA15" s="59">
        <v>0</v>
      </c>
      <c r="AB15" s="59">
        <v>4.67</v>
      </c>
      <c r="AC15" s="59">
        <f t="shared" si="0"/>
        <v>8.6811041918393918E-3</v>
      </c>
      <c r="AD15" s="59">
        <v>145.68</v>
      </c>
      <c r="AE15" s="59">
        <f t="shared" si="1"/>
        <v>0.54161167394739296</v>
      </c>
      <c r="AF15" s="59">
        <v>0</v>
      </c>
      <c r="AG15" s="59">
        <f t="shared" si="2"/>
        <v>0</v>
      </c>
      <c r="AH15" s="59">
        <v>0</v>
      </c>
      <c r="AI15" s="59">
        <f t="shared" si="3"/>
        <v>0</v>
      </c>
      <c r="AJ15" s="54"/>
      <c r="AK15" s="37"/>
      <c r="AL15" s="37"/>
      <c r="AM15" s="55"/>
    </row>
    <row r="16" spans="1:39" s="22" customFormat="1" ht="23.25">
      <c r="A16" s="14" t="s">
        <v>35</v>
      </c>
      <c r="B16" s="48">
        <v>514</v>
      </c>
      <c r="C16" s="48">
        <v>1267</v>
      </c>
      <c r="D16" s="48">
        <v>100</v>
      </c>
      <c r="E16" s="48" t="s">
        <v>44</v>
      </c>
      <c r="F16" s="48" t="s">
        <v>50</v>
      </c>
      <c r="G16" s="48" t="s">
        <v>103</v>
      </c>
      <c r="H16" s="48">
        <v>35</v>
      </c>
      <c r="I16" s="48">
        <v>2</v>
      </c>
      <c r="J16" s="15" t="s">
        <v>117</v>
      </c>
      <c r="K16" s="47">
        <v>42246</v>
      </c>
      <c r="L16" s="48" t="s">
        <v>101</v>
      </c>
      <c r="M16" s="58">
        <v>1.4750000000000001</v>
      </c>
      <c r="N16" s="58">
        <v>3.8</v>
      </c>
      <c r="O16" s="58">
        <v>6.7</v>
      </c>
      <c r="P16" s="58">
        <v>22.75</v>
      </c>
      <c r="Q16" s="58">
        <v>6.7934099999999997</v>
      </c>
      <c r="R16" s="59">
        <v>32.25</v>
      </c>
      <c r="S16" s="59">
        <v>2.5499999999999998</v>
      </c>
      <c r="T16" s="59">
        <v>0.2</v>
      </c>
      <c r="U16" s="59">
        <v>0</v>
      </c>
      <c r="V16" s="59">
        <v>4.218</v>
      </c>
      <c r="W16" s="59">
        <v>0</v>
      </c>
      <c r="X16" s="59">
        <v>0</v>
      </c>
      <c r="Y16" s="59">
        <v>34.725000000000001</v>
      </c>
      <c r="Z16" s="58">
        <v>2.1278700000000002</v>
      </c>
      <c r="AA16" s="59">
        <v>87.23</v>
      </c>
      <c r="AB16" s="59">
        <v>211.1</v>
      </c>
      <c r="AC16" s="59">
        <f t="shared" si="0"/>
        <v>0.15737142857142858</v>
      </c>
      <c r="AD16" s="59">
        <v>21.5</v>
      </c>
      <c r="AE16" s="59">
        <f t="shared" si="1"/>
        <v>1.7551020408163264E-2</v>
      </c>
      <c r="AF16" s="59">
        <v>12</v>
      </c>
      <c r="AG16" s="59">
        <f t="shared" si="2"/>
        <v>9.79591836734694E-3</v>
      </c>
      <c r="AH16" s="59">
        <v>1.5</v>
      </c>
      <c r="AI16" s="59">
        <f t="shared" si="3"/>
        <v>1.2244897959183675E-3</v>
      </c>
      <c r="AJ16" s="54"/>
      <c r="AK16" s="37"/>
      <c r="AL16" s="37"/>
      <c r="AM16" s="55"/>
    </row>
    <row r="17" spans="1:39" s="22" customFormat="1" ht="23.25">
      <c r="A17" s="18" t="s">
        <v>35</v>
      </c>
      <c r="B17" s="15">
        <v>514</v>
      </c>
      <c r="C17" s="20">
        <v>1288</v>
      </c>
      <c r="D17" s="16">
        <v>100</v>
      </c>
      <c r="E17" s="15" t="s">
        <v>45</v>
      </c>
      <c r="F17" s="21">
        <v>0</v>
      </c>
      <c r="G17" s="21" t="s">
        <v>106</v>
      </c>
      <c r="H17" s="15">
        <v>39.1</v>
      </c>
      <c r="I17" s="15">
        <v>2</v>
      </c>
      <c r="J17" s="15" t="s">
        <v>117</v>
      </c>
      <c r="K17" s="17">
        <v>42255</v>
      </c>
      <c r="L17" s="18" t="s">
        <v>83</v>
      </c>
      <c r="M17" s="59">
        <v>3.15</v>
      </c>
      <c r="N17" s="59">
        <v>11.175000000000001</v>
      </c>
      <c r="O17" s="59">
        <v>12.75</v>
      </c>
      <c r="P17" s="59">
        <v>12</v>
      </c>
      <c r="Q17" s="59">
        <v>4.7320000000000002</v>
      </c>
      <c r="R17" s="59">
        <v>32.625</v>
      </c>
      <c r="S17" s="59">
        <v>4</v>
      </c>
      <c r="T17" s="59">
        <v>1.35</v>
      </c>
      <c r="U17" s="59">
        <v>1.1000000000000001</v>
      </c>
      <c r="V17" s="59">
        <v>6.4701500000000003</v>
      </c>
      <c r="W17" s="59">
        <v>0</v>
      </c>
      <c r="X17" s="59">
        <v>0</v>
      </c>
      <c r="Y17" s="59">
        <v>39.075000000000003</v>
      </c>
      <c r="Z17" s="59">
        <v>1.7069300000000001</v>
      </c>
      <c r="AA17" s="59">
        <v>94.25</v>
      </c>
      <c r="AB17" s="59">
        <v>0</v>
      </c>
      <c r="AC17" s="59">
        <f t="shared" si="0"/>
        <v>6.8871026671538174E-2</v>
      </c>
      <c r="AD17" s="59">
        <v>146.32</v>
      </c>
      <c r="AE17" s="59">
        <f t="shared" si="1"/>
        <v>0.10691998538545852</v>
      </c>
      <c r="AF17" s="59">
        <v>0</v>
      </c>
      <c r="AG17" s="59">
        <f t="shared" si="2"/>
        <v>0</v>
      </c>
      <c r="AH17" s="59">
        <v>1.57</v>
      </c>
      <c r="AI17" s="59">
        <f t="shared" si="3"/>
        <v>1.1472415052977713E-3</v>
      </c>
      <c r="AJ17" s="54"/>
      <c r="AK17" s="37"/>
      <c r="AL17" s="37"/>
      <c r="AM17" s="55"/>
    </row>
    <row r="18" spans="1:39" s="22" customFormat="1" ht="23.25">
      <c r="A18" s="18" t="s">
        <v>35</v>
      </c>
      <c r="B18" s="15">
        <v>514</v>
      </c>
      <c r="C18" s="20">
        <v>1402</v>
      </c>
      <c r="D18" s="16">
        <v>100</v>
      </c>
      <c r="E18" s="15" t="s">
        <v>46</v>
      </c>
      <c r="F18" s="21" t="s">
        <v>50</v>
      </c>
      <c r="G18" s="21" t="s">
        <v>65</v>
      </c>
      <c r="H18" s="15">
        <v>4.0030000000000001</v>
      </c>
      <c r="I18" s="15">
        <v>2</v>
      </c>
      <c r="J18" s="15" t="s">
        <v>118</v>
      </c>
      <c r="K18" s="17">
        <v>42256</v>
      </c>
      <c r="L18" s="18" t="s">
        <v>83</v>
      </c>
      <c r="M18" s="59">
        <v>4</v>
      </c>
      <c r="N18" s="59">
        <v>0</v>
      </c>
      <c r="O18" s="59">
        <v>0</v>
      </c>
      <c r="P18" s="59">
        <v>0</v>
      </c>
      <c r="Q18" s="59">
        <v>1.4650000000000001</v>
      </c>
      <c r="R18" s="59">
        <v>4</v>
      </c>
      <c r="S18" s="59">
        <v>0</v>
      </c>
      <c r="T18" s="59">
        <v>0</v>
      </c>
      <c r="U18" s="59">
        <v>0</v>
      </c>
      <c r="V18" s="59">
        <v>2.8115000000000001</v>
      </c>
      <c r="W18" s="59">
        <v>0</v>
      </c>
      <c r="X18" s="59">
        <v>0</v>
      </c>
      <c r="Y18" s="59">
        <v>4</v>
      </c>
      <c r="Z18" s="59">
        <v>1.069</v>
      </c>
      <c r="AA18" s="59">
        <v>0</v>
      </c>
      <c r="AB18" s="59">
        <v>1.24</v>
      </c>
      <c r="AC18" s="59">
        <f t="shared" si="0"/>
        <v>4.4252524892045252E-3</v>
      </c>
      <c r="AD18" s="59">
        <v>87.68</v>
      </c>
      <c r="AE18" s="59">
        <f t="shared" si="1"/>
        <v>0.62581635202169805</v>
      </c>
      <c r="AF18" s="59">
        <v>0</v>
      </c>
      <c r="AG18" s="59">
        <f t="shared" si="2"/>
        <v>0</v>
      </c>
      <c r="AH18" s="59">
        <v>0</v>
      </c>
      <c r="AI18" s="59">
        <f t="shared" si="3"/>
        <v>0</v>
      </c>
      <c r="AJ18" s="54"/>
      <c r="AK18" s="37"/>
      <c r="AL18" s="37"/>
      <c r="AM18" s="55"/>
    </row>
    <row r="19" spans="1:39" s="22" customFormat="1" ht="23.25">
      <c r="A19" s="18" t="s">
        <v>35</v>
      </c>
      <c r="B19" s="15">
        <v>514</v>
      </c>
      <c r="C19" s="15">
        <v>1402</v>
      </c>
      <c r="D19" s="15">
        <v>100</v>
      </c>
      <c r="E19" s="15" t="s">
        <v>46</v>
      </c>
      <c r="F19" s="15" t="s">
        <v>65</v>
      </c>
      <c r="G19" s="15" t="s">
        <v>50</v>
      </c>
      <c r="H19" s="15">
        <v>4.0030000000000001</v>
      </c>
      <c r="I19" s="15">
        <v>2</v>
      </c>
      <c r="J19" s="15" t="s">
        <v>66</v>
      </c>
      <c r="K19" s="17">
        <v>42256</v>
      </c>
      <c r="L19" s="18" t="s">
        <v>83</v>
      </c>
      <c r="M19" s="59">
        <v>1.72</v>
      </c>
      <c r="N19" s="59">
        <v>1.56</v>
      </c>
      <c r="O19" s="59">
        <v>0.67</v>
      </c>
      <c r="P19" s="59">
        <v>0.05</v>
      </c>
      <c r="Q19" s="59">
        <v>2.6942200000000001</v>
      </c>
      <c r="R19" s="59">
        <v>4</v>
      </c>
      <c r="S19" s="59">
        <v>0</v>
      </c>
      <c r="T19" s="59">
        <v>0</v>
      </c>
      <c r="U19" s="59">
        <v>0</v>
      </c>
      <c r="V19" s="59">
        <v>1.9996499999999999</v>
      </c>
      <c r="W19" s="59">
        <v>0</v>
      </c>
      <c r="X19" s="59">
        <v>0</v>
      </c>
      <c r="Y19" s="59">
        <v>4</v>
      </c>
      <c r="Z19" s="59">
        <v>1.03332</v>
      </c>
      <c r="AA19" s="59">
        <v>0</v>
      </c>
      <c r="AB19" s="59">
        <v>8.1</v>
      </c>
      <c r="AC19" s="59">
        <f t="shared" si="0"/>
        <v>2.8906891260126334E-2</v>
      </c>
      <c r="AD19" s="59">
        <v>68.48</v>
      </c>
      <c r="AE19" s="59">
        <f t="shared" si="1"/>
        <v>0.48877627493665465</v>
      </c>
      <c r="AF19" s="59">
        <v>0</v>
      </c>
      <c r="AG19" s="59">
        <f t="shared" si="2"/>
        <v>0</v>
      </c>
      <c r="AH19" s="59">
        <v>0</v>
      </c>
      <c r="AI19" s="59">
        <f t="shared" si="3"/>
        <v>0</v>
      </c>
      <c r="AJ19" s="54"/>
      <c r="AK19" s="37"/>
      <c r="AL19" s="37"/>
      <c r="AM19" s="55"/>
    </row>
    <row r="20" spans="1:39" s="77" customFormat="1" ht="23.25">
      <c r="F20" s="113" t="s">
        <v>84</v>
      </c>
      <c r="G20" s="113"/>
      <c r="H20" s="65">
        <f>SUM(H4:H19)</f>
        <v>568.62100000000009</v>
      </c>
      <c r="I20" s="66"/>
      <c r="J20" s="74"/>
      <c r="K20" s="74"/>
      <c r="L20" s="85"/>
      <c r="M20" s="67">
        <f t="shared" ref="M20:P20" si="4">SUM(M4:M19)</f>
        <v>174.34</v>
      </c>
      <c r="N20" s="67">
        <f t="shared" si="4"/>
        <v>164.20000000000002</v>
      </c>
      <c r="O20" s="67">
        <f t="shared" si="4"/>
        <v>127.90000000000002</v>
      </c>
      <c r="P20" s="67">
        <f t="shared" si="4"/>
        <v>100.91500000000001</v>
      </c>
      <c r="Q20" s="67" t="s">
        <v>85</v>
      </c>
      <c r="R20" s="67">
        <f t="shared" ref="R20:U20" si="5">SUM(R4:R19)</f>
        <v>526.11999999999989</v>
      </c>
      <c r="S20" s="67">
        <f t="shared" si="5"/>
        <v>26.225000000000001</v>
      </c>
      <c r="T20" s="67">
        <f t="shared" si="5"/>
        <v>7.081999999999999</v>
      </c>
      <c r="U20" s="67">
        <f t="shared" si="5"/>
        <v>8.0250000000000004</v>
      </c>
      <c r="V20" s="67" t="s">
        <v>85</v>
      </c>
      <c r="W20" s="67">
        <f>SUM(W4:W19)</f>
        <v>0</v>
      </c>
      <c r="X20" s="67">
        <f t="shared" ref="X20:Y20" si="6">SUM(X4:X19)</f>
        <v>0</v>
      </c>
      <c r="Y20" s="67">
        <f t="shared" si="6"/>
        <v>567.38499999999999</v>
      </c>
      <c r="Z20" s="67" t="s">
        <v>85</v>
      </c>
      <c r="AA20" s="67">
        <f>SUM(AA4:AA19)</f>
        <v>1146.8220000000001</v>
      </c>
      <c r="AB20" s="75">
        <f>SUM(AB4:AB19)</f>
        <v>611.12200000000007</v>
      </c>
      <c r="AC20" s="75" t="s">
        <v>85</v>
      </c>
      <c r="AD20" s="75">
        <f>SUM(AD4:AD19)</f>
        <v>1739.5439999999999</v>
      </c>
      <c r="AE20" s="75" t="s">
        <v>85</v>
      </c>
      <c r="AF20" s="75">
        <f>SUM(AF4:AF19)</f>
        <v>46.99</v>
      </c>
      <c r="AG20" s="82">
        <f t="shared" si="2"/>
        <v>2.3611006779057204E-3</v>
      </c>
      <c r="AH20" s="75">
        <f>SUM(AH4:AH19)</f>
        <v>8.2889999999999997</v>
      </c>
      <c r="AI20" s="68" t="s">
        <v>85</v>
      </c>
      <c r="AJ20" s="69"/>
      <c r="AK20" s="70"/>
      <c r="AL20" s="70"/>
      <c r="AM20" s="71"/>
    </row>
    <row r="21" spans="1:39" s="77" customFormat="1" ht="23.25">
      <c r="F21" s="113" t="s">
        <v>86</v>
      </c>
      <c r="G21" s="113"/>
      <c r="H21" s="66"/>
      <c r="I21" s="66"/>
      <c r="J21" s="74"/>
      <c r="K21" s="74"/>
      <c r="L21" s="85"/>
      <c r="M21" s="67" t="s">
        <v>85</v>
      </c>
      <c r="N21" s="67" t="s">
        <v>85</v>
      </c>
      <c r="O21" s="67" t="s">
        <v>85</v>
      </c>
      <c r="P21" s="67" t="s">
        <v>85</v>
      </c>
      <c r="Q21" s="67">
        <f>SUMPRODUCT(Q4:Q19,H4:H19)/H20</f>
        <v>3.8789534621830706</v>
      </c>
      <c r="R21" s="67" t="s">
        <v>85</v>
      </c>
      <c r="S21" s="67" t="s">
        <v>85</v>
      </c>
      <c r="T21" s="67" t="s">
        <v>85</v>
      </c>
      <c r="U21" s="67" t="s">
        <v>85</v>
      </c>
      <c r="V21" s="67">
        <f>SUMPRODUCT(V4:V19,H4:H19)/H20</f>
        <v>4.3955566441795133</v>
      </c>
      <c r="W21" s="67" t="s">
        <v>85</v>
      </c>
      <c r="X21" s="67" t="s">
        <v>85</v>
      </c>
      <c r="Y21" s="67" t="s">
        <v>85</v>
      </c>
      <c r="Z21" s="67">
        <f>SUMPRODUCT(Z4:Z19,H4:H19)/H20</f>
        <v>1.3685196254623024</v>
      </c>
      <c r="AA21" s="67" t="s">
        <v>85</v>
      </c>
      <c r="AB21" s="75" t="s">
        <v>85</v>
      </c>
      <c r="AC21" s="75">
        <f>SUMPRODUCT(AC4:AC19,H4:H19)/H20</f>
        <v>7.2977707722467394E-2</v>
      </c>
      <c r="AD21" s="75" t="s">
        <v>85</v>
      </c>
      <c r="AE21" s="75">
        <f>SUMPRODUCT(AE4:AE19,H4:H19)/H20</f>
        <v>8.7406650726682869E-2</v>
      </c>
      <c r="AF21" s="75" t="s">
        <v>85</v>
      </c>
      <c r="AG21" s="75">
        <f>SUMPRODUCT(AG4:AG19,H4:H19)/H20</f>
        <v>2.3611006779057204E-3</v>
      </c>
      <c r="AH21" s="75" t="s">
        <v>85</v>
      </c>
      <c r="AI21" s="75">
        <f>SUMPRODUCT(AI4:AI19,H4:H19)/H20</f>
        <v>4.164963506950524E-4</v>
      </c>
      <c r="AJ21" s="76"/>
      <c r="AK21" s="70"/>
      <c r="AL21" s="70"/>
      <c r="AM21" s="71"/>
    </row>
    <row r="22" spans="1:39"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H22" s="35"/>
      <c r="AI22" s="35"/>
      <c r="AJ22" s="35"/>
      <c r="AK22" s="35"/>
      <c r="AL22" s="35"/>
      <c r="AM22" s="35"/>
    </row>
    <row r="23" spans="1:39"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H23" s="35"/>
      <c r="AI23" s="35"/>
      <c r="AJ23" s="35"/>
      <c r="AK23" s="35"/>
      <c r="AL23" s="35"/>
      <c r="AM23" s="35"/>
    </row>
    <row r="24" spans="1:39"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H24" s="35"/>
      <c r="AI24" s="35"/>
      <c r="AJ24" s="35"/>
      <c r="AK24" s="35"/>
      <c r="AL24" s="35"/>
      <c r="AM24" s="35"/>
    </row>
    <row r="25" spans="1:39"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H25" s="35"/>
      <c r="AI25" s="35"/>
      <c r="AJ25" s="35"/>
      <c r="AK25" s="35"/>
      <c r="AL25" s="35"/>
      <c r="AM25" s="35"/>
    </row>
    <row r="26" spans="1:39">
      <c r="AH26" s="35"/>
      <c r="AI26" s="35"/>
      <c r="AJ26" s="35"/>
      <c r="AK26" s="35"/>
      <c r="AL26" s="35"/>
      <c r="AM26" s="35"/>
    </row>
    <row r="27" spans="1:39">
      <c r="AH27" s="35"/>
      <c r="AI27" s="35"/>
      <c r="AJ27" s="35"/>
      <c r="AK27" s="35"/>
      <c r="AL27" s="35"/>
      <c r="AM27" s="35"/>
    </row>
    <row r="28" spans="1:39">
      <c r="AH28" s="35"/>
      <c r="AI28" s="35"/>
      <c r="AJ28" s="35"/>
      <c r="AK28" s="35"/>
      <c r="AL28" s="35"/>
      <c r="AM28" s="35"/>
    </row>
    <row r="29" spans="1:39">
      <c r="AH29" s="35"/>
      <c r="AI29" s="35"/>
      <c r="AJ29" s="35"/>
      <c r="AK29" s="35"/>
      <c r="AL29" s="35"/>
      <c r="AM29" s="35"/>
    </row>
    <row r="30" spans="1:39" ht="23.25">
      <c r="A30" s="123" t="s">
        <v>115</v>
      </c>
      <c r="B30" s="123"/>
      <c r="C30" s="123"/>
      <c r="D30" s="123"/>
      <c r="E30" s="123"/>
      <c r="AH30" s="35"/>
      <c r="AI30" s="35"/>
      <c r="AJ30" s="35"/>
      <c r="AK30" s="35"/>
      <c r="AL30" s="35"/>
      <c r="AM30" s="35"/>
    </row>
    <row r="31" spans="1:39" ht="69.75" customHeight="1">
      <c r="A31" s="101" t="s">
        <v>82</v>
      </c>
      <c r="B31" s="101" t="s">
        <v>0</v>
      </c>
      <c r="C31" s="108" t="s">
        <v>1</v>
      </c>
      <c r="D31" s="110" t="s">
        <v>2</v>
      </c>
      <c r="E31" s="101" t="s">
        <v>3</v>
      </c>
      <c r="F31" s="101" t="s">
        <v>128</v>
      </c>
      <c r="G31" s="101" t="s">
        <v>129</v>
      </c>
      <c r="H31" s="106" t="s">
        <v>130</v>
      </c>
      <c r="I31" s="101" t="s">
        <v>4</v>
      </c>
      <c r="J31" s="101" t="s">
        <v>5</v>
      </c>
      <c r="K31" s="99" t="s">
        <v>6</v>
      </c>
      <c r="L31" s="101" t="s">
        <v>7</v>
      </c>
      <c r="M31" s="103" t="s">
        <v>155</v>
      </c>
      <c r="N31" s="104"/>
      <c r="O31" s="104"/>
      <c r="P31" s="105"/>
      <c r="Q31" s="97" t="s">
        <v>131</v>
      </c>
      <c r="R31" s="94" t="s">
        <v>134</v>
      </c>
      <c r="S31" s="95"/>
      <c r="T31" s="96"/>
      <c r="U31" s="97" t="s">
        <v>135</v>
      </c>
      <c r="V31" s="88" t="s">
        <v>98</v>
      </c>
      <c r="W31" s="88" t="s">
        <v>157</v>
      </c>
      <c r="X31" s="88" t="s">
        <v>158</v>
      </c>
      <c r="Y31" s="60" t="s">
        <v>99</v>
      </c>
      <c r="Z31" s="88" t="s">
        <v>100</v>
      </c>
      <c r="AA31" s="88" t="s">
        <v>159</v>
      </c>
      <c r="AB31" s="88" t="s">
        <v>141</v>
      </c>
      <c r="AC31" s="63" t="s">
        <v>105</v>
      </c>
      <c r="AH31" s="35"/>
      <c r="AI31" s="35"/>
      <c r="AJ31" s="35"/>
      <c r="AK31" s="35"/>
      <c r="AL31" s="35"/>
      <c r="AM31" s="35"/>
    </row>
    <row r="32" spans="1:39" ht="46.5" customHeight="1">
      <c r="A32" s="102"/>
      <c r="B32" s="102"/>
      <c r="C32" s="109"/>
      <c r="D32" s="111"/>
      <c r="E32" s="102"/>
      <c r="F32" s="102"/>
      <c r="G32" s="102"/>
      <c r="H32" s="107"/>
      <c r="I32" s="102"/>
      <c r="J32" s="102"/>
      <c r="K32" s="100"/>
      <c r="L32" s="102"/>
      <c r="M32" s="39" t="s">
        <v>144</v>
      </c>
      <c r="N32" s="40" t="s">
        <v>145</v>
      </c>
      <c r="O32" s="40" t="s">
        <v>146</v>
      </c>
      <c r="P32" s="39" t="s">
        <v>147</v>
      </c>
      <c r="Q32" s="98"/>
      <c r="R32" s="39" t="s">
        <v>152</v>
      </c>
      <c r="S32" s="40" t="s">
        <v>153</v>
      </c>
      <c r="T32" s="39" t="s">
        <v>154</v>
      </c>
      <c r="U32" s="98"/>
      <c r="V32" s="89"/>
      <c r="W32" s="89"/>
      <c r="X32" s="89"/>
      <c r="Y32" s="61"/>
      <c r="Z32" s="89"/>
      <c r="AA32" s="89"/>
      <c r="AB32" s="89"/>
      <c r="AC32" s="62" t="s">
        <v>160</v>
      </c>
    </row>
    <row r="33" spans="1:29" ht="23.25">
      <c r="A33" s="14" t="s">
        <v>35</v>
      </c>
      <c r="B33" s="31">
        <v>514</v>
      </c>
      <c r="C33" s="31">
        <v>12</v>
      </c>
      <c r="D33" s="31">
        <v>100</v>
      </c>
      <c r="E33" s="31" t="s">
        <v>104</v>
      </c>
      <c r="F33" s="57">
        <v>0</v>
      </c>
      <c r="G33" s="57">
        <v>210</v>
      </c>
      <c r="H33" s="50">
        <v>0.21</v>
      </c>
      <c r="I33" s="49">
        <v>2</v>
      </c>
      <c r="J33" s="49" t="s">
        <v>117</v>
      </c>
      <c r="K33" s="47">
        <v>42254</v>
      </c>
      <c r="L33" s="48" t="s">
        <v>101</v>
      </c>
      <c r="M33" s="58">
        <v>0.11</v>
      </c>
      <c r="N33" s="58">
        <v>0.09</v>
      </c>
      <c r="O33" s="58">
        <v>0</v>
      </c>
      <c r="P33" s="58">
        <v>0</v>
      </c>
      <c r="Q33" s="58">
        <v>3.2610000000000001</v>
      </c>
      <c r="R33" s="58">
        <v>0</v>
      </c>
      <c r="S33" s="58">
        <v>0</v>
      </c>
      <c r="T33" s="58">
        <v>0.21</v>
      </c>
      <c r="U33" s="58">
        <v>1.125</v>
      </c>
      <c r="V33" s="51">
        <v>2</v>
      </c>
      <c r="W33" s="51">
        <v>1</v>
      </c>
      <c r="X33" s="51">
        <v>1</v>
      </c>
      <c r="Y33" s="51">
        <v>3</v>
      </c>
      <c r="Z33" s="51">
        <v>0</v>
      </c>
      <c r="AA33" s="58">
        <v>0</v>
      </c>
      <c r="AB33" s="45">
        <v>0</v>
      </c>
      <c r="AC33" s="52">
        <v>6</v>
      </c>
    </row>
    <row r="34" spans="1:29" ht="23.25">
      <c r="A34" s="14" t="s">
        <v>35</v>
      </c>
      <c r="B34" s="48">
        <v>514</v>
      </c>
      <c r="C34" s="48">
        <v>12</v>
      </c>
      <c r="D34" s="48">
        <v>100</v>
      </c>
      <c r="E34" s="48" t="s">
        <v>104</v>
      </c>
      <c r="F34" s="57">
        <v>210</v>
      </c>
      <c r="G34" s="57">
        <v>0</v>
      </c>
      <c r="H34" s="50">
        <v>0.21</v>
      </c>
      <c r="I34" s="49">
        <v>2</v>
      </c>
      <c r="J34" s="49" t="s">
        <v>64</v>
      </c>
      <c r="K34" s="47">
        <v>42254</v>
      </c>
      <c r="L34" s="48" t="s">
        <v>101</v>
      </c>
      <c r="M34" s="58">
        <v>7.0000000000000007E-2</v>
      </c>
      <c r="N34" s="58">
        <v>0.14000000000000001</v>
      </c>
      <c r="O34" s="58">
        <v>0</v>
      </c>
      <c r="P34" s="58">
        <v>0</v>
      </c>
      <c r="Q34" s="58">
        <v>3.3119999999999998</v>
      </c>
      <c r="R34" s="58">
        <v>0</v>
      </c>
      <c r="S34" s="58">
        <v>0</v>
      </c>
      <c r="T34" s="58">
        <v>0.21</v>
      </c>
      <c r="U34" s="58">
        <v>1.123</v>
      </c>
      <c r="V34" s="51">
        <v>2</v>
      </c>
      <c r="W34" s="51">
        <v>0</v>
      </c>
      <c r="X34" s="51">
        <v>0</v>
      </c>
      <c r="Y34" s="51">
        <v>2</v>
      </c>
      <c r="Z34" s="51">
        <v>0</v>
      </c>
      <c r="AA34" s="58">
        <v>0</v>
      </c>
      <c r="AB34" s="45">
        <v>0</v>
      </c>
      <c r="AC34" s="52">
        <v>4</v>
      </c>
    </row>
    <row r="35" spans="1:29" s="38" customFormat="1" ht="23.25">
      <c r="A35" s="14" t="s">
        <v>35</v>
      </c>
      <c r="B35" s="48">
        <v>514</v>
      </c>
      <c r="C35" s="48">
        <v>12</v>
      </c>
      <c r="D35" s="48">
        <v>100</v>
      </c>
      <c r="E35" s="48" t="s">
        <v>104</v>
      </c>
      <c r="F35" s="57">
        <v>493</v>
      </c>
      <c r="G35" s="57">
        <v>3305</v>
      </c>
      <c r="H35" s="49">
        <v>2.8119999999999998</v>
      </c>
      <c r="I35" s="49">
        <v>6</v>
      </c>
      <c r="J35" s="49" t="s">
        <v>122</v>
      </c>
      <c r="K35" s="47">
        <v>42254</v>
      </c>
      <c r="L35" s="48" t="s">
        <v>101</v>
      </c>
      <c r="M35" s="58">
        <v>2.125</v>
      </c>
      <c r="N35" s="58">
        <v>0.57499999999999996</v>
      </c>
      <c r="O35" s="58">
        <v>0.1</v>
      </c>
      <c r="P35" s="58">
        <v>2.5000000000000001E-2</v>
      </c>
      <c r="Q35" s="58">
        <v>3.5939999999999999</v>
      </c>
      <c r="R35" s="58">
        <v>0</v>
      </c>
      <c r="S35" s="58">
        <v>0</v>
      </c>
      <c r="T35" s="58">
        <v>2.8250000000000002</v>
      </c>
      <c r="U35" s="58">
        <v>1.2170000000000001</v>
      </c>
      <c r="V35" s="51">
        <v>6</v>
      </c>
      <c r="W35" s="51">
        <v>3</v>
      </c>
      <c r="X35" s="51">
        <v>2</v>
      </c>
      <c r="Y35" s="51">
        <v>1</v>
      </c>
      <c r="Z35" s="51">
        <v>0</v>
      </c>
      <c r="AA35" s="58">
        <v>0</v>
      </c>
      <c r="AB35" s="45">
        <v>0</v>
      </c>
      <c r="AC35" s="52">
        <v>12</v>
      </c>
    </row>
    <row r="36" spans="1:29" s="38" customFormat="1" ht="23.25">
      <c r="A36" s="14" t="s">
        <v>35</v>
      </c>
      <c r="B36" s="48">
        <v>514</v>
      </c>
      <c r="C36" s="48">
        <v>12</v>
      </c>
      <c r="D36" s="48">
        <v>100</v>
      </c>
      <c r="E36" s="48" t="s">
        <v>104</v>
      </c>
      <c r="F36" s="57">
        <v>3305</v>
      </c>
      <c r="G36" s="57">
        <v>3947</v>
      </c>
      <c r="H36" s="49">
        <v>0.64200000000000002</v>
      </c>
      <c r="I36" s="49">
        <v>4</v>
      </c>
      <c r="J36" s="49" t="s">
        <v>118</v>
      </c>
      <c r="K36" s="47">
        <v>42254</v>
      </c>
      <c r="L36" s="48" t="s">
        <v>101</v>
      </c>
      <c r="M36" s="58">
        <v>0.35</v>
      </c>
      <c r="N36" s="58">
        <v>0.3</v>
      </c>
      <c r="O36" s="58">
        <v>0</v>
      </c>
      <c r="P36" s="58">
        <v>0</v>
      </c>
      <c r="Q36" s="58">
        <v>3.496</v>
      </c>
      <c r="R36" s="58">
        <v>0</v>
      </c>
      <c r="S36" s="58">
        <v>0</v>
      </c>
      <c r="T36" s="58">
        <v>0.64999999999999991</v>
      </c>
      <c r="U36" s="58">
        <v>1.3140000000000001</v>
      </c>
      <c r="V36" s="51">
        <v>4</v>
      </c>
      <c r="W36" s="51">
        <v>1</v>
      </c>
      <c r="X36" s="51">
        <v>0</v>
      </c>
      <c r="Y36" s="51">
        <v>3</v>
      </c>
      <c r="Z36" s="51">
        <v>0</v>
      </c>
      <c r="AA36" s="58">
        <v>0</v>
      </c>
      <c r="AB36" s="45">
        <v>0</v>
      </c>
      <c r="AC36" s="52">
        <v>3</v>
      </c>
    </row>
    <row r="37" spans="1:29" s="38" customFormat="1" ht="23.25">
      <c r="A37" s="14" t="s">
        <v>35</v>
      </c>
      <c r="B37" s="48">
        <v>514</v>
      </c>
      <c r="C37" s="48">
        <v>12</v>
      </c>
      <c r="D37" s="48">
        <v>100</v>
      </c>
      <c r="E37" s="48" t="s">
        <v>104</v>
      </c>
      <c r="F37" s="57">
        <v>3305</v>
      </c>
      <c r="G37" s="57">
        <v>493</v>
      </c>
      <c r="H37" s="49">
        <v>2.8119999999999998</v>
      </c>
      <c r="I37" s="49">
        <v>6</v>
      </c>
      <c r="J37" s="49" t="s">
        <v>123</v>
      </c>
      <c r="K37" s="47">
        <v>42254</v>
      </c>
      <c r="L37" s="48" t="s">
        <v>101</v>
      </c>
      <c r="M37" s="58">
        <v>1.85</v>
      </c>
      <c r="N37" s="58">
        <v>0.97499999999999998</v>
      </c>
      <c r="O37" s="58">
        <v>0</v>
      </c>
      <c r="P37" s="58">
        <v>0</v>
      </c>
      <c r="Q37" s="58">
        <v>3.121</v>
      </c>
      <c r="R37" s="58">
        <v>0</v>
      </c>
      <c r="S37" s="58">
        <v>0</v>
      </c>
      <c r="T37" s="58">
        <v>2.8250000000000002</v>
      </c>
      <c r="U37" s="58">
        <v>1.2529999999999999</v>
      </c>
      <c r="V37" s="51">
        <v>12</v>
      </c>
      <c r="W37" s="51">
        <v>0</v>
      </c>
      <c r="X37" s="51">
        <v>0</v>
      </c>
      <c r="Y37" s="51">
        <v>3</v>
      </c>
      <c r="Z37" s="51">
        <v>0</v>
      </c>
      <c r="AA37" s="58">
        <v>0</v>
      </c>
      <c r="AB37" s="45">
        <v>0</v>
      </c>
      <c r="AC37" s="52">
        <v>15</v>
      </c>
    </row>
    <row r="38" spans="1:29" s="38" customFormat="1" ht="23.25">
      <c r="A38" s="14" t="s">
        <v>35</v>
      </c>
      <c r="B38" s="48">
        <v>514</v>
      </c>
      <c r="C38" s="48">
        <v>12</v>
      </c>
      <c r="D38" s="48">
        <v>100</v>
      </c>
      <c r="E38" s="48" t="s">
        <v>104</v>
      </c>
      <c r="F38" s="57">
        <v>3947</v>
      </c>
      <c r="G38" s="57">
        <v>3305</v>
      </c>
      <c r="H38" s="49">
        <v>0.64200000000000002</v>
      </c>
      <c r="I38" s="49">
        <v>4</v>
      </c>
      <c r="J38" s="49" t="s">
        <v>66</v>
      </c>
      <c r="K38" s="47">
        <v>42254</v>
      </c>
      <c r="L38" s="48" t="s">
        <v>101</v>
      </c>
      <c r="M38" s="58">
        <v>0.25</v>
      </c>
      <c r="N38" s="58">
        <v>0.35</v>
      </c>
      <c r="O38" s="58">
        <v>7.4999999999999997E-2</v>
      </c>
      <c r="P38" s="58">
        <v>0</v>
      </c>
      <c r="Q38" s="58">
        <v>3.6320000000000001</v>
      </c>
      <c r="R38" s="58">
        <v>0</v>
      </c>
      <c r="S38" s="58">
        <v>0</v>
      </c>
      <c r="T38" s="58">
        <v>0.67499999999999993</v>
      </c>
      <c r="U38" s="58">
        <v>1.1719999999999999</v>
      </c>
      <c r="V38" s="51">
        <v>5</v>
      </c>
      <c r="W38" s="51">
        <v>2</v>
      </c>
      <c r="X38" s="51">
        <v>0</v>
      </c>
      <c r="Y38" s="51">
        <v>3</v>
      </c>
      <c r="Z38" s="51">
        <v>2</v>
      </c>
      <c r="AA38" s="58">
        <v>0</v>
      </c>
      <c r="AB38" s="45">
        <v>0</v>
      </c>
      <c r="AC38" s="52">
        <v>4</v>
      </c>
    </row>
    <row r="39" spans="1:29" s="38" customFormat="1" ht="23.25">
      <c r="A39" s="14" t="s">
        <v>35</v>
      </c>
      <c r="B39" s="48">
        <v>514</v>
      </c>
      <c r="C39" s="48">
        <v>12</v>
      </c>
      <c r="D39" s="48">
        <v>100</v>
      </c>
      <c r="E39" s="48" t="s">
        <v>104</v>
      </c>
      <c r="F39" s="57">
        <v>6435</v>
      </c>
      <c r="G39" s="57">
        <v>6945</v>
      </c>
      <c r="H39" s="49">
        <v>0.51</v>
      </c>
      <c r="I39" s="49">
        <v>4</v>
      </c>
      <c r="J39" s="49" t="s">
        <v>118</v>
      </c>
      <c r="K39" s="47">
        <v>42254</v>
      </c>
      <c r="L39" s="48" t="s">
        <v>101</v>
      </c>
      <c r="M39" s="58">
        <v>0.2</v>
      </c>
      <c r="N39" s="58">
        <v>0.125</v>
      </c>
      <c r="O39" s="58">
        <v>0.15</v>
      </c>
      <c r="P39" s="58">
        <v>0.05</v>
      </c>
      <c r="Q39" s="58">
        <v>3.7130000000000001</v>
      </c>
      <c r="R39" s="58">
        <v>0</v>
      </c>
      <c r="S39" s="58">
        <v>0</v>
      </c>
      <c r="T39" s="58">
        <v>0.52500000000000002</v>
      </c>
      <c r="U39" s="58">
        <v>1.321</v>
      </c>
      <c r="V39" s="51">
        <v>6</v>
      </c>
      <c r="W39" s="51">
        <v>2</v>
      </c>
      <c r="X39" s="51">
        <v>0</v>
      </c>
      <c r="Y39" s="51">
        <v>0</v>
      </c>
      <c r="Z39" s="51">
        <v>1</v>
      </c>
      <c r="AA39" s="58">
        <v>0</v>
      </c>
      <c r="AB39" s="45">
        <v>0</v>
      </c>
      <c r="AC39" s="52">
        <v>6</v>
      </c>
    </row>
    <row r="40" spans="1:29" s="38" customFormat="1" ht="23.25">
      <c r="A40" s="14" t="s">
        <v>35</v>
      </c>
      <c r="B40" s="48">
        <v>514</v>
      </c>
      <c r="C40" s="48">
        <v>12</v>
      </c>
      <c r="D40" s="48">
        <v>100</v>
      </c>
      <c r="E40" s="48" t="s">
        <v>104</v>
      </c>
      <c r="F40" s="57">
        <v>6945</v>
      </c>
      <c r="G40" s="57">
        <v>6435</v>
      </c>
      <c r="H40" s="49">
        <v>0.51</v>
      </c>
      <c r="I40" s="49">
        <v>4</v>
      </c>
      <c r="J40" s="49" t="s">
        <v>66</v>
      </c>
      <c r="K40" s="47">
        <v>42254</v>
      </c>
      <c r="L40" s="48" t="s">
        <v>101</v>
      </c>
      <c r="M40" s="58">
        <v>0.125</v>
      </c>
      <c r="N40" s="58">
        <v>0.17499999999999999</v>
      </c>
      <c r="O40" s="58">
        <v>0.17499999999999999</v>
      </c>
      <c r="P40" s="58">
        <v>0.05</v>
      </c>
      <c r="Q40" s="58">
        <v>3.6779999999999999</v>
      </c>
      <c r="R40" s="58">
        <v>0</v>
      </c>
      <c r="S40" s="58">
        <v>0</v>
      </c>
      <c r="T40" s="58">
        <v>0.52500000000000002</v>
      </c>
      <c r="U40" s="58">
        <v>1.214</v>
      </c>
      <c r="V40" s="51">
        <v>3</v>
      </c>
      <c r="W40" s="51">
        <v>2</v>
      </c>
      <c r="X40" s="51">
        <v>2</v>
      </c>
      <c r="Y40" s="51">
        <v>1</v>
      </c>
      <c r="Z40" s="51">
        <v>1</v>
      </c>
      <c r="AA40" s="58">
        <v>0</v>
      </c>
      <c r="AB40" s="45">
        <v>0</v>
      </c>
      <c r="AC40" s="52">
        <v>5</v>
      </c>
    </row>
    <row r="41" spans="1:29" s="38" customFormat="1" ht="23.25">
      <c r="A41" s="14" t="s">
        <v>35</v>
      </c>
      <c r="B41" s="48">
        <v>514</v>
      </c>
      <c r="C41" s="48">
        <v>12</v>
      </c>
      <c r="D41" s="48">
        <v>100</v>
      </c>
      <c r="E41" s="48" t="s">
        <v>104</v>
      </c>
      <c r="F41" s="57">
        <v>9648</v>
      </c>
      <c r="G41" s="57">
        <v>9863</v>
      </c>
      <c r="H41" s="49">
        <v>0.218</v>
      </c>
      <c r="I41" s="49">
        <v>4</v>
      </c>
      <c r="J41" s="49" t="s">
        <v>118</v>
      </c>
      <c r="K41" s="47">
        <v>42254</v>
      </c>
      <c r="L41" s="48" t="s">
        <v>101</v>
      </c>
      <c r="M41" s="58">
        <v>0.15</v>
      </c>
      <c r="N41" s="58">
        <v>7.4999999999999997E-2</v>
      </c>
      <c r="O41" s="58">
        <v>0</v>
      </c>
      <c r="P41" s="58">
        <v>0</v>
      </c>
      <c r="Q41" s="58">
        <v>3.1579999999999999</v>
      </c>
      <c r="R41" s="58">
        <v>0</v>
      </c>
      <c r="S41" s="58">
        <v>0</v>
      </c>
      <c r="T41" s="58">
        <v>0.22499999999999998</v>
      </c>
      <c r="U41" s="58">
        <v>1.1890000000000001</v>
      </c>
      <c r="V41" s="51">
        <v>2</v>
      </c>
      <c r="W41" s="51">
        <v>2</v>
      </c>
      <c r="X41" s="51">
        <v>0</v>
      </c>
      <c r="Y41" s="51">
        <v>0</v>
      </c>
      <c r="Z41" s="51">
        <v>2</v>
      </c>
      <c r="AA41" s="58">
        <v>0</v>
      </c>
      <c r="AB41" s="45">
        <v>0</v>
      </c>
      <c r="AC41" s="52">
        <v>4</v>
      </c>
    </row>
    <row r="42" spans="1:29" s="38" customFormat="1" ht="23.25">
      <c r="A42" s="14" t="s">
        <v>35</v>
      </c>
      <c r="B42" s="48">
        <v>514</v>
      </c>
      <c r="C42" s="48">
        <v>12</v>
      </c>
      <c r="D42" s="48">
        <v>100</v>
      </c>
      <c r="E42" s="48" t="s">
        <v>104</v>
      </c>
      <c r="F42" s="57">
        <v>9863</v>
      </c>
      <c r="G42" s="57">
        <v>9648</v>
      </c>
      <c r="H42" s="49">
        <v>0.218</v>
      </c>
      <c r="I42" s="49">
        <v>4</v>
      </c>
      <c r="J42" s="49" t="s">
        <v>66</v>
      </c>
      <c r="K42" s="47">
        <v>42254</v>
      </c>
      <c r="L42" s="48" t="s">
        <v>101</v>
      </c>
      <c r="M42" s="58">
        <v>0.17499999999999999</v>
      </c>
      <c r="N42" s="58">
        <v>2.5000000000000001E-2</v>
      </c>
      <c r="O42" s="58">
        <v>2.5000000000000001E-2</v>
      </c>
      <c r="P42" s="58">
        <v>0</v>
      </c>
      <c r="Q42" s="58">
        <v>3.2629999999999999</v>
      </c>
      <c r="R42" s="58">
        <v>0</v>
      </c>
      <c r="S42" s="58">
        <v>0</v>
      </c>
      <c r="T42" s="58">
        <v>0.22499999999999998</v>
      </c>
      <c r="U42" s="58">
        <v>1.873</v>
      </c>
      <c r="V42" s="51">
        <v>3</v>
      </c>
      <c r="W42" s="51">
        <v>4</v>
      </c>
      <c r="X42" s="51">
        <v>0</v>
      </c>
      <c r="Y42" s="51">
        <v>1</v>
      </c>
      <c r="Z42" s="51">
        <v>0</v>
      </c>
      <c r="AA42" s="58">
        <v>0</v>
      </c>
      <c r="AB42" s="45">
        <v>0</v>
      </c>
      <c r="AC42" s="52">
        <v>4</v>
      </c>
    </row>
    <row r="43" spans="1:29" ht="23.25">
      <c r="A43" s="14" t="s">
        <v>35</v>
      </c>
      <c r="B43" s="31">
        <v>514</v>
      </c>
      <c r="C43" s="31">
        <v>1206</v>
      </c>
      <c r="D43" s="31">
        <v>100</v>
      </c>
      <c r="E43" s="31" t="s">
        <v>42</v>
      </c>
      <c r="F43" s="56" t="s">
        <v>126</v>
      </c>
      <c r="G43" s="56" t="s">
        <v>127</v>
      </c>
      <c r="H43" s="31">
        <v>3.5779999999999998</v>
      </c>
      <c r="I43" s="31">
        <v>2</v>
      </c>
      <c r="J43" s="31" t="s">
        <v>117</v>
      </c>
      <c r="K43" s="30">
        <v>42256</v>
      </c>
      <c r="L43" s="48" t="s">
        <v>101</v>
      </c>
      <c r="M43" s="58">
        <v>1.875</v>
      </c>
      <c r="N43" s="58">
        <v>1.5249999999999999</v>
      </c>
      <c r="O43" s="58">
        <v>0.15</v>
      </c>
      <c r="P43" s="58">
        <v>2.5000000000000001E-2</v>
      </c>
      <c r="Q43" s="58">
        <v>3.5139999999999998</v>
      </c>
      <c r="R43" s="58">
        <v>0</v>
      </c>
      <c r="S43" s="58">
        <v>0</v>
      </c>
      <c r="T43" s="58">
        <v>3.5749999999999997</v>
      </c>
      <c r="U43" s="58">
        <v>1.24756</v>
      </c>
      <c r="V43" s="51">
        <v>8</v>
      </c>
      <c r="W43" s="51">
        <v>14</v>
      </c>
      <c r="X43" s="51">
        <v>16</v>
      </c>
      <c r="Y43" s="51">
        <v>22</v>
      </c>
      <c r="Z43" s="51">
        <v>5</v>
      </c>
      <c r="AA43" s="58">
        <v>0</v>
      </c>
      <c r="AB43" s="45">
        <v>0</v>
      </c>
      <c r="AC43" s="52">
        <v>44</v>
      </c>
    </row>
    <row r="44" spans="1:29" ht="23.25">
      <c r="A44" s="14" t="s">
        <v>35</v>
      </c>
      <c r="B44" s="31">
        <v>514</v>
      </c>
      <c r="C44" s="31">
        <v>1355</v>
      </c>
      <c r="D44" s="31">
        <v>101</v>
      </c>
      <c r="E44" s="31" t="s">
        <v>90</v>
      </c>
      <c r="F44" s="31" t="s">
        <v>50</v>
      </c>
      <c r="G44" s="31" t="s">
        <v>92</v>
      </c>
      <c r="H44" s="31">
        <v>0.78900000000000003</v>
      </c>
      <c r="I44" s="31">
        <v>4</v>
      </c>
      <c r="J44" s="31" t="s">
        <v>118</v>
      </c>
      <c r="K44" s="30">
        <v>42256</v>
      </c>
      <c r="L44" s="48" t="s">
        <v>101</v>
      </c>
      <c r="M44" s="58">
        <v>0.12</v>
      </c>
      <c r="N44" s="58">
        <v>7.0000000000000007E-2</v>
      </c>
      <c r="O44" s="58">
        <v>0.21</v>
      </c>
      <c r="P44" s="58">
        <v>0.4</v>
      </c>
      <c r="Q44" s="58">
        <v>5.3158799999999999</v>
      </c>
      <c r="R44" s="58">
        <v>0</v>
      </c>
      <c r="S44" s="58">
        <v>0</v>
      </c>
      <c r="T44" s="58">
        <v>0.79</v>
      </c>
      <c r="U44" s="58">
        <v>1.08006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8">
        <v>0</v>
      </c>
      <c r="AB44" s="45">
        <v>0</v>
      </c>
      <c r="AC44" s="52">
        <v>5</v>
      </c>
    </row>
    <row r="45" spans="1:29" ht="23.25">
      <c r="A45" s="14" t="s">
        <v>35</v>
      </c>
      <c r="B45" s="31">
        <v>514</v>
      </c>
      <c r="C45" s="31">
        <v>1355</v>
      </c>
      <c r="D45" s="31">
        <v>101</v>
      </c>
      <c r="E45" s="31" t="s">
        <v>90</v>
      </c>
      <c r="F45" s="31" t="s">
        <v>92</v>
      </c>
      <c r="G45" s="31" t="s">
        <v>50</v>
      </c>
      <c r="H45" s="31">
        <v>0.78900000000000003</v>
      </c>
      <c r="I45" s="31">
        <v>4</v>
      </c>
      <c r="J45" s="31" t="s">
        <v>66</v>
      </c>
      <c r="K45" s="30">
        <v>42256</v>
      </c>
      <c r="L45" s="48" t="s">
        <v>101</v>
      </c>
      <c r="M45" s="58">
        <v>0.1</v>
      </c>
      <c r="N45" s="58">
        <v>0.15</v>
      </c>
      <c r="O45" s="58">
        <v>0.32500000000000001</v>
      </c>
      <c r="P45" s="58">
        <v>0.25</v>
      </c>
      <c r="Q45" s="58">
        <v>4.5660600000000002</v>
      </c>
      <c r="R45" s="58">
        <v>0</v>
      </c>
      <c r="S45" s="58">
        <v>0</v>
      </c>
      <c r="T45" s="58">
        <v>0.82499999999999996</v>
      </c>
      <c r="U45" s="58">
        <v>1.0138199999999999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8">
        <v>0</v>
      </c>
      <c r="AB45" s="45">
        <v>0</v>
      </c>
      <c r="AC45" s="52">
        <v>6</v>
      </c>
    </row>
    <row r="46" spans="1:29" ht="23.25">
      <c r="A46" s="14" t="s">
        <v>35</v>
      </c>
      <c r="B46" s="31">
        <v>514</v>
      </c>
      <c r="C46" s="31">
        <v>1355</v>
      </c>
      <c r="D46" s="31">
        <v>102</v>
      </c>
      <c r="E46" s="31" t="s">
        <v>91</v>
      </c>
      <c r="F46" s="31" t="s">
        <v>50</v>
      </c>
      <c r="G46" s="31" t="s">
        <v>93</v>
      </c>
      <c r="H46" s="31">
        <v>0.67100000000000004</v>
      </c>
      <c r="I46" s="31">
        <v>4</v>
      </c>
      <c r="J46" s="31" t="s">
        <v>118</v>
      </c>
      <c r="K46" s="30">
        <v>42256</v>
      </c>
      <c r="L46" s="48" t="s">
        <v>101</v>
      </c>
      <c r="M46" s="58">
        <v>0</v>
      </c>
      <c r="N46" s="58">
        <v>0.15</v>
      </c>
      <c r="O46" s="58">
        <v>0.21</v>
      </c>
      <c r="P46" s="58">
        <v>0.32</v>
      </c>
      <c r="Q46" s="58">
        <v>4.9760900000000001</v>
      </c>
      <c r="R46" s="58">
        <v>0</v>
      </c>
      <c r="S46" s="58">
        <v>0</v>
      </c>
      <c r="T46" s="58">
        <v>0.67</v>
      </c>
      <c r="U46" s="58">
        <v>1.0505199999999999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8">
        <v>0</v>
      </c>
      <c r="AB46" s="45">
        <v>0</v>
      </c>
      <c r="AC46" s="52">
        <v>2</v>
      </c>
    </row>
    <row r="47" spans="1:29" ht="23.25">
      <c r="A47" s="14" t="s">
        <v>35</v>
      </c>
      <c r="B47" s="31">
        <v>514</v>
      </c>
      <c r="C47" s="31">
        <v>1355</v>
      </c>
      <c r="D47" s="31">
        <v>102</v>
      </c>
      <c r="E47" s="31" t="s">
        <v>91</v>
      </c>
      <c r="F47" s="31" t="s">
        <v>93</v>
      </c>
      <c r="G47" s="31" t="s">
        <v>50</v>
      </c>
      <c r="H47" s="31">
        <v>0.67100000000000004</v>
      </c>
      <c r="I47" s="31">
        <v>4</v>
      </c>
      <c r="J47" s="31" t="s">
        <v>66</v>
      </c>
      <c r="K47" s="30">
        <v>42256</v>
      </c>
      <c r="L47" s="48" t="s">
        <v>101</v>
      </c>
      <c r="M47" s="58">
        <v>2.5000000000000001E-2</v>
      </c>
      <c r="N47" s="58">
        <v>0.12</v>
      </c>
      <c r="O47" s="58">
        <v>0.23</v>
      </c>
      <c r="P47" s="58">
        <v>0.28999999999999998</v>
      </c>
      <c r="Q47" s="58">
        <v>5.3339100000000004</v>
      </c>
      <c r="R47" s="58">
        <v>0</v>
      </c>
      <c r="S47" s="58">
        <v>0</v>
      </c>
      <c r="T47" s="58">
        <v>0.67</v>
      </c>
      <c r="U47" s="58">
        <v>1.0978300000000001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8">
        <v>0</v>
      </c>
      <c r="AB47" s="45">
        <v>0</v>
      </c>
      <c r="AC47" s="52">
        <v>12</v>
      </c>
    </row>
    <row r="48" spans="1:29" s="77" customFormat="1" ht="23.25">
      <c r="F48" s="90" t="s">
        <v>84</v>
      </c>
      <c r="G48" s="91"/>
      <c r="H48" s="78">
        <f>SUM(H33:H47)</f>
        <v>15.281999999999998</v>
      </c>
      <c r="I48" s="79"/>
      <c r="J48" s="79"/>
      <c r="K48" s="79"/>
      <c r="L48" s="87"/>
      <c r="M48" s="68">
        <f t="shared" ref="M48:P48" si="7">SUM(M33:M47)</f>
        <v>7.5250000000000012</v>
      </c>
      <c r="N48" s="68">
        <f t="shared" si="7"/>
        <v>4.8450000000000015</v>
      </c>
      <c r="O48" s="68">
        <f t="shared" si="7"/>
        <v>1.65</v>
      </c>
      <c r="P48" s="68">
        <f t="shared" si="7"/>
        <v>1.4100000000000001</v>
      </c>
      <c r="Q48" s="68" t="s">
        <v>85</v>
      </c>
      <c r="R48" s="68">
        <f>SUM(R33:R47)</f>
        <v>0</v>
      </c>
      <c r="S48" s="68">
        <f t="shared" ref="S48" si="8">SUM(S33:S47)</f>
        <v>0</v>
      </c>
      <c r="T48" s="68">
        <v>15.282</v>
      </c>
      <c r="U48" s="80" t="s">
        <v>85</v>
      </c>
      <c r="V48" s="81">
        <f t="shared" ref="V48:AA48" si="9">SUM(V33:V47)</f>
        <v>53</v>
      </c>
      <c r="W48" s="81">
        <f t="shared" si="9"/>
        <v>31</v>
      </c>
      <c r="X48" s="81">
        <f t="shared" si="9"/>
        <v>21</v>
      </c>
      <c r="Y48" s="81">
        <f t="shared" si="9"/>
        <v>39</v>
      </c>
      <c r="Z48" s="81">
        <f t="shared" si="9"/>
        <v>11</v>
      </c>
      <c r="AA48" s="80">
        <f t="shared" si="9"/>
        <v>0</v>
      </c>
      <c r="AB48" s="80" t="s">
        <v>85</v>
      </c>
      <c r="AC48" s="81">
        <f>SUM(AC33:AC47)</f>
        <v>132</v>
      </c>
    </row>
    <row r="49" spans="6:29" s="77" customFormat="1" ht="23.25">
      <c r="F49" s="90" t="s">
        <v>86</v>
      </c>
      <c r="G49" s="91"/>
      <c r="H49" s="79"/>
      <c r="I49" s="79"/>
      <c r="J49" s="79"/>
      <c r="K49" s="79"/>
      <c r="L49" s="87"/>
      <c r="M49" s="68" t="s">
        <v>85</v>
      </c>
      <c r="N49" s="68" t="s">
        <v>85</v>
      </c>
      <c r="O49" s="68" t="s">
        <v>85</v>
      </c>
      <c r="P49" s="68" t="s">
        <v>85</v>
      </c>
      <c r="Q49" s="68">
        <v>4.9484150148518946</v>
      </c>
      <c r="R49" s="68" t="s">
        <v>85</v>
      </c>
      <c r="S49" s="68" t="s">
        <v>85</v>
      </c>
      <c r="T49" s="68" t="s">
        <v>85</v>
      </c>
      <c r="U49" s="80">
        <f>SUMPRODUCT(U33:U47,H33:H47)/H48</f>
        <v>1.2126345929852116</v>
      </c>
      <c r="V49" s="78" t="s">
        <v>85</v>
      </c>
      <c r="W49" s="78" t="s">
        <v>85</v>
      </c>
      <c r="X49" s="78" t="s">
        <v>85</v>
      </c>
      <c r="Y49" s="78" t="s">
        <v>85</v>
      </c>
      <c r="Z49" s="78" t="s">
        <v>85</v>
      </c>
      <c r="AA49" s="80" t="s">
        <v>85</v>
      </c>
      <c r="AB49" s="80">
        <v>9.6803588123217446E-3</v>
      </c>
      <c r="AC49" s="78" t="s">
        <v>85</v>
      </c>
    </row>
    <row r="53" spans="6:29">
      <c r="S53" s="29"/>
    </row>
  </sheetData>
  <mergeCells count="56">
    <mergeCell ref="G2:G3"/>
    <mergeCell ref="H2:H3"/>
    <mergeCell ref="I2:I3"/>
    <mergeCell ref="J2:J3"/>
    <mergeCell ref="K2:K3"/>
    <mergeCell ref="AJ2:AJ3"/>
    <mergeCell ref="AE2:AE3"/>
    <mergeCell ref="AF2:AF3"/>
    <mergeCell ref="F20:G20"/>
    <mergeCell ref="F21:G21"/>
    <mergeCell ref="Z2:Z3"/>
    <mergeCell ref="AA2:AA3"/>
    <mergeCell ref="AB2:AB3"/>
    <mergeCell ref="AC2:AC3"/>
    <mergeCell ref="AD2:AD3"/>
    <mergeCell ref="M2:P2"/>
    <mergeCell ref="Q2:Q3"/>
    <mergeCell ref="R2:U2"/>
    <mergeCell ref="V2:V3"/>
    <mergeCell ref="L2:L3"/>
    <mergeCell ref="F2:F3"/>
    <mergeCell ref="M31:P31"/>
    <mergeCell ref="Q31:Q32"/>
    <mergeCell ref="U31:U32"/>
    <mergeCell ref="V31:V32"/>
    <mergeCell ref="W31:W32"/>
    <mergeCell ref="H31:H32"/>
    <mergeCell ref="I31:I32"/>
    <mergeCell ref="J31:J32"/>
    <mergeCell ref="K31:K32"/>
    <mergeCell ref="L31:L32"/>
    <mergeCell ref="A1:E1"/>
    <mergeCell ref="A30:E30"/>
    <mergeCell ref="F48:G48"/>
    <mergeCell ref="F49:G49"/>
    <mergeCell ref="F31:F32"/>
    <mergeCell ref="A31:A32"/>
    <mergeCell ref="B31:B32"/>
    <mergeCell ref="C31:C32"/>
    <mergeCell ref="D31:D32"/>
    <mergeCell ref="E31:E32"/>
    <mergeCell ref="G31:G32"/>
    <mergeCell ref="A2:A3"/>
    <mergeCell ref="B2:B3"/>
    <mergeCell ref="C2:C3"/>
    <mergeCell ref="D2:D3"/>
    <mergeCell ref="E2:E3"/>
    <mergeCell ref="AG2:AG3"/>
    <mergeCell ref="AH2:AH3"/>
    <mergeCell ref="AI2:AI3"/>
    <mergeCell ref="R31:T31"/>
    <mergeCell ref="W2:Y2"/>
    <mergeCell ref="X31:X32"/>
    <mergeCell ref="Z31:Z32"/>
    <mergeCell ref="AA31:AA32"/>
    <mergeCell ref="AB31:AB32"/>
  </mergeCells>
  <printOptions horizontalCentered="1"/>
  <pageMargins left="0.25" right="0.25" top="0.75" bottom="0.75" header="0.3" footer="0.3"/>
  <pageSetup paperSize="8" scale="44" fitToHeight="0" orientation="landscape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7"/>
  <sheetViews>
    <sheetView view="pageBreakPreview" zoomScale="60" zoomScaleNormal="90" zoomScalePageLayoutView="70" workbookViewId="0">
      <selection activeCell="N89" sqref="N89"/>
    </sheetView>
  </sheetViews>
  <sheetFormatPr defaultRowHeight="15"/>
  <cols>
    <col min="1" max="1" width="28.42578125" customWidth="1"/>
    <col min="5" max="5" width="25.28515625" bestFit="1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style="29" customWidth="1"/>
    <col min="24" max="24" width="16.140625" style="29" customWidth="1"/>
    <col min="25" max="25" width="10.7109375" style="29" customWidth="1"/>
    <col min="26" max="26" width="11.140625" customWidth="1"/>
    <col min="27" max="27" width="11.425781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customWidth="1"/>
    <col min="35" max="35" width="9" customWidth="1"/>
    <col min="38" max="38" width="9" style="29"/>
  </cols>
  <sheetData>
    <row r="1" spans="1:45" ht="23.25">
      <c r="A1" s="123" t="s">
        <v>116</v>
      </c>
      <c r="B1" s="123"/>
      <c r="C1" s="123"/>
      <c r="D1" s="123"/>
      <c r="E1" s="123"/>
    </row>
    <row r="2" spans="1:45" ht="21.75" customHeight="1">
      <c r="A2" s="114" t="s">
        <v>82</v>
      </c>
      <c r="B2" s="114" t="s">
        <v>0</v>
      </c>
      <c r="C2" s="115" t="s">
        <v>1</v>
      </c>
      <c r="D2" s="116" t="s">
        <v>2</v>
      </c>
      <c r="E2" s="114" t="s">
        <v>3</v>
      </c>
      <c r="F2" s="114" t="s">
        <v>128</v>
      </c>
      <c r="G2" s="114" t="s">
        <v>129</v>
      </c>
      <c r="H2" s="122" t="s">
        <v>130</v>
      </c>
      <c r="I2" s="114" t="s">
        <v>4</v>
      </c>
      <c r="J2" s="114" t="s">
        <v>5</v>
      </c>
      <c r="K2" s="117" t="s">
        <v>6</v>
      </c>
      <c r="L2" s="114" t="s">
        <v>7</v>
      </c>
      <c r="M2" s="121" t="s">
        <v>155</v>
      </c>
      <c r="N2" s="121"/>
      <c r="O2" s="121"/>
      <c r="P2" s="121"/>
      <c r="Q2" s="119" t="s">
        <v>131</v>
      </c>
      <c r="R2" s="121" t="s">
        <v>132</v>
      </c>
      <c r="S2" s="121"/>
      <c r="T2" s="121"/>
      <c r="U2" s="121"/>
      <c r="V2" s="119" t="s">
        <v>133</v>
      </c>
      <c r="W2" s="94" t="s">
        <v>134</v>
      </c>
      <c r="X2" s="95"/>
      <c r="Y2" s="96"/>
      <c r="Z2" s="119" t="s">
        <v>135</v>
      </c>
      <c r="AA2" s="120" t="s">
        <v>156</v>
      </c>
      <c r="AB2" s="120" t="s">
        <v>136</v>
      </c>
      <c r="AC2" s="92" t="s">
        <v>137</v>
      </c>
      <c r="AD2" s="88" t="s">
        <v>138</v>
      </c>
      <c r="AE2" s="97" t="s">
        <v>139</v>
      </c>
      <c r="AF2" s="88" t="s">
        <v>140</v>
      </c>
      <c r="AG2" s="92" t="s">
        <v>141</v>
      </c>
      <c r="AH2" s="88" t="s">
        <v>142</v>
      </c>
      <c r="AI2" s="88" t="s">
        <v>143</v>
      </c>
    </row>
    <row r="3" spans="1:45" ht="43.5" customHeight="1">
      <c r="A3" s="114"/>
      <c r="B3" s="114"/>
      <c r="C3" s="115"/>
      <c r="D3" s="116"/>
      <c r="E3" s="114"/>
      <c r="F3" s="114"/>
      <c r="G3" s="114"/>
      <c r="H3" s="122"/>
      <c r="I3" s="114"/>
      <c r="J3" s="114"/>
      <c r="K3" s="117"/>
      <c r="L3" s="114"/>
      <c r="M3" s="39" t="s">
        <v>144</v>
      </c>
      <c r="N3" s="40" t="s">
        <v>145</v>
      </c>
      <c r="O3" s="40" t="s">
        <v>146</v>
      </c>
      <c r="P3" s="39" t="s">
        <v>147</v>
      </c>
      <c r="Q3" s="119"/>
      <c r="R3" s="39" t="s">
        <v>148</v>
      </c>
      <c r="S3" s="40" t="s">
        <v>149</v>
      </c>
      <c r="T3" s="40" t="s">
        <v>150</v>
      </c>
      <c r="U3" s="39" t="s">
        <v>151</v>
      </c>
      <c r="V3" s="119"/>
      <c r="W3" s="39" t="s">
        <v>152</v>
      </c>
      <c r="X3" s="40" t="s">
        <v>153</v>
      </c>
      <c r="Y3" s="39" t="s">
        <v>154</v>
      </c>
      <c r="Z3" s="119"/>
      <c r="AA3" s="120"/>
      <c r="AB3" s="120"/>
      <c r="AC3" s="93"/>
      <c r="AD3" s="89"/>
      <c r="AE3" s="98"/>
      <c r="AF3" s="89"/>
      <c r="AG3" s="93"/>
      <c r="AH3" s="89"/>
      <c r="AI3" s="89"/>
      <c r="AJ3" s="26"/>
      <c r="AK3" s="26"/>
      <c r="AL3" s="26"/>
      <c r="AM3" s="26"/>
      <c r="AN3" s="26"/>
      <c r="AO3" s="26"/>
      <c r="AP3" s="26"/>
    </row>
    <row r="4" spans="1:45" ht="23.25">
      <c r="A4" s="1" t="s">
        <v>21</v>
      </c>
      <c r="B4" s="2">
        <v>517</v>
      </c>
      <c r="C4" s="3">
        <v>101</v>
      </c>
      <c r="D4" s="4">
        <v>100</v>
      </c>
      <c r="E4" s="32" t="s">
        <v>22</v>
      </c>
      <c r="F4" s="6" t="s">
        <v>50</v>
      </c>
      <c r="G4" s="6" t="s">
        <v>49</v>
      </c>
      <c r="H4" s="7">
        <v>16.163</v>
      </c>
      <c r="I4" s="13">
        <v>2</v>
      </c>
      <c r="J4" s="48" t="s">
        <v>117</v>
      </c>
      <c r="K4" s="9">
        <v>42261</v>
      </c>
      <c r="L4" s="18" t="s">
        <v>83</v>
      </c>
      <c r="M4" s="58">
        <v>8.4700000000000006</v>
      </c>
      <c r="N4" s="58">
        <v>4.8600000000000003</v>
      </c>
      <c r="O4" s="58">
        <v>1.9</v>
      </c>
      <c r="P4" s="58">
        <v>0.93</v>
      </c>
      <c r="Q4" s="58">
        <v>2.8337699999999999</v>
      </c>
      <c r="R4" s="58">
        <v>15.91</v>
      </c>
      <c r="S4" s="58">
        <v>0.25</v>
      </c>
      <c r="T4" s="58">
        <v>0</v>
      </c>
      <c r="U4" s="58">
        <v>0</v>
      </c>
      <c r="V4" s="58">
        <v>3.08202</v>
      </c>
      <c r="W4" s="58">
        <v>0</v>
      </c>
      <c r="X4" s="58">
        <v>0</v>
      </c>
      <c r="Y4" s="58">
        <v>16.16</v>
      </c>
      <c r="Z4" s="58">
        <v>1.0728500000000001</v>
      </c>
      <c r="AA4" s="58">
        <v>0</v>
      </c>
      <c r="AB4" s="58">
        <v>4.3680000000000003</v>
      </c>
      <c r="AC4" s="58">
        <f t="shared" ref="AC4:AC19" si="0">(AA4+AB4*0.5)/(3.5*H4*1000)*100</f>
        <v>3.8606694301800406E-3</v>
      </c>
      <c r="AD4" s="58">
        <v>77.257999999999996</v>
      </c>
      <c r="AE4" s="58">
        <f t="shared" ref="AE4:AE19" si="1">AD4/(3.5*H4*1000)*100</f>
        <v>0.1365694133868359</v>
      </c>
      <c r="AF4" s="58">
        <v>0</v>
      </c>
      <c r="AG4" s="58">
        <f t="shared" ref="AG4:AG19" si="2">AF4/(3.5*H4*1000)*100</f>
        <v>0</v>
      </c>
      <c r="AH4" s="58">
        <v>0</v>
      </c>
      <c r="AI4" s="58">
        <f t="shared" ref="AI4:AI19" si="3">AH4/(3.5*H4*1000)*100</f>
        <v>0</v>
      </c>
      <c r="AJ4" s="26"/>
      <c r="AK4" s="26"/>
      <c r="AL4" s="26"/>
      <c r="AM4" s="23">
        <f t="shared" ref="AM4:AM19" si="4">SUM(M4:P4)</f>
        <v>16.160000000000004</v>
      </c>
      <c r="AN4" s="23">
        <f t="shared" ref="AN4:AN19" si="5">SUM(R4:U4)</f>
        <v>16.16</v>
      </c>
      <c r="AO4" s="23">
        <f>SUM(W4:Y4)</f>
        <v>16.16</v>
      </c>
      <c r="AP4" s="26"/>
      <c r="AQ4">
        <f t="shared" ref="AQ4:AQ19" si="6">H4/AM4</f>
        <v>1.0001856435643561</v>
      </c>
      <c r="AR4">
        <f t="shared" ref="AR4:AR19" si="7">H4/AN4</f>
        <v>1.0001856435643564</v>
      </c>
      <c r="AS4">
        <f t="shared" ref="AS4:AS19" si="8">H4/AO4</f>
        <v>1.0001856435643564</v>
      </c>
    </row>
    <row r="5" spans="1:45" ht="23.25">
      <c r="A5" s="1" t="s">
        <v>21</v>
      </c>
      <c r="B5" s="2">
        <v>517</v>
      </c>
      <c r="C5" s="3">
        <v>115</v>
      </c>
      <c r="D5" s="4">
        <v>100</v>
      </c>
      <c r="E5" s="32" t="s">
        <v>23</v>
      </c>
      <c r="F5" s="6" t="s">
        <v>67</v>
      </c>
      <c r="G5" s="6" t="s">
        <v>68</v>
      </c>
      <c r="H5" s="7">
        <v>32.08</v>
      </c>
      <c r="I5" s="13">
        <v>2</v>
      </c>
      <c r="J5" s="48" t="s">
        <v>117</v>
      </c>
      <c r="K5" s="9">
        <v>42261</v>
      </c>
      <c r="L5" s="18" t="s">
        <v>83</v>
      </c>
      <c r="M5" s="58">
        <v>12.7</v>
      </c>
      <c r="N5" s="58">
        <v>12.2</v>
      </c>
      <c r="O5" s="58">
        <v>5.85</v>
      </c>
      <c r="P5" s="58">
        <v>1.33</v>
      </c>
      <c r="Q5" s="58">
        <v>2.9670999999999998</v>
      </c>
      <c r="R5" s="58">
        <v>30.65</v>
      </c>
      <c r="S5" s="58">
        <v>1.28</v>
      </c>
      <c r="T5" s="58">
        <v>0.15</v>
      </c>
      <c r="U5" s="58">
        <v>0</v>
      </c>
      <c r="V5" s="58">
        <v>3.8969100000000001</v>
      </c>
      <c r="W5" s="58">
        <v>0</v>
      </c>
      <c r="X5" s="58">
        <v>0</v>
      </c>
      <c r="Y5" s="58">
        <v>32.08</v>
      </c>
      <c r="Z5" s="58">
        <v>1.15842</v>
      </c>
      <c r="AA5" s="58">
        <v>0</v>
      </c>
      <c r="AB5" s="58">
        <v>0</v>
      </c>
      <c r="AC5" s="58">
        <f t="shared" si="0"/>
        <v>0</v>
      </c>
      <c r="AD5" s="58">
        <v>143.59</v>
      </c>
      <c r="AE5" s="58">
        <f t="shared" si="1"/>
        <v>0.12788564303526898</v>
      </c>
      <c r="AF5" s="58">
        <v>0</v>
      </c>
      <c r="AG5" s="58">
        <f t="shared" si="2"/>
        <v>0</v>
      </c>
      <c r="AH5" s="58">
        <v>0</v>
      </c>
      <c r="AI5" s="58">
        <f t="shared" si="3"/>
        <v>0</v>
      </c>
      <c r="AJ5" s="26"/>
      <c r="AK5" s="26"/>
      <c r="AL5" s="26"/>
      <c r="AM5" s="23">
        <f t="shared" si="4"/>
        <v>32.08</v>
      </c>
      <c r="AN5" s="23">
        <f t="shared" si="5"/>
        <v>32.08</v>
      </c>
      <c r="AO5" s="23">
        <f t="shared" ref="AO5:AO19" si="9">SUM(W5:Y5)</f>
        <v>32.08</v>
      </c>
      <c r="AP5" s="26"/>
      <c r="AQ5" s="38">
        <f t="shared" si="6"/>
        <v>1</v>
      </c>
      <c r="AR5" s="38">
        <f t="shared" si="7"/>
        <v>1</v>
      </c>
      <c r="AS5" s="38">
        <f t="shared" si="8"/>
        <v>1</v>
      </c>
    </row>
    <row r="6" spans="1:45" ht="23.25">
      <c r="A6" s="1" t="s">
        <v>21</v>
      </c>
      <c r="B6" s="2">
        <v>517</v>
      </c>
      <c r="C6" s="3">
        <v>115</v>
      </c>
      <c r="D6" s="4">
        <v>100</v>
      </c>
      <c r="E6" s="32" t="s">
        <v>23</v>
      </c>
      <c r="F6" s="6" t="s">
        <v>68</v>
      </c>
      <c r="G6" s="6" t="s">
        <v>67</v>
      </c>
      <c r="H6" s="7">
        <v>32.08</v>
      </c>
      <c r="I6" s="13">
        <v>2</v>
      </c>
      <c r="J6" s="2" t="s">
        <v>64</v>
      </c>
      <c r="K6" s="9">
        <v>42261</v>
      </c>
      <c r="L6" s="18" t="s">
        <v>83</v>
      </c>
      <c r="M6" s="58">
        <v>13.42</v>
      </c>
      <c r="N6" s="58">
        <v>12.09</v>
      </c>
      <c r="O6" s="58">
        <v>5.69</v>
      </c>
      <c r="P6" s="58">
        <v>0.88</v>
      </c>
      <c r="Q6" s="58">
        <v>2.7984</v>
      </c>
      <c r="R6" s="58">
        <v>31.63</v>
      </c>
      <c r="S6" s="58">
        <v>0.42</v>
      </c>
      <c r="T6" s="58">
        <v>0.02</v>
      </c>
      <c r="U6" s="58">
        <v>0</v>
      </c>
      <c r="V6" s="58">
        <v>3.21244</v>
      </c>
      <c r="W6" s="58">
        <v>0</v>
      </c>
      <c r="X6" s="58">
        <v>0</v>
      </c>
      <c r="Y6" s="58">
        <v>32.08</v>
      </c>
      <c r="Z6" s="58">
        <v>1.2865800000000001</v>
      </c>
      <c r="AA6" s="58">
        <v>0</v>
      </c>
      <c r="AB6" s="58">
        <v>0</v>
      </c>
      <c r="AC6" s="58">
        <f t="shared" si="0"/>
        <v>0</v>
      </c>
      <c r="AD6" s="58">
        <v>139.58000000000001</v>
      </c>
      <c r="AE6" s="58">
        <f t="shared" si="1"/>
        <v>0.12431421446384042</v>
      </c>
      <c r="AF6" s="58">
        <v>1.67</v>
      </c>
      <c r="AG6" s="58">
        <f t="shared" si="2"/>
        <v>1.4873530459565373E-3</v>
      </c>
      <c r="AH6" s="58">
        <v>0</v>
      </c>
      <c r="AI6" s="58">
        <f t="shared" si="3"/>
        <v>0</v>
      </c>
      <c r="AJ6" s="26"/>
      <c r="AK6" s="26"/>
      <c r="AL6" s="26"/>
      <c r="AM6" s="23">
        <f t="shared" si="4"/>
        <v>32.08</v>
      </c>
      <c r="AN6" s="23">
        <f t="shared" si="5"/>
        <v>32.07</v>
      </c>
      <c r="AO6" s="23">
        <f t="shared" si="9"/>
        <v>32.08</v>
      </c>
      <c r="AP6" s="26"/>
      <c r="AQ6" s="38">
        <f t="shared" si="6"/>
        <v>1</v>
      </c>
      <c r="AR6" s="38">
        <f t="shared" si="7"/>
        <v>1.0003118178983472</v>
      </c>
      <c r="AS6" s="38">
        <f t="shared" si="8"/>
        <v>1</v>
      </c>
    </row>
    <row r="7" spans="1:45" ht="23.25">
      <c r="A7" s="1" t="s">
        <v>21</v>
      </c>
      <c r="B7" s="2">
        <v>517</v>
      </c>
      <c r="C7" s="3">
        <v>1072</v>
      </c>
      <c r="D7" s="4">
        <v>200</v>
      </c>
      <c r="E7" s="32" t="s">
        <v>24</v>
      </c>
      <c r="F7" s="6" t="s">
        <v>69</v>
      </c>
      <c r="G7" s="6" t="s">
        <v>70</v>
      </c>
      <c r="H7" s="7">
        <v>32.308999999999997</v>
      </c>
      <c r="I7" s="13">
        <v>4</v>
      </c>
      <c r="J7" s="2" t="s">
        <v>64</v>
      </c>
      <c r="K7" s="9">
        <v>42262</v>
      </c>
      <c r="L7" s="18" t="s">
        <v>83</v>
      </c>
      <c r="M7" s="58">
        <v>19.329999999999998</v>
      </c>
      <c r="N7" s="58">
        <v>9.56</v>
      </c>
      <c r="O7" s="58">
        <v>2.67</v>
      </c>
      <c r="P7" s="58">
        <v>0.75</v>
      </c>
      <c r="Q7" s="58">
        <v>2.4569200000000002</v>
      </c>
      <c r="R7" s="58">
        <v>31.76</v>
      </c>
      <c r="S7" s="58">
        <v>0.5</v>
      </c>
      <c r="T7" s="58">
        <v>0.05</v>
      </c>
      <c r="U7" s="58">
        <v>0</v>
      </c>
      <c r="V7" s="58">
        <v>2.92835</v>
      </c>
      <c r="W7" s="58">
        <v>0</v>
      </c>
      <c r="X7" s="58">
        <v>0</v>
      </c>
      <c r="Y7" s="58">
        <v>32.31</v>
      </c>
      <c r="Z7" s="58">
        <v>1.2127699999999999</v>
      </c>
      <c r="AA7" s="58">
        <v>0</v>
      </c>
      <c r="AB7" s="58">
        <v>14.68</v>
      </c>
      <c r="AC7" s="58">
        <f t="shared" si="0"/>
        <v>6.4908937359338193E-3</v>
      </c>
      <c r="AD7" s="58">
        <v>77.98</v>
      </c>
      <c r="AE7" s="58">
        <f t="shared" si="1"/>
        <v>6.8959113559689256E-2</v>
      </c>
      <c r="AF7" s="58">
        <v>0</v>
      </c>
      <c r="AG7" s="58">
        <f t="shared" si="2"/>
        <v>0</v>
      </c>
      <c r="AH7" s="58">
        <v>0</v>
      </c>
      <c r="AI7" s="58">
        <f t="shared" si="3"/>
        <v>0</v>
      </c>
      <c r="AJ7" s="26"/>
      <c r="AK7" s="26"/>
      <c r="AL7" s="26"/>
      <c r="AM7" s="23">
        <f t="shared" si="4"/>
        <v>32.31</v>
      </c>
      <c r="AN7" s="23">
        <f t="shared" si="5"/>
        <v>32.31</v>
      </c>
      <c r="AO7" s="23">
        <f t="shared" si="9"/>
        <v>32.31</v>
      </c>
      <c r="AP7" s="26"/>
      <c r="AQ7" s="38">
        <f t="shared" si="6"/>
        <v>0.99996904982977397</v>
      </c>
      <c r="AR7" s="38">
        <f t="shared" si="7"/>
        <v>0.99996904982977397</v>
      </c>
      <c r="AS7" s="38">
        <f t="shared" si="8"/>
        <v>0.99996904982977397</v>
      </c>
    </row>
    <row r="8" spans="1:45" ht="23.25">
      <c r="A8" s="1" t="s">
        <v>21</v>
      </c>
      <c r="B8" s="2">
        <v>517</v>
      </c>
      <c r="C8" s="3">
        <v>1074</v>
      </c>
      <c r="D8" s="4">
        <v>101</v>
      </c>
      <c r="E8" s="32" t="s">
        <v>25</v>
      </c>
      <c r="F8" s="6" t="s">
        <v>50</v>
      </c>
      <c r="G8" s="6" t="s">
        <v>71</v>
      </c>
      <c r="H8" s="7">
        <v>23.094000000000001</v>
      </c>
      <c r="I8" s="13">
        <v>2</v>
      </c>
      <c r="J8" s="48" t="s">
        <v>118</v>
      </c>
      <c r="K8" s="9">
        <v>42262</v>
      </c>
      <c r="L8" s="18" t="s">
        <v>83</v>
      </c>
      <c r="M8" s="58">
        <v>13.06</v>
      </c>
      <c r="N8" s="58">
        <v>6.42</v>
      </c>
      <c r="O8" s="58">
        <v>2.67</v>
      </c>
      <c r="P8" s="58">
        <v>0.95</v>
      </c>
      <c r="Q8" s="58">
        <v>2.6777299999999999</v>
      </c>
      <c r="R8" s="58">
        <v>21.25</v>
      </c>
      <c r="S8" s="58">
        <v>1.6</v>
      </c>
      <c r="T8" s="58">
        <v>0.17</v>
      </c>
      <c r="U8" s="58">
        <v>7.0000000000000007E-2</v>
      </c>
      <c r="V8" s="58">
        <v>4.9298599999999997</v>
      </c>
      <c r="W8" s="58">
        <v>0</v>
      </c>
      <c r="X8" s="58">
        <v>0</v>
      </c>
      <c r="Y8" s="58">
        <v>23.09</v>
      </c>
      <c r="Z8" s="58">
        <v>1.1061799999999999</v>
      </c>
      <c r="AA8" s="58">
        <v>14.7</v>
      </c>
      <c r="AB8" s="58">
        <v>7.67</v>
      </c>
      <c r="AC8" s="58">
        <f t="shared" si="0"/>
        <v>2.2931126204703754E-2</v>
      </c>
      <c r="AD8" s="58">
        <v>387.24200000000002</v>
      </c>
      <c r="AE8" s="58">
        <f t="shared" si="1"/>
        <v>0.47908795110665725</v>
      </c>
      <c r="AF8" s="58">
        <v>0</v>
      </c>
      <c r="AG8" s="58">
        <f t="shared" si="2"/>
        <v>0</v>
      </c>
      <c r="AH8" s="58">
        <v>0</v>
      </c>
      <c r="AI8" s="58">
        <f t="shared" si="3"/>
        <v>0</v>
      </c>
      <c r="AJ8" s="26"/>
      <c r="AK8" s="26"/>
      <c r="AL8" s="26"/>
      <c r="AM8" s="23">
        <f t="shared" si="4"/>
        <v>23.099999999999998</v>
      </c>
      <c r="AN8" s="23">
        <f t="shared" si="5"/>
        <v>23.090000000000003</v>
      </c>
      <c r="AO8" s="23">
        <f t="shared" si="9"/>
        <v>23.09</v>
      </c>
      <c r="AP8" s="26"/>
      <c r="AQ8" s="38">
        <f t="shared" si="6"/>
        <v>0.99974025974025993</v>
      </c>
      <c r="AR8" s="38">
        <f t="shared" si="7"/>
        <v>1.0001732351667387</v>
      </c>
      <c r="AS8" s="38">
        <f t="shared" si="8"/>
        <v>1.0001732351667389</v>
      </c>
    </row>
    <row r="9" spans="1:45" ht="23.25">
      <c r="A9" s="1" t="s">
        <v>21</v>
      </c>
      <c r="B9" s="2">
        <v>517</v>
      </c>
      <c r="C9" s="3">
        <v>1074</v>
      </c>
      <c r="D9" s="4">
        <v>101</v>
      </c>
      <c r="E9" s="32" t="s">
        <v>25</v>
      </c>
      <c r="F9" s="6" t="s">
        <v>71</v>
      </c>
      <c r="G9" s="6" t="s">
        <v>50</v>
      </c>
      <c r="H9" s="7">
        <v>23.094000000000001</v>
      </c>
      <c r="I9" s="13">
        <v>2</v>
      </c>
      <c r="J9" s="2" t="s">
        <v>66</v>
      </c>
      <c r="K9" s="9">
        <v>42262</v>
      </c>
      <c r="L9" s="18" t="s">
        <v>83</v>
      </c>
      <c r="M9" s="58">
        <v>13.66</v>
      </c>
      <c r="N9" s="58">
        <v>5.73</v>
      </c>
      <c r="O9" s="58">
        <v>2.4700000000000002</v>
      </c>
      <c r="P9" s="58">
        <v>1.23</v>
      </c>
      <c r="Q9" s="58">
        <v>2.5581999999999998</v>
      </c>
      <c r="R9" s="58">
        <v>21.27</v>
      </c>
      <c r="S9" s="58">
        <v>1.2</v>
      </c>
      <c r="T9" s="58">
        <v>0.35</v>
      </c>
      <c r="U9" s="58">
        <v>0.27</v>
      </c>
      <c r="V9" s="58">
        <v>4.9070200000000002</v>
      </c>
      <c r="W9" s="58">
        <v>0</v>
      </c>
      <c r="X9" s="58">
        <v>0</v>
      </c>
      <c r="Y9" s="58">
        <v>23.09</v>
      </c>
      <c r="Z9" s="58">
        <v>1.13171</v>
      </c>
      <c r="AA9" s="58">
        <v>0</v>
      </c>
      <c r="AB9" s="58">
        <v>5.2149999999999999</v>
      </c>
      <c r="AC9" s="58">
        <f t="shared" si="0"/>
        <v>3.2259461331947685E-3</v>
      </c>
      <c r="AD9" s="58">
        <v>82.957999999999998</v>
      </c>
      <c r="AE9" s="58">
        <f t="shared" si="1"/>
        <v>0.10263395563473504</v>
      </c>
      <c r="AF9" s="58">
        <v>0</v>
      </c>
      <c r="AG9" s="58">
        <f t="shared" si="2"/>
        <v>0</v>
      </c>
      <c r="AH9" s="58">
        <v>0</v>
      </c>
      <c r="AI9" s="58">
        <f t="shared" si="3"/>
        <v>0</v>
      </c>
      <c r="AJ9" s="26"/>
      <c r="AK9" s="26"/>
      <c r="AL9" s="26"/>
      <c r="AM9" s="23">
        <f t="shared" si="4"/>
        <v>23.09</v>
      </c>
      <c r="AN9" s="23">
        <f t="shared" si="5"/>
        <v>23.09</v>
      </c>
      <c r="AO9" s="23">
        <f t="shared" si="9"/>
        <v>23.09</v>
      </c>
      <c r="AP9" s="26"/>
      <c r="AQ9" s="38">
        <f t="shared" si="6"/>
        <v>1.0001732351667389</v>
      </c>
      <c r="AR9" s="38">
        <f t="shared" si="7"/>
        <v>1.0001732351667389</v>
      </c>
      <c r="AS9" s="38">
        <f t="shared" si="8"/>
        <v>1.0001732351667389</v>
      </c>
    </row>
    <row r="10" spans="1:45" ht="23.25">
      <c r="A10" s="1" t="s">
        <v>21</v>
      </c>
      <c r="B10" s="2">
        <v>517</v>
      </c>
      <c r="C10" s="3">
        <v>1074</v>
      </c>
      <c r="D10" s="4">
        <v>102</v>
      </c>
      <c r="E10" s="32" t="s">
        <v>26</v>
      </c>
      <c r="F10" s="6" t="s">
        <v>71</v>
      </c>
      <c r="G10" s="6" t="s">
        <v>72</v>
      </c>
      <c r="H10" s="7">
        <v>21.420999999999999</v>
      </c>
      <c r="I10" s="13">
        <v>2</v>
      </c>
      <c r="J10" s="48" t="s">
        <v>117</v>
      </c>
      <c r="K10" s="9">
        <v>42261</v>
      </c>
      <c r="L10" s="18" t="s">
        <v>83</v>
      </c>
      <c r="M10" s="58">
        <v>17.52</v>
      </c>
      <c r="N10" s="58">
        <v>2.4500000000000002</v>
      </c>
      <c r="O10" s="58">
        <v>1.1499999999999999</v>
      </c>
      <c r="P10" s="58">
        <v>0.3</v>
      </c>
      <c r="Q10" s="58">
        <v>2.07301</v>
      </c>
      <c r="R10" s="58">
        <v>21.2</v>
      </c>
      <c r="S10" s="58">
        <v>0.23</v>
      </c>
      <c r="T10" s="58">
        <v>0</v>
      </c>
      <c r="U10" s="58">
        <v>0</v>
      </c>
      <c r="V10" s="58">
        <v>2.9352800000000001</v>
      </c>
      <c r="W10" s="58">
        <v>0</v>
      </c>
      <c r="X10" s="58">
        <v>0</v>
      </c>
      <c r="Y10" s="58">
        <v>21.42</v>
      </c>
      <c r="Z10" s="58">
        <v>1.13192</v>
      </c>
      <c r="AA10" s="58">
        <v>0</v>
      </c>
      <c r="AB10" s="58">
        <v>7.15</v>
      </c>
      <c r="AC10" s="58">
        <f t="shared" si="0"/>
        <v>4.768351484191081E-3</v>
      </c>
      <c r="AD10" s="58">
        <v>86.697999999999993</v>
      </c>
      <c r="AE10" s="58">
        <f t="shared" si="1"/>
        <v>0.11563819216123029</v>
      </c>
      <c r="AF10" s="58">
        <v>0</v>
      </c>
      <c r="AG10" s="58">
        <f t="shared" si="2"/>
        <v>0</v>
      </c>
      <c r="AH10" s="58">
        <v>0</v>
      </c>
      <c r="AI10" s="58">
        <f t="shared" si="3"/>
        <v>0</v>
      </c>
      <c r="AJ10" s="26"/>
      <c r="AK10" s="26"/>
      <c r="AL10" s="26"/>
      <c r="AM10" s="23">
        <f t="shared" si="4"/>
        <v>21.419999999999998</v>
      </c>
      <c r="AN10" s="23">
        <f t="shared" si="5"/>
        <v>21.43</v>
      </c>
      <c r="AO10" s="23">
        <f t="shared" si="9"/>
        <v>21.42</v>
      </c>
      <c r="AP10" s="26"/>
      <c r="AQ10" s="38">
        <f t="shared" si="6"/>
        <v>1.000046685340803</v>
      </c>
      <c r="AR10" s="38">
        <f t="shared" si="7"/>
        <v>0.99958002799813339</v>
      </c>
      <c r="AS10" s="38">
        <f t="shared" si="8"/>
        <v>1.000046685340803</v>
      </c>
    </row>
    <row r="11" spans="1:45" ht="23.25">
      <c r="A11" s="1" t="s">
        <v>21</v>
      </c>
      <c r="B11" s="2">
        <v>517</v>
      </c>
      <c r="C11" s="3">
        <v>1084</v>
      </c>
      <c r="D11" s="4">
        <v>200</v>
      </c>
      <c r="E11" s="32" t="s">
        <v>27</v>
      </c>
      <c r="F11" s="6" t="s">
        <v>73</v>
      </c>
      <c r="G11" s="6" t="s">
        <v>74</v>
      </c>
      <c r="H11" s="7">
        <v>67.328000000000003</v>
      </c>
      <c r="I11" s="13">
        <v>2</v>
      </c>
      <c r="J11" s="2" t="s">
        <v>64</v>
      </c>
      <c r="K11" s="9">
        <v>42261</v>
      </c>
      <c r="L11" s="18" t="s">
        <v>83</v>
      </c>
      <c r="M11" s="58">
        <v>44.77</v>
      </c>
      <c r="N11" s="58">
        <v>15.11</v>
      </c>
      <c r="O11" s="58">
        <v>5.71</v>
      </c>
      <c r="P11" s="58">
        <v>1.74</v>
      </c>
      <c r="Q11" s="58">
        <v>2.43161</v>
      </c>
      <c r="R11" s="58">
        <v>62.78</v>
      </c>
      <c r="S11" s="58">
        <v>3.82</v>
      </c>
      <c r="T11" s="58">
        <v>0.65</v>
      </c>
      <c r="U11" s="58">
        <v>0.08</v>
      </c>
      <c r="V11" s="58">
        <v>4.4878200000000001</v>
      </c>
      <c r="W11" s="58">
        <v>0</v>
      </c>
      <c r="X11" s="58">
        <v>0</v>
      </c>
      <c r="Y11" s="58">
        <v>67.33</v>
      </c>
      <c r="Z11" s="58">
        <v>1.0757099999999999</v>
      </c>
      <c r="AA11" s="58">
        <v>10.271000000000001</v>
      </c>
      <c r="AB11" s="58">
        <v>11.35</v>
      </c>
      <c r="AC11" s="58">
        <f t="shared" si="0"/>
        <v>6.7668726235741439E-3</v>
      </c>
      <c r="AD11" s="58">
        <v>85.67</v>
      </c>
      <c r="AE11" s="58">
        <f t="shared" si="1"/>
        <v>3.6355071971754478E-2</v>
      </c>
      <c r="AF11" s="58">
        <v>0</v>
      </c>
      <c r="AG11" s="58">
        <f t="shared" si="2"/>
        <v>0</v>
      </c>
      <c r="AH11" s="58">
        <v>0</v>
      </c>
      <c r="AI11" s="58">
        <f t="shared" si="3"/>
        <v>0</v>
      </c>
      <c r="AJ11" s="26"/>
      <c r="AK11" s="26"/>
      <c r="AL11" s="26"/>
      <c r="AM11" s="23">
        <f t="shared" si="4"/>
        <v>67.33</v>
      </c>
      <c r="AN11" s="23">
        <f t="shared" si="5"/>
        <v>67.33</v>
      </c>
      <c r="AO11" s="23">
        <f t="shared" si="9"/>
        <v>67.33</v>
      </c>
      <c r="AP11" s="26"/>
      <c r="AQ11" s="38">
        <f t="shared" si="6"/>
        <v>0.99997029555918615</v>
      </c>
      <c r="AR11" s="38">
        <f t="shared" si="7"/>
        <v>0.99997029555918615</v>
      </c>
      <c r="AS11" s="38">
        <f t="shared" si="8"/>
        <v>0.99997029555918615</v>
      </c>
    </row>
    <row r="12" spans="1:45" ht="23.25">
      <c r="A12" s="1" t="s">
        <v>21</v>
      </c>
      <c r="B12" s="2">
        <v>517</v>
      </c>
      <c r="C12" s="3">
        <v>1109</v>
      </c>
      <c r="D12" s="4">
        <v>100</v>
      </c>
      <c r="E12" s="32" t="s">
        <v>28</v>
      </c>
      <c r="F12" s="6" t="s">
        <v>75</v>
      </c>
      <c r="G12" s="6" t="s">
        <v>50</v>
      </c>
      <c r="H12" s="7">
        <v>27.5</v>
      </c>
      <c r="I12" s="13">
        <v>2</v>
      </c>
      <c r="J12" s="2" t="s">
        <v>64</v>
      </c>
      <c r="K12" s="9">
        <v>42261</v>
      </c>
      <c r="L12" s="18" t="s">
        <v>83</v>
      </c>
      <c r="M12" s="58">
        <v>14.09</v>
      </c>
      <c r="N12" s="58">
        <v>8</v>
      </c>
      <c r="O12" s="58">
        <v>4.04</v>
      </c>
      <c r="P12" s="58">
        <v>1.38</v>
      </c>
      <c r="Q12" s="58">
        <v>2.78349</v>
      </c>
      <c r="R12" s="58">
        <v>26.47</v>
      </c>
      <c r="S12" s="58">
        <v>0.93</v>
      </c>
      <c r="T12" s="58">
        <v>0.1</v>
      </c>
      <c r="U12" s="58">
        <v>0</v>
      </c>
      <c r="V12" s="58">
        <v>3.3127800000000001</v>
      </c>
      <c r="W12" s="58">
        <v>0</v>
      </c>
      <c r="X12" s="58">
        <v>0</v>
      </c>
      <c r="Y12" s="58">
        <v>27.5</v>
      </c>
      <c r="Z12" s="58">
        <v>1.30837</v>
      </c>
      <c r="AA12" s="58">
        <v>0</v>
      </c>
      <c r="AB12" s="58">
        <v>29.58</v>
      </c>
      <c r="AC12" s="58">
        <f t="shared" si="0"/>
        <v>1.5366233766233764E-2</v>
      </c>
      <c r="AD12" s="58">
        <v>65.97</v>
      </c>
      <c r="AE12" s="58">
        <f t="shared" si="1"/>
        <v>6.8540259740259749E-2</v>
      </c>
      <c r="AF12" s="58">
        <v>0</v>
      </c>
      <c r="AG12" s="58">
        <f t="shared" si="2"/>
        <v>0</v>
      </c>
      <c r="AH12" s="58">
        <v>0</v>
      </c>
      <c r="AI12" s="58">
        <f t="shared" si="3"/>
        <v>0</v>
      </c>
      <c r="AJ12" s="26"/>
      <c r="AK12" s="26"/>
      <c r="AL12" s="26"/>
      <c r="AM12" s="23">
        <f t="shared" si="4"/>
        <v>27.509999999999998</v>
      </c>
      <c r="AN12" s="23">
        <f t="shared" si="5"/>
        <v>27.5</v>
      </c>
      <c r="AO12" s="23">
        <f t="shared" si="9"/>
        <v>27.5</v>
      </c>
      <c r="AP12" s="26"/>
      <c r="AQ12" s="38">
        <f t="shared" si="6"/>
        <v>0.99963649581970204</v>
      </c>
      <c r="AR12" s="38">
        <f t="shared" si="7"/>
        <v>1</v>
      </c>
      <c r="AS12" s="38">
        <f t="shared" si="8"/>
        <v>1</v>
      </c>
    </row>
    <row r="13" spans="1:45" ht="23.25">
      <c r="A13" s="1" t="s">
        <v>21</v>
      </c>
      <c r="B13" s="2">
        <v>517</v>
      </c>
      <c r="C13" s="3">
        <v>1112</v>
      </c>
      <c r="D13" s="4">
        <v>100</v>
      </c>
      <c r="E13" s="32" t="s">
        <v>29</v>
      </c>
      <c r="F13" s="6" t="s">
        <v>76</v>
      </c>
      <c r="G13" s="6" t="s">
        <v>50</v>
      </c>
      <c r="H13" s="7">
        <v>38.972999999999999</v>
      </c>
      <c r="I13" s="13">
        <v>2</v>
      </c>
      <c r="J13" s="2" t="s">
        <v>64</v>
      </c>
      <c r="K13" s="9">
        <v>42262</v>
      </c>
      <c r="L13" s="18" t="s">
        <v>83</v>
      </c>
      <c r="M13" s="58">
        <v>30.08</v>
      </c>
      <c r="N13" s="58">
        <v>6.61</v>
      </c>
      <c r="O13" s="58">
        <v>1.8</v>
      </c>
      <c r="P13" s="58">
        <v>0.48</v>
      </c>
      <c r="Q13" s="58">
        <v>2.0962399999999999</v>
      </c>
      <c r="R13" s="58">
        <v>38.25</v>
      </c>
      <c r="S13" s="58">
        <v>0.65</v>
      </c>
      <c r="T13" s="58">
        <v>0.05</v>
      </c>
      <c r="U13" s="58">
        <v>0.03</v>
      </c>
      <c r="V13" s="58">
        <v>2.6546400000000001</v>
      </c>
      <c r="W13" s="58">
        <v>0</v>
      </c>
      <c r="X13" s="58">
        <v>0</v>
      </c>
      <c r="Y13" s="58">
        <v>38.97</v>
      </c>
      <c r="Z13" s="58">
        <v>1.07847</v>
      </c>
      <c r="AA13" s="58">
        <v>0</v>
      </c>
      <c r="AB13" s="58">
        <v>1.85</v>
      </c>
      <c r="AC13" s="58">
        <f t="shared" si="0"/>
        <v>6.7812514891261717E-4</v>
      </c>
      <c r="AD13" s="58">
        <v>143.65</v>
      </c>
      <c r="AE13" s="58">
        <f t="shared" si="1"/>
        <v>0.10531100285545671</v>
      </c>
      <c r="AF13" s="58">
        <v>0</v>
      </c>
      <c r="AG13" s="58">
        <f t="shared" si="2"/>
        <v>0</v>
      </c>
      <c r="AH13" s="58">
        <v>0</v>
      </c>
      <c r="AI13" s="58">
        <f t="shared" si="3"/>
        <v>0</v>
      </c>
      <c r="AJ13" s="26"/>
      <c r="AK13" s="26"/>
      <c r="AL13" s="26"/>
      <c r="AM13" s="23">
        <f t="shared" si="4"/>
        <v>38.969999999999992</v>
      </c>
      <c r="AN13" s="23">
        <f t="shared" si="5"/>
        <v>38.979999999999997</v>
      </c>
      <c r="AO13" s="23">
        <f t="shared" si="9"/>
        <v>38.97</v>
      </c>
      <c r="AP13" s="26"/>
      <c r="AQ13" s="38">
        <f t="shared" si="6"/>
        <v>1.0000769822940725</v>
      </c>
      <c r="AR13" s="38">
        <f t="shared" si="7"/>
        <v>0.9998204207285788</v>
      </c>
      <c r="AS13" s="38">
        <f t="shared" si="8"/>
        <v>1.0000769822940723</v>
      </c>
    </row>
    <row r="14" spans="1:45" ht="23.25">
      <c r="A14" s="1" t="s">
        <v>21</v>
      </c>
      <c r="B14" s="2">
        <v>517</v>
      </c>
      <c r="C14" s="3">
        <v>1116</v>
      </c>
      <c r="D14" s="4">
        <v>101</v>
      </c>
      <c r="E14" s="32" t="s">
        <v>30</v>
      </c>
      <c r="F14" s="6" t="s">
        <v>50</v>
      </c>
      <c r="G14" s="6" t="s">
        <v>77</v>
      </c>
      <c r="H14" s="7">
        <v>20</v>
      </c>
      <c r="I14" s="13">
        <v>2</v>
      </c>
      <c r="J14" s="48" t="s">
        <v>117</v>
      </c>
      <c r="K14" s="9">
        <v>42261</v>
      </c>
      <c r="L14" s="18" t="s">
        <v>83</v>
      </c>
      <c r="M14" s="58">
        <v>9.82</v>
      </c>
      <c r="N14" s="58">
        <v>4.96</v>
      </c>
      <c r="O14" s="58">
        <v>4.01</v>
      </c>
      <c r="P14" s="58">
        <v>1.2</v>
      </c>
      <c r="Q14" s="58">
        <v>2.9726400000000002</v>
      </c>
      <c r="R14" s="58">
        <v>18.87</v>
      </c>
      <c r="S14" s="58">
        <v>0.98</v>
      </c>
      <c r="T14" s="58">
        <v>0.1</v>
      </c>
      <c r="U14" s="58">
        <v>0.05</v>
      </c>
      <c r="V14" s="58">
        <v>4.1911100000000001</v>
      </c>
      <c r="W14" s="58">
        <v>0</v>
      </c>
      <c r="X14" s="58">
        <v>0</v>
      </c>
      <c r="Y14" s="58">
        <v>20</v>
      </c>
      <c r="Z14" s="58">
        <v>1.0211300000000001</v>
      </c>
      <c r="AA14" s="58">
        <v>51.57</v>
      </c>
      <c r="AB14" s="58">
        <v>32.200000000000003</v>
      </c>
      <c r="AC14" s="58">
        <f t="shared" si="0"/>
        <v>9.6671428571428575E-2</v>
      </c>
      <c r="AD14" s="58">
        <v>135.29</v>
      </c>
      <c r="AE14" s="58">
        <f t="shared" si="1"/>
        <v>0.19327142857142857</v>
      </c>
      <c r="AF14" s="58">
        <v>0</v>
      </c>
      <c r="AG14" s="58">
        <f t="shared" si="2"/>
        <v>0</v>
      </c>
      <c r="AH14" s="58">
        <v>0</v>
      </c>
      <c r="AI14" s="58">
        <f t="shared" si="3"/>
        <v>0</v>
      </c>
      <c r="AJ14" s="26"/>
      <c r="AK14" s="26"/>
      <c r="AL14" s="26"/>
      <c r="AM14" s="23">
        <f t="shared" si="4"/>
        <v>19.989999999999998</v>
      </c>
      <c r="AN14" s="23">
        <f t="shared" si="5"/>
        <v>20.000000000000004</v>
      </c>
      <c r="AO14" s="23">
        <f t="shared" si="9"/>
        <v>20</v>
      </c>
      <c r="AP14" s="26"/>
      <c r="AQ14" s="38">
        <f t="shared" si="6"/>
        <v>1.0005002501250626</v>
      </c>
      <c r="AR14" s="38">
        <f t="shared" si="7"/>
        <v>0.99999999999999978</v>
      </c>
      <c r="AS14" s="38">
        <f t="shared" si="8"/>
        <v>1</v>
      </c>
    </row>
    <row r="15" spans="1:45" ht="23.25">
      <c r="A15" s="1" t="s">
        <v>21</v>
      </c>
      <c r="B15" s="2">
        <v>517</v>
      </c>
      <c r="C15" s="3">
        <v>1116</v>
      </c>
      <c r="D15" s="4">
        <v>102</v>
      </c>
      <c r="E15" s="32" t="s">
        <v>31</v>
      </c>
      <c r="F15" s="6" t="s">
        <v>77</v>
      </c>
      <c r="G15" s="6" t="s">
        <v>78</v>
      </c>
      <c r="H15" s="7">
        <v>18.881</v>
      </c>
      <c r="I15" s="13">
        <v>2</v>
      </c>
      <c r="J15" s="48" t="s">
        <v>117</v>
      </c>
      <c r="K15" s="9">
        <v>42261</v>
      </c>
      <c r="L15" s="18" t="s">
        <v>83</v>
      </c>
      <c r="M15" s="58">
        <v>12.38</v>
      </c>
      <c r="N15" s="58">
        <v>3.86</v>
      </c>
      <c r="O15" s="58">
        <v>2.0099999999999998</v>
      </c>
      <c r="P15" s="58">
        <v>0.63</v>
      </c>
      <c r="Q15" s="58">
        <v>2.4221900000000001</v>
      </c>
      <c r="R15" s="58">
        <v>18.53</v>
      </c>
      <c r="S15" s="58">
        <v>0.35</v>
      </c>
      <c r="T15" s="58">
        <v>0</v>
      </c>
      <c r="U15" s="58">
        <v>0</v>
      </c>
      <c r="V15" s="58">
        <v>2.6246399999999999</v>
      </c>
      <c r="W15" s="58">
        <v>0</v>
      </c>
      <c r="X15" s="58">
        <v>0</v>
      </c>
      <c r="Y15" s="58">
        <v>18.88</v>
      </c>
      <c r="Z15" s="58">
        <v>1.1827399999999999</v>
      </c>
      <c r="AA15" s="58">
        <v>0</v>
      </c>
      <c r="AB15" s="58">
        <v>4.68</v>
      </c>
      <c r="AC15" s="58">
        <f t="shared" si="0"/>
        <v>3.5409746759781182E-3</v>
      </c>
      <c r="AD15" s="58">
        <v>153.26</v>
      </c>
      <c r="AE15" s="58">
        <f t="shared" si="1"/>
        <v>0.23191870890615657</v>
      </c>
      <c r="AF15" s="58">
        <v>0</v>
      </c>
      <c r="AG15" s="58">
        <f t="shared" si="2"/>
        <v>0</v>
      </c>
      <c r="AH15" s="58">
        <v>0</v>
      </c>
      <c r="AI15" s="58">
        <f t="shared" si="3"/>
        <v>0</v>
      </c>
      <c r="AJ15" s="26"/>
      <c r="AK15" s="26"/>
      <c r="AL15" s="26"/>
      <c r="AM15" s="23">
        <f t="shared" si="4"/>
        <v>18.88</v>
      </c>
      <c r="AN15" s="23">
        <f t="shared" si="5"/>
        <v>18.880000000000003</v>
      </c>
      <c r="AO15" s="23">
        <f t="shared" si="9"/>
        <v>18.88</v>
      </c>
      <c r="AP15" s="26"/>
      <c r="AQ15" s="38">
        <f t="shared" si="6"/>
        <v>1.000052966101695</v>
      </c>
      <c r="AR15" s="38">
        <f t="shared" si="7"/>
        <v>1.0000529661016948</v>
      </c>
      <c r="AS15" s="38">
        <f t="shared" si="8"/>
        <v>1.000052966101695</v>
      </c>
    </row>
    <row r="16" spans="1:45" s="26" customFormat="1" ht="23.25">
      <c r="A16" s="24" t="s">
        <v>21</v>
      </c>
      <c r="B16" s="19">
        <v>517</v>
      </c>
      <c r="C16" s="10">
        <v>1117</v>
      </c>
      <c r="D16" s="4">
        <v>100</v>
      </c>
      <c r="E16" s="31" t="s">
        <v>87</v>
      </c>
      <c r="F16" s="11" t="s">
        <v>50</v>
      </c>
      <c r="G16" s="11">
        <v>99900</v>
      </c>
      <c r="H16" s="12">
        <v>99.9</v>
      </c>
      <c r="I16" s="8">
        <v>2</v>
      </c>
      <c r="J16" s="48" t="s">
        <v>117</v>
      </c>
      <c r="K16" s="9">
        <v>42262</v>
      </c>
      <c r="L16" s="18" t="s">
        <v>83</v>
      </c>
      <c r="M16" s="58">
        <v>34.64</v>
      </c>
      <c r="N16" s="58">
        <v>34.32</v>
      </c>
      <c r="O16" s="58">
        <v>20.68</v>
      </c>
      <c r="P16" s="58">
        <v>10.25</v>
      </c>
      <c r="Q16" s="58">
        <v>3.3132000000000001</v>
      </c>
      <c r="R16" s="58">
        <v>92.37</v>
      </c>
      <c r="S16" s="58">
        <v>5.22</v>
      </c>
      <c r="T16" s="58">
        <v>1.43</v>
      </c>
      <c r="U16" s="58">
        <v>0.89</v>
      </c>
      <c r="V16" s="58">
        <v>4.2342399999999998</v>
      </c>
      <c r="W16" s="58">
        <v>0</v>
      </c>
      <c r="X16" s="58">
        <v>0</v>
      </c>
      <c r="Y16" s="58">
        <v>99.9</v>
      </c>
      <c r="Z16" s="58">
        <v>1.4050800000000001</v>
      </c>
      <c r="AA16" s="58">
        <v>124.258</v>
      </c>
      <c r="AB16" s="58">
        <v>34.270000000000003</v>
      </c>
      <c r="AC16" s="58">
        <f t="shared" si="0"/>
        <v>4.0438438438438432E-2</v>
      </c>
      <c r="AD16" s="58">
        <v>86.48</v>
      </c>
      <c r="AE16" s="58">
        <f t="shared" si="1"/>
        <v>2.4733304733304727E-2</v>
      </c>
      <c r="AF16" s="58">
        <v>0</v>
      </c>
      <c r="AG16" s="58">
        <f t="shared" si="2"/>
        <v>0</v>
      </c>
      <c r="AH16" s="58">
        <v>0</v>
      </c>
      <c r="AI16" s="58">
        <f t="shared" si="3"/>
        <v>0</v>
      </c>
      <c r="AM16" s="23">
        <f t="shared" si="4"/>
        <v>99.890000000000015</v>
      </c>
      <c r="AN16" s="23">
        <f t="shared" si="5"/>
        <v>99.910000000000011</v>
      </c>
      <c r="AO16" s="23">
        <f t="shared" si="9"/>
        <v>99.9</v>
      </c>
      <c r="AQ16" s="38">
        <f t="shared" si="6"/>
        <v>1.0001001101211331</v>
      </c>
      <c r="AR16" s="38">
        <f t="shared" si="7"/>
        <v>0.99989990991892697</v>
      </c>
      <c r="AS16" s="38">
        <f t="shared" si="8"/>
        <v>1</v>
      </c>
    </row>
    <row r="17" spans="1:45" ht="23.25">
      <c r="A17" s="1" t="s">
        <v>21</v>
      </c>
      <c r="B17" s="2">
        <v>517</v>
      </c>
      <c r="C17" s="3">
        <v>1242</v>
      </c>
      <c r="D17" s="4">
        <v>100</v>
      </c>
      <c r="E17" s="32" t="s">
        <v>32</v>
      </c>
      <c r="F17" s="6" t="s">
        <v>50</v>
      </c>
      <c r="G17" s="6" t="s">
        <v>79</v>
      </c>
      <c r="H17" s="7">
        <v>35.692999999999998</v>
      </c>
      <c r="I17" s="13">
        <v>2</v>
      </c>
      <c r="J17" s="48" t="s">
        <v>117</v>
      </c>
      <c r="K17" s="9">
        <v>42262</v>
      </c>
      <c r="L17" s="18" t="s">
        <v>83</v>
      </c>
      <c r="M17" s="58">
        <v>18.21</v>
      </c>
      <c r="N17" s="58">
        <v>10.92</v>
      </c>
      <c r="O17" s="58">
        <v>4.8499999999999996</v>
      </c>
      <c r="P17" s="58">
        <v>1.71</v>
      </c>
      <c r="Q17" s="58">
        <v>2.7865099999999998</v>
      </c>
      <c r="R17" s="58">
        <v>29.16</v>
      </c>
      <c r="S17" s="58">
        <v>4.38</v>
      </c>
      <c r="T17" s="58">
        <v>1.51</v>
      </c>
      <c r="U17" s="58">
        <v>0.64</v>
      </c>
      <c r="V17" s="58">
        <v>6.01898</v>
      </c>
      <c r="W17" s="58">
        <v>0</v>
      </c>
      <c r="X17" s="58">
        <v>0</v>
      </c>
      <c r="Y17" s="58">
        <v>35.69</v>
      </c>
      <c r="Z17" s="58">
        <v>1.1611199999999999</v>
      </c>
      <c r="AA17" s="58">
        <v>0</v>
      </c>
      <c r="AB17" s="58">
        <v>7.5</v>
      </c>
      <c r="AC17" s="58">
        <f t="shared" si="0"/>
        <v>3.0017890662835051E-3</v>
      </c>
      <c r="AD17" s="58">
        <v>55.68</v>
      </c>
      <c r="AE17" s="58">
        <f t="shared" si="1"/>
        <v>4.4570564056177479E-2</v>
      </c>
      <c r="AF17" s="58">
        <v>0</v>
      </c>
      <c r="AG17" s="58">
        <f t="shared" si="2"/>
        <v>0</v>
      </c>
      <c r="AH17" s="58">
        <v>0</v>
      </c>
      <c r="AI17" s="58">
        <f t="shared" si="3"/>
        <v>0</v>
      </c>
      <c r="AJ17" s="26"/>
      <c r="AK17" s="26"/>
      <c r="AL17" s="26"/>
      <c r="AM17" s="23">
        <f t="shared" si="4"/>
        <v>35.690000000000005</v>
      </c>
      <c r="AN17" s="23">
        <f t="shared" si="5"/>
        <v>35.69</v>
      </c>
      <c r="AO17" s="23">
        <f t="shared" si="9"/>
        <v>35.69</v>
      </c>
      <c r="AP17" s="26"/>
      <c r="AQ17" s="38">
        <f t="shared" si="6"/>
        <v>1.0000840571588678</v>
      </c>
      <c r="AR17" s="38">
        <f t="shared" si="7"/>
        <v>1.0000840571588681</v>
      </c>
      <c r="AS17" s="38">
        <f t="shared" si="8"/>
        <v>1.0000840571588681</v>
      </c>
    </row>
    <row r="18" spans="1:45" ht="23.25">
      <c r="A18" s="1" t="s">
        <v>21</v>
      </c>
      <c r="B18" s="19">
        <v>517</v>
      </c>
      <c r="C18" s="3">
        <v>1280</v>
      </c>
      <c r="D18" s="4">
        <v>100</v>
      </c>
      <c r="E18" s="32" t="s">
        <v>33</v>
      </c>
      <c r="F18" s="6" t="s">
        <v>80</v>
      </c>
      <c r="G18" s="6" t="s">
        <v>50</v>
      </c>
      <c r="H18" s="7">
        <v>42.469000000000001</v>
      </c>
      <c r="I18" s="13">
        <v>2</v>
      </c>
      <c r="J18" s="19" t="s">
        <v>64</v>
      </c>
      <c r="K18" s="9">
        <v>42261</v>
      </c>
      <c r="L18" s="18" t="s">
        <v>83</v>
      </c>
      <c r="M18" s="58">
        <v>29.99</v>
      </c>
      <c r="N18" s="58">
        <v>8.0299999999999994</v>
      </c>
      <c r="O18" s="58">
        <v>3.1</v>
      </c>
      <c r="P18" s="58">
        <v>1.35</v>
      </c>
      <c r="Q18" s="58">
        <v>2.3158599999999998</v>
      </c>
      <c r="R18" s="58">
        <v>40.32</v>
      </c>
      <c r="S18" s="58">
        <v>1.93</v>
      </c>
      <c r="T18" s="58">
        <v>0.18</v>
      </c>
      <c r="U18" s="58">
        <v>0.05</v>
      </c>
      <c r="V18" s="58">
        <v>3.8090099999999998</v>
      </c>
      <c r="W18" s="58">
        <v>0</v>
      </c>
      <c r="X18" s="58">
        <v>0</v>
      </c>
      <c r="Y18" s="58">
        <v>42.47</v>
      </c>
      <c r="Z18" s="58">
        <v>1.1558200000000001</v>
      </c>
      <c r="AA18" s="58">
        <v>0</v>
      </c>
      <c r="AB18" s="58">
        <v>16.940000000000001</v>
      </c>
      <c r="AC18" s="58">
        <f t="shared" si="0"/>
        <v>5.6982740351786011E-3</v>
      </c>
      <c r="AD18" s="58">
        <v>76.548000000000002</v>
      </c>
      <c r="AE18" s="58">
        <f t="shared" si="1"/>
        <v>5.1498403877786481E-2</v>
      </c>
      <c r="AF18" s="58">
        <v>0</v>
      </c>
      <c r="AG18" s="58">
        <f t="shared" si="2"/>
        <v>0</v>
      </c>
      <c r="AH18" s="58">
        <v>0</v>
      </c>
      <c r="AI18" s="58">
        <f t="shared" si="3"/>
        <v>0</v>
      </c>
      <c r="AJ18" s="26"/>
      <c r="AK18" s="26"/>
      <c r="AL18" s="26"/>
      <c r="AM18" s="23">
        <f t="shared" si="4"/>
        <v>42.47</v>
      </c>
      <c r="AN18" s="23">
        <f t="shared" si="5"/>
        <v>42.48</v>
      </c>
      <c r="AO18" s="23">
        <f t="shared" si="9"/>
        <v>42.47</v>
      </c>
      <c r="AP18" s="26"/>
      <c r="AQ18" s="38">
        <f t="shared" si="6"/>
        <v>0.99997645396750656</v>
      </c>
      <c r="AR18" s="38">
        <f t="shared" si="7"/>
        <v>0.99974105461393603</v>
      </c>
      <c r="AS18" s="38">
        <f t="shared" si="8"/>
        <v>0.99997645396750656</v>
      </c>
    </row>
    <row r="19" spans="1:45" ht="23.25">
      <c r="A19" s="1"/>
      <c r="B19" s="19">
        <v>517</v>
      </c>
      <c r="C19" s="3">
        <v>1375</v>
      </c>
      <c r="D19" s="4">
        <v>100</v>
      </c>
      <c r="E19" s="32" t="s">
        <v>34</v>
      </c>
      <c r="F19" s="6" t="s">
        <v>50</v>
      </c>
      <c r="G19" s="6" t="s">
        <v>81</v>
      </c>
      <c r="H19" s="7">
        <v>11.05</v>
      </c>
      <c r="I19" s="13">
        <v>2</v>
      </c>
      <c r="J19" s="48" t="s">
        <v>117</v>
      </c>
      <c r="K19" s="9">
        <v>42261</v>
      </c>
      <c r="L19" s="18" t="s">
        <v>83</v>
      </c>
      <c r="M19" s="58">
        <v>5.34</v>
      </c>
      <c r="N19" s="58">
        <v>3.86</v>
      </c>
      <c r="O19" s="58">
        <v>1.58</v>
      </c>
      <c r="P19" s="58">
        <v>0.28000000000000003</v>
      </c>
      <c r="Q19" s="58">
        <v>2.6010900000000001</v>
      </c>
      <c r="R19" s="58">
        <v>10.07</v>
      </c>
      <c r="S19" s="58">
        <v>0.75</v>
      </c>
      <c r="T19" s="58">
        <v>0.23</v>
      </c>
      <c r="U19" s="58">
        <v>0</v>
      </c>
      <c r="V19" s="58">
        <v>4.6289800000000003</v>
      </c>
      <c r="W19" s="58">
        <v>0</v>
      </c>
      <c r="X19" s="58">
        <v>0</v>
      </c>
      <c r="Y19" s="58">
        <v>11.05</v>
      </c>
      <c r="Z19" s="58">
        <v>1.1612499999999999</v>
      </c>
      <c r="AA19" s="58">
        <v>0</v>
      </c>
      <c r="AB19" s="58">
        <v>27.65</v>
      </c>
      <c r="AC19" s="58">
        <f t="shared" si="0"/>
        <v>3.574660633484162E-2</v>
      </c>
      <c r="AD19" s="58">
        <v>86.457999999999998</v>
      </c>
      <c r="AE19" s="58">
        <f t="shared" si="1"/>
        <v>0.22355009696186165</v>
      </c>
      <c r="AF19" s="58">
        <v>0</v>
      </c>
      <c r="AG19" s="58">
        <f t="shared" si="2"/>
        <v>0</v>
      </c>
      <c r="AH19" s="58">
        <v>0</v>
      </c>
      <c r="AI19" s="58">
        <f t="shared" si="3"/>
        <v>0</v>
      </c>
      <c r="AJ19" s="26"/>
      <c r="AK19" s="26"/>
      <c r="AL19" s="26"/>
      <c r="AM19" s="23">
        <f t="shared" si="4"/>
        <v>11.059999999999999</v>
      </c>
      <c r="AN19" s="23">
        <f t="shared" si="5"/>
        <v>11.05</v>
      </c>
      <c r="AO19" s="23">
        <f t="shared" si="9"/>
        <v>11.05</v>
      </c>
      <c r="AP19" s="26"/>
      <c r="AQ19" s="38">
        <f t="shared" si="6"/>
        <v>0.99909584086799297</v>
      </c>
      <c r="AR19" s="38">
        <f t="shared" si="7"/>
        <v>1</v>
      </c>
      <c r="AS19" s="38">
        <f t="shared" si="8"/>
        <v>1</v>
      </c>
    </row>
    <row r="20" spans="1:45" s="77" customFormat="1" ht="23.25">
      <c r="F20" s="118" t="s">
        <v>84</v>
      </c>
      <c r="G20" s="118"/>
      <c r="H20" s="83">
        <f>SUM(H4:H19)</f>
        <v>542.03499999999997</v>
      </c>
      <c r="I20" s="74"/>
      <c r="J20" s="74"/>
      <c r="K20" s="74"/>
      <c r="L20" s="74"/>
      <c r="M20" s="75">
        <f t="shared" ref="M20:P20" si="10">SUM(M4:M19)</f>
        <v>297.47999999999996</v>
      </c>
      <c r="N20" s="75">
        <f t="shared" si="10"/>
        <v>148.97999999999999</v>
      </c>
      <c r="O20" s="75">
        <f t="shared" si="10"/>
        <v>70.179999999999978</v>
      </c>
      <c r="P20" s="75">
        <f t="shared" si="10"/>
        <v>25.39</v>
      </c>
      <c r="Q20" s="75" t="s">
        <v>85</v>
      </c>
      <c r="R20" s="75">
        <f t="shared" ref="R20:U20" si="11">SUM(R4:R19)</f>
        <v>510.48999999999995</v>
      </c>
      <c r="S20" s="75">
        <f t="shared" si="11"/>
        <v>24.49</v>
      </c>
      <c r="T20" s="75">
        <f t="shared" si="11"/>
        <v>4.99</v>
      </c>
      <c r="U20" s="75">
        <f t="shared" si="11"/>
        <v>2.08</v>
      </c>
      <c r="V20" s="75" t="s">
        <v>85</v>
      </c>
      <c r="W20" s="68">
        <f>SUM(W4:W19)</f>
        <v>0</v>
      </c>
      <c r="X20" s="68">
        <f t="shared" ref="X20:Y20" si="12">SUM(X4:X19)</f>
        <v>0</v>
      </c>
      <c r="Y20" s="68">
        <f t="shared" si="12"/>
        <v>542.01999999999987</v>
      </c>
      <c r="Z20" s="75" t="s">
        <v>85</v>
      </c>
      <c r="AA20" s="75">
        <f>SUM(AA4:AA19)</f>
        <v>200.79899999999998</v>
      </c>
      <c r="AB20" s="75">
        <f>SUM(AB4:AB19)</f>
        <v>205.10300000000001</v>
      </c>
      <c r="AC20" s="75" t="s">
        <v>85</v>
      </c>
      <c r="AD20" s="75">
        <f>SUM(AD4:AD19)</f>
        <v>1884.3120000000004</v>
      </c>
      <c r="AE20" s="75" t="s">
        <v>85</v>
      </c>
      <c r="AF20" s="75">
        <f>SUM(AF4:AF19)</f>
        <v>1.67</v>
      </c>
      <c r="AG20" s="75" t="s">
        <v>85</v>
      </c>
      <c r="AH20" s="75">
        <f>SUM(AH4:AH19)</f>
        <v>0</v>
      </c>
      <c r="AI20" s="68" t="s">
        <v>85</v>
      </c>
      <c r="AJ20" s="72"/>
      <c r="AK20" s="72"/>
      <c r="AL20" s="72"/>
      <c r="AM20" s="84"/>
      <c r="AN20" s="84"/>
      <c r="AO20" s="72"/>
      <c r="AP20" s="72"/>
    </row>
    <row r="21" spans="1:45" s="77" customFormat="1" ht="23.25">
      <c r="F21" s="118" t="s">
        <v>86</v>
      </c>
      <c r="G21" s="118"/>
      <c r="H21" s="74"/>
      <c r="I21" s="74"/>
      <c r="J21" s="74"/>
      <c r="K21" s="74"/>
      <c r="L21" s="74"/>
      <c r="M21" s="75" t="s">
        <v>85</v>
      </c>
      <c r="N21" s="75" t="s">
        <v>85</v>
      </c>
      <c r="O21" s="75" t="s">
        <v>85</v>
      </c>
      <c r="P21" s="75" t="s">
        <v>85</v>
      </c>
      <c r="Q21" s="75">
        <f>SUMPRODUCT(Q4:Q19,H4:H19)/H20</f>
        <v>2.693831275987713</v>
      </c>
      <c r="R21" s="75" t="s">
        <v>85</v>
      </c>
      <c r="S21" s="75" t="s">
        <v>85</v>
      </c>
      <c r="T21" s="75" t="s">
        <v>85</v>
      </c>
      <c r="U21" s="75" t="s">
        <v>85</v>
      </c>
      <c r="V21" s="75">
        <f>SUMPRODUCT(V4:V19,H4:H19)/H20</f>
        <v>3.9543388311824885</v>
      </c>
      <c r="W21" s="75" t="s">
        <v>85</v>
      </c>
      <c r="X21" s="75" t="s">
        <v>85</v>
      </c>
      <c r="Y21" s="75" t="s">
        <v>85</v>
      </c>
      <c r="Z21" s="75">
        <f>SUMPRODUCT(Z4:Z19,H4:H19)/H20</f>
        <v>1.1951415200678921</v>
      </c>
      <c r="AA21" s="75" t="s">
        <v>85</v>
      </c>
      <c r="AB21" s="75" t="s">
        <v>85</v>
      </c>
      <c r="AC21" s="75">
        <f>SUMPRODUCT(AC4:AC19,H4:H19)/H20</f>
        <v>1.5990032272560153E-2</v>
      </c>
      <c r="AD21" s="75" t="s">
        <v>85</v>
      </c>
      <c r="AE21" s="75">
        <f>SUMPRODUCT(AE4:AE19,H4:H19)/H20</f>
        <v>9.9324740495144628E-2</v>
      </c>
      <c r="AF21" s="75" t="s">
        <v>85</v>
      </c>
      <c r="AG21" s="75">
        <f>SUMPRODUCT(AG4:AG19,H4:H19)/H20</f>
        <v>8.8028053011864028E-5</v>
      </c>
      <c r="AH21" s="75" t="s">
        <v>85</v>
      </c>
      <c r="AI21" s="75">
        <f>SUMPRODUCT(AI4:AI19,H4:H19)/H20</f>
        <v>0</v>
      </c>
      <c r="AJ21" s="72"/>
      <c r="AK21" s="72"/>
      <c r="AL21" s="72"/>
      <c r="AM21" s="84"/>
      <c r="AN21" s="84"/>
      <c r="AO21" s="72"/>
      <c r="AP21" s="72"/>
    </row>
    <row r="22" spans="1:45">
      <c r="AJ22" s="26"/>
      <c r="AK22" s="26"/>
      <c r="AL22" s="26"/>
      <c r="AM22" s="26"/>
      <c r="AN22" s="26"/>
      <c r="AO22" s="26"/>
      <c r="AP22" s="26"/>
    </row>
    <row r="23" spans="1:45">
      <c r="AJ23" s="26"/>
      <c r="AK23" s="26"/>
      <c r="AL23" s="26"/>
      <c r="AM23" s="26"/>
      <c r="AN23" s="26"/>
      <c r="AO23" s="26"/>
      <c r="AP23" s="26"/>
    </row>
    <row r="24" spans="1:45">
      <c r="AJ24" s="26"/>
      <c r="AK24" s="26"/>
      <c r="AL24" s="26"/>
      <c r="AM24" s="26"/>
      <c r="AN24" s="26"/>
      <c r="AO24" s="26"/>
      <c r="AP24" s="26"/>
    </row>
    <row r="25" spans="1:45">
      <c r="AJ25" s="26"/>
      <c r="AK25" s="26"/>
      <c r="AL25" s="26"/>
      <c r="AM25" s="26"/>
      <c r="AN25" s="26"/>
      <c r="AO25" s="26"/>
      <c r="AP25" s="26"/>
    </row>
    <row r="26" spans="1:45">
      <c r="AA26" s="29"/>
      <c r="AJ26" s="26"/>
      <c r="AK26" s="26"/>
      <c r="AL26" s="26"/>
      <c r="AM26" s="26"/>
      <c r="AN26" s="26"/>
      <c r="AO26" s="26"/>
      <c r="AP26" s="26"/>
    </row>
    <row r="27" spans="1:45">
      <c r="AJ27" s="26"/>
      <c r="AK27" s="26"/>
      <c r="AL27" s="26"/>
      <c r="AM27" s="26"/>
      <c r="AN27" s="26"/>
      <c r="AO27" s="26"/>
      <c r="AP27" s="26"/>
    </row>
  </sheetData>
  <mergeCells count="30">
    <mergeCell ref="AA2:AA3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W2:Y2"/>
    <mergeCell ref="A1:E1"/>
    <mergeCell ref="AH2:AH3"/>
    <mergeCell ref="AI2:AI3"/>
    <mergeCell ref="F20:G20"/>
    <mergeCell ref="F21:G21"/>
    <mergeCell ref="AB2:AB3"/>
    <mergeCell ref="AC2:AC3"/>
    <mergeCell ref="AD2:AD3"/>
    <mergeCell ref="AE2:AE3"/>
    <mergeCell ref="AF2:AF3"/>
    <mergeCell ref="AG2:AG3"/>
    <mergeCell ref="M2:P2"/>
    <mergeCell ref="Q2:Q3"/>
    <mergeCell ref="R2:U2"/>
    <mergeCell ref="V2:V3"/>
    <mergeCell ref="Z2:Z3"/>
  </mergeCells>
  <printOptions horizontalCentered="1"/>
  <pageMargins left="0.25" right="0.25" top="0.75" bottom="0.75" header="0.3" footer="0.3"/>
  <pageSetup paperSize="8" scale="47" fitToHeight="0" orientation="landscape" r:id="rId1"/>
  <colBreaks count="1" manualBreakCount="1"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5" sqref="B5:D5"/>
    </sheetView>
  </sheetViews>
  <sheetFormatPr defaultRowHeight="15"/>
  <cols>
    <col min="1" max="1" width="15.28515625" customWidth="1"/>
  </cols>
  <sheetData>
    <row r="1" spans="1:4">
      <c r="B1" s="33" t="s">
        <v>111</v>
      </c>
      <c r="C1" s="33" t="s">
        <v>112</v>
      </c>
      <c r="D1" s="33" t="s">
        <v>84</v>
      </c>
    </row>
    <row r="2" spans="1:4">
      <c r="A2" s="29" t="s">
        <v>108</v>
      </c>
      <c r="B2" s="33">
        <v>332.11299999999994</v>
      </c>
      <c r="C2" s="33">
        <v>8.33</v>
      </c>
      <c r="D2" s="33">
        <f>SUM(B2:C2)</f>
        <v>340.44299999999993</v>
      </c>
    </row>
    <row r="3" spans="1:4">
      <c r="A3" s="29" t="s">
        <v>109</v>
      </c>
      <c r="B3" s="33">
        <v>568.62100000000009</v>
      </c>
      <c r="C3" s="33">
        <v>15.281999999999998</v>
      </c>
      <c r="D3" s="33">
        <f t="shared" ref="D3:D4" si="0">SUM(B3:C3)</f>
        <v>583.90300000000013</v>
      </c>
    </row>
    <row r="4" spans="1:4">
      <c r="A4" s="29" t="s">
        <v>110</v>
      </c>
      <c r="B4" s="33">
        <v>542.03499999999997</v>
      </c>
      <c r="C4" s="33">
        <v>0</v>
      </c>
      <c r="D4" s="33">
        <f t="shared" si="0"/>
        <v>542.03499999999997</v>
      </c>
    </row>
    <row r="5" spans="1:4">
      <c r="A5" s="29" t="s">
        <v>84</v>
      </c>
      <c r="B5" s="33">
        <f>SUM(B2:B4)</f>
        <v>1442.769</v>
      </c>
      <c r="C5" s="33">
        <f>SUM(C2:C4)</f>
        <v>23.611999999999998</v>
      </c>
      <c r="D5" s="33">
        <f>SUM(D2:D4)</f>
        <v>1466.3809999999999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ตาก1</vt:lpstr>
      <vt:lpstr>ตาก2</vt:lpstr>
      <vt:lpstr>กำแพงเพชร</vt:lpstr>
      <vt:lpstr>Sheet1</vt:lpstr>
      <vt:lpstr>กำแพงเพชร!Print_Area</vt:lpstr>
      <vt:lpstr>ตาก1!Print_Area</vt:lpstr>
      <vt:lpstr>ตาก2!Print_Area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TRINIT17A</cp:lastModifiedBy>
  <cp:lastPrinted>2016-06-07T02:24:52Z</cp:lastPrinted>
  <dcterms:created xsi:type="dcterms:W3CDTF">2015-10-18T10:55:38Z</dcterms:created>
  <dcterms:modified xsi:type="dcterms:W3CDTF">2016-06-07T02:25:20Z</dcterms:modified>
</cp:coreProperties>
</file>