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10320" activeTab="5"/>
  </bookViews>
  <sheets>
    <sheet name="แพร่" sheetId="2" r:id="rId1"/>
    <sheet name="เชียงราย1" sheetId="3" r:id="rId2"/>
    <sheet name="พะเยา" sheetId="4" r:id="rId3"/>
    <sheet name="น่าน1" sheetId="5" r:id="rId4"/>
    <sheet name="เชียงราย2" sheetId="6" r:id="rId5"/>
    <sheet name="น่าน2" sheetId="7" r:id="rId6"/>
    <sheet name="Sheet1" sheetId="8" state="hidden" r:id="rId7"/>
    <sheet name="Sheet2" sheetId="9" state="hidden" r:id="rId8"/>
  </sheets>
  <definedNames>
    <definedName name="_xlnm.Print_Area" localSheetId="1">เชียงราย1!$A$1:$AI$62</definedName>
    <definedName name="_xlnm.Print_Area" localSheetId="4">เชียงราย2!$A$1:$AI$43</definedName>
    <definedName name="_xlnm.Print_Area" localSheetId="3">น่าน1!$A$1:$AI$18</definedName>
    <definedName name="_xlnm.Print_Area" localSheetId="5">น่าน2!$A$1:$AI$29</definedName>
    <definedName name="_xlnm.Print_Area" localSheetId="2">พะเยา!$A$1:$AI$37</definedName>
    <definedName name="_xlnm.Print_Area" localSheetId="0">แพร่!$A$1:$AI$42</definedName>
  </definedNames>
  <calcPr calcId="144525"/>
</workbook>
</file>

<file path=xl/calcChain.xml><?xml version="1.0" encoding="utf-8"?>
<calcChain xmlns="http://schemas.openxmlformats.org/spreadsheetml/2006/main">
  <c r="N41" i="2" l="1"/>
  <c r="O41" i="2"/>
  <c r="P41" i="2"/>
  <c r="R17" i="5" l="1"/>
  <c r="P17" i="5"/>
  <c r="O17" i="5"/>
  <c r="N17" i="5"/>
  <c r="M17" i="5"/>
  <c r="H17" i="5"/>
  <c r="H37" i="3"/>
  <c r="H27" i="2"/>
  <c r="Q17" i="7"/>
  <c r="S41" i="2" l="1"/>
  <c r="R41" i="2"/>
  <c r="T38" i="2"/>
  <c r="T39" i="2"/>
  <c r="T40" i="2"/>
  <c r="T37" i="2"/>
  <c r="T41" i="2" l="1"/>
  <c r="Y37" i="3"/>
  <c r="AR5" i="7" l="1"/>
  <c r="AV5" i="7" s="1"/>
  <c r="AS5" i="7"/>
  <c r="AW5" i="7" s="1"/>
  <c r="AT5" i="7"/>
  <c r="AX5" i="7" s="1"/>
  <c r="AR6" i="7"/>
  <c r="AV6" i="7" s="1"/>
  <c r="AS6" i="7"/>
  <c r="AW6" i="7" s="1"/>
  <c r="AT6" i="7"/>
  <c r="AX6" i="7" s="1"/>
  <c r="AR7" i="7"/>
  <c r="AV7" i="7" s="1"/>
  <c r="AS7" i="7"/>
  <c r="AW7" i="7" s="1"/>
  <c r="AT7" i="7"/>
  <c r="AX7" i="7" s="1"/>
  <c r="AR8" i="7"/>
  <c r="AV8" i="7" s="1"/>
  <c r="AS8" i="7"/>
  <c r="AW8" i="7" s="1"/>
  <c r="AT8" i="7"/>
  <c r="AX8" i="7" s="1"/>
  <c r="AR9" i="7"/>
  <c r="AV9" i="7" s="1"/>
  <c r="AS9" i="7"/>
  <c r="AW9" i="7" s="1"/>
  <c r="AT9" i="7"/>
  <c r="AX9" i="7" s="1"/>
  <c r="AR10" i="7"/>
  <c r="AV10" i="7" s="1"/>
  <c r="AS10" i="7"/>
  <c r="AW10" i="7" s="1"/>
  <c r="AT10" i="7"/>
  <c r="AX10" i="7" s="1"/>
  <c r="AR11" i="7"/>
  <c r="AV11" i="7" s="1"/>
  <c r="AS11" i="7"/>
  <c r="AW11" i="7" s="1"/>
  <c r="AT11" i="7"/>
  <c r="AX11" i="7" s="1"/>
  <c r="AR12" i="7"/>
  <c r="AV12" i="7" s="1"/>
  <c r="AS12" i="7"/>
  <c r="AW12" i="7" s="1"/>
  <c r="AT12" i="7"/>
  <c r="AX12" i="7" s="1"/>
  <c r="AR13" i="7"/>
  <c r="AV13" i="7" s="1"/>
  <c r="AS13" i="7"/>
  <c r="AW13" i="7" s="1"/>
  <c r="AT13" i="7"/>
  <c r="AX13" i="7" s="1"/>
  <c r="AR14" i="7"/>
  <c r="AV14" i="7" s="1"/>
  <c r="AS14" i="7"/>
  <c r="AW14" i="7" s="1"/>
  <c r="AT14" i="7"/>
  <c r="AX14" i="7" s="1"/>
  <c r="AT4" i="7"/>
  <c r="AX4" i="7" s="1"/>
  <c r="AS4" i="7"/>
  <c r="AW4" i="7" s="1"/>
  <c r="AR4" i="7"/>
  <c r="AV4" i="7" s="1"/>
  <c r="S31" i="6"/>
  <c r="T31" i="6"/>
  <c r="U31" i="6"/>
  <c r="R31" i="6"/>
  <c r="N31" i="6"/>
  <c r="O31" i="6"/>
  <c r="P31" i="6"/>
  <c r="M31" i="6"/>
  <c r="H31" i="6"/>
  <c r="Z32" i="6" s="1"/>
  <c r="AQ5" i="6"/>
  <c r="AU5" i="6" s="1"/>
  <c r="AR5" i="6"/>
  <c r="AV5" i="6" s="1"/>
  <c r="AQ6" i="6"/>
  <c r="AU6" i="6" s="1"/>
  <c r="AR6" i="6"/>
  <c r="AV6" i="6" s="1"/>
  <c r="AQ7" i="6"/>
  <c r="AU7" i="6" s="1"/>
  <c r="AR7" i="6"/>
  <c r="AV7" i="6" s="1"/>
  <c r="AQ8" i="6"/>
  <c r="AU8" i="6" s="1"/>
  <c r="AR8" i="6"/>
  <c r="AV8" i="6" s="1"/>
  <c r="AQ9" i="6"/>
  <c r="AU9" i="6" s="1"/>
  <c r="AR9" i="6"/>
  <c r="AV9" i="6" s="1"/>
  <c r="AQ10" i="6"/>
  <c r="AU10" i="6" s="1"/>
  <c r="AR10" i="6"/>
  <c r="AV10" i="6" s="1"/>
  <c r="AQ11" i="6"/>
  <c r="AU11" i="6" s="1"/>
  <c r="AR11" i="6"/>
  <c r="AV11" i="6" s="1"/>
  <c r="AQ12" i="6"/>
  <c r="AU12" i="6" s="1"/>
  <c r="AR12" i="6"/>
  <c r="AV12" i="6" s="1"/>
  <c r="AQ13" i="6"/>
  <c r="AU13" i="6" s="1"/>
  <c r="AR13" i="6"/>
  <c r="AV13" i="6" s="1"/>
  <c r="AQ14" i="6"/>
  <c r="AU14" i="6" s="1"/>
  <c r="AR14" i="6"/>
  <c r="AV14" i="6" s="1"/>
  <c r="AQ15" i="6"/>
  <c r="AU15" i="6" s="1"/>
  <c r="AR15" i="6"/>
  <c r="AV15" i="6" s="1"/>
  <c r="AQ16" i="6"/>
  <c r="AU16" i="6" s="1"/>
  <c r="AR16" i="6"/>
  <c r="AV16" i="6" s="1"/>
  <c r="AQ17" i="6"/>
  <c r="AU17" i="6" s="1"/>
  <c r="AR17" i="6"/>
  <c r="AV17" i="6" s="1"/>
  <c r="AS17" i="6"/>
  <c r="AW17" i="6" s="1"/>
  <c r="AQ18" i="6"/>
  <c r="AU18" i="6" s="1"/>
  <c r="AR18" i="6"/>
  <c r="AV18" i="6" s="1"/>
  <c r="AQ19" i="6"/>
  <c r="AU19" i="6" s="1"/>
  <c r="AR19" i="6"/>
  <c r="AV19" i="6" s="1"/>
  <c r="AQ20" i="6"/>
  <c r="AU20" i="6" s="1"/>
  <c r="AR20" i="6"/>
  <c r="AV20" i="6" s="1"/>
  <c r="AQ21" i="6"/>
  <c r="AU21" i="6" s="1"/>
  <c r="AR21" i="6"/>
  <c r="AV21" i="6" s="1"/>
  <c r="AQ22" i="6"/>
  <c r="AU22" i="6" s="1"/>
  <c r="AR22" i="6"/>
  <c r="AV22" i="6" s="1"/>
  <c r="AS22" i="6"/>
  <c r="AW22" i="6" s="1"/>
  <c r="AQ23" i="6"/>
  <c r="AU23" i="6" s="1"/>
  <c r="AR23" i="6"/>
  <c r="AV23" i="6" s="1"/>
  <c r="AS23" i="6"/>
  <c r="AW23" i="6" s="1"/>
  <c r="AQ24" i="6"/>
  <c r="AU24" i="6" s="1"/>
  <c r="AR24" i="6"/>
  <c r="AV24" i="6" s="1"/>
  <c r="AQ25" i="6"/>
  <c r="AU25" i="6" s="1"/>
  <c r="AR25" i="6"/>
  <c r="AV25" i="6" s="1"/>
  <c r="AQ26" i="6"/>
  <c r="AU26" i="6" s="1"/>
  <c r="AR26" i="6"/>
  <c r="AV26" i="6" s="1"/>
  <c r="AQ27" i="6"/>
  <c r="AU27" i="6" s="1"/>
  <c r="AR27" i="6"/>
  <c r="AV27" i="6" s="1"/>
  <c r="AQ28" i="6"/>
  <c r="AU28" i="6" s="1"/>
  <c r="AR28" i="6"/>
  <c r="AV28" i="6" s="1"/>
  <c r="AQ29" i="6"/>
  <c r="AU29" i="6" s="1"/>
  <c r="AR29" i="6"/>
  <c r="AV29" i="6" s="1"/>
  <c r="AQ30" i="6"/>
  <c r="AU30" i="6" s="1"/>
  <c r="AR30" i="6"/>
  <c r="AV30" i="6" s="1"/>
  <c r="AQ4" i="6"/>
  <c r="AU4" i="6" s="1"/>
  <c r="AR4" i="6"/>
  <c r="AV4" i="6" s="1"/>
  <c r="AQ5" i="5"/>
  <c r="AU5" i="5" s="1"/>
  <c r="AR5" i="5"/>
  <c r="AV5" i="5" s="1"/>
  <c r="AS5" i="5"/>
  <c r="AW5" i="5" s="1"/>
  <c r="AQ6" i="5"/>
  <c r="AU6" i="5" s="1"/>
  <c r="AR6" i="5"/>
  <c r="AV6" i="5" s="1"/>
  <c r="AQ7" i="5"/>
  <c r="AU7" i="5" s="1"/>
  <c r="AR7" i="5"/>
  <c r="AV7" i="5" s="1"/>
  <c r="AQ8" i="5"/>
  <c r="AU8" i="5" s="1"/>
  <c r="AR8" i="5"/>
  <c r="AV8" i="5" s="1"/>
  <c r="AQ9" i="5"/>
  <c r="AU9" i="5" s="1"/>
  <c r="AR9" i="5"/>
  <c r="AV9" i="5" s="1"/>
  <c r="AQ10" i="5"/>
  <c r="AU10" i="5" s="1"/>
  <c r="AR10" i="5"/>
  <c r="AV10" i="5" s="1"/>
  <c r="AQ11" i="5"/>
  <c r="AU11" i="5" s="1"/>
  <c r="AR11" i="5"/>
  <c r="AV11" i="5" s="1"/>
  <c r="AQ12" i="5"/>
  <c r="AU12" i="5" s="1"/>
  <c r="AR12" i="5"/>
  <c r="AV12" i="5" s="1"/>
  <c r="AQ13" i="5"/>
  <c r="AU13" i="5" s="1"/>
  <c r="AR13" i="5"/>
  <c r="AV13" i="5" s="1"/>
  <c r="AQ14" i="5"/>
  <c r="AU14" i="5" s="1"/>
  <c r="AR14" i="5"/>
  <c r="AV14" i="5" s="1"/>
  <c r="AQ15" i="5"/>
  <c r="AU15" i="5" s="1"/>
  <c r="AR15" i="5"/>
  <c r="AV15" i="5" s="1"/>
  <c r="AQ16" i="5"/>
  <c r="AU16" i="5" s="1"/>
  <c r="AR16" i="5"/>
  <c r="AV16" i="5" s="1"/>
  <c r="AS16" i="5"/>
  <c r="AW16" i="5" s="1"/>
  <c r="AR4" i="5"/>
  <c r="AV4" i="5" s="1"/>
  <c r="AQ4" i="5"/>
  <c r="AU4" i="5" s="1"/>
  <c r="S17" i="5"/>
  <c r="T17" i="5"/>
  <c r="U17" i="5"/>
  <c r="AB26" i="4"/>
  <c r="AI5" i="4"/>
  <c r="AI6" i="4"/>
  <c r="AG5" i="4"/>
  <c r="AG6" i="4"/>
  <c r="AE5" i="4"/>
  <c r="AE6" i="4"/>
  <c r="AC5" i="4"/>
  <c r="AC6" i="4"/>
  <c r="Z38" i="3"/>
  <c r="AR5" i="3"/>
  <c r="AV5" i="3" s="1"/>
  <c r="AR6" i="3"/>
  <c r="AV6" i="3" s="1"/>
  <c r="AR7" i="3"/>
  <c r="AV7" i="3" s="1"/>
  <c r="AR8" i="3"/>
  <c r="AV8" i="3" s="1"/>
  <c r="AR9" i="3"/>
  <c r="AV9" i="3" s="1"/>
  <c r="AR10" i="3"/>
  <c r="AV10" i="3" s="1"/>
  <c r="AR11" i="3"/>
  <c r="AV11" i="3" s="1"/>
  <c r="AR12" i="3"/>
  <c r="AV12" i="3" s="1"/>
  <c r="AR13" i="3"/>
  <c r="AV13" i="3" s="1"/>
  <c r="AR14" i="3"/>
  <c r="AV14" i="3" s="1"/>
  <c r="AR15" i="3"/>
  <c r="AV15" i="3" s="1"/>
  <c r="AR16" i="3"/>
  <c r="AV16" i="3" s="1"/>
  <c r="AR17" i="3"/>
  <c r="AV17" i="3" s="1"/>
  <c r="AR18" i="3"/>
  <c r="AV18" i="3" s="1"/>
  <c r="AR19" i="3"/>
  <c r="AV19" i="3" s="1"/>
  <c r="AR20" i="3"/>
  <c r="AV20" i="3" s="1"/>
  <c r="AR21" i="3"/>
  <c r="AV21" i="3" s="1"/>
  <c r="AR22" i="3"/>
  <c r="AV22" i="3" s="1"/>
  <c r="AR23" i="3"/>
  <c r="AV23" i="3" s="1"/>
  <c r="AR24" i="3"/>
  <c r="AV24" i="3" s="1"/>
  <c r="AR25" i="3"/>
  <c r="AV25" i="3" s="1"/>
  <c r="AR26" i="3"/>
  <c r="AV26" i="3" s="1"/>
  <c r="AR27" i="3"/>
  <c r="AV27" i="3" s="1"/>
  <c r="AR28" i="3"/>
  <c r="AV28" i="3" s="1"/>
  <c r="AR29" i="3"/>
  <c r="AV29" i="3" s="1"/>
  <c r="AR30" i="3"/>
  <c r="AV30" i="3" s="1"/>
  <c r="AR31" i="3"/>
  <c r="AV31" i="3" s="1"/>
  <c r="AR32" i="3"/>
  <c r="AV32" i="3" s="1"/>
  <c r="AR33" i="3"/>
  <c r="AV33" i="3" s="1"/>
  <c r="AR34" i="3"/>
  <c r="AV34" i="3" s="1"/>
  <c r="AR35" i="3"/>
  <c r="AV35" i="3" s="1"/>
  <c r="AR36" i="3"/>
  <c r="AV36" i="3" s="1"/>
  <c r="AQ5" i="3"/>
  <c r="AU5" i="3" s="1"/>
  <c r="AQ6" i="3"/>
  <c r="AU6" i="3" s="1"/>
  <c r="AQ7" i="3"/>
  <c r="AU7" i="3" s="1"/>
  <c r="AQ8" i="3"/>
  <c r="AU8" i="3" s="1"/>
  <c r="AQ9" i="3"/>
  <c r="AU9" i="3" s="1"/>
  <c r="AQ10" i="3"/>
  <c r="AU10" i="3" s="1"/>
  <c r="AQ11" i="3"/>
  <c r="AU11" i="3" s="1"/>
  <c r="AQ12" i="3"/>
  <c r="AU12" i="3" s="1"/>
  <c r="AQ13" i="3"/>
  <c r="AU13" i="3" s="1"/>
  <c r="AQ14" i="3"/>
  <c r="AU14" i="3" s="1"/>
  <c r="AQ15" i="3"/>
  <c r="AU15" i="3" s="1"/>
  <c r="AQ16" i="3"/>
  <c r="AU16" i="3" s="1"/>
  <c r="AQ17" i="3"/>
  <c r="AU17" i="3" s="1"/>
  <c r="AQ18" i="3"/>
  <c r="AU18" i="3" s="1"/>
  <c r="AQ19" i="3"/>
  <c r="AU19" i="3" s="1"/>
  <c r="AQ20" i="3"/>
  <c r="AU20" i="3" s="1"/>
  <c r="AQ21" i="3"/>
  <c r="AU21" i="3" s="1"/>
  <c r="AQ22" i="3"/>
  <c r="AU22" i="3" s="1"/>
  <c r="AQ23" i="3"/>
  <c r="AU23" i="3" s="1"/>
  <c r="AQ24" i="3"/>
  <c r="AU24" i="3" s="1"/>
  <c r="AQ25" i="3"/>
  <c r="AU25" i="3" s="1"/>
  <c r="AQ26" i="3"/>
  <c r="AU26" i="3" s="1"/>
  <c r="AQ27" i="3"/>
  <c r="AU27" i="3" s="1"/>
  <c r="AQ28" i="3"/>
  <c r="AU28" i="3" s="1"/>
  <c r="AQ29" i="3"/>
  <c r="AU29" i="3" s="1"/>
  <c r="AQ30" i="3"/>
  <c r="AU30" i="3" s="1"/>
  <c r="AQ31" i="3"/>
  <c r="AU31" i="3" s="1"/>
  <c r="AQ32" i="3"/>
  <c r="AU32" i="3" s="1"/>
  <c r="AQ33" i="3"/>
  <c r="AU33" i="3" s="1"/>
  <c r="AQ34" i="3"/>
  <c r="AU34" i="3" s="1"/>
  <c r="AQ35" i="3"/>
  <c r="AU35" i="3" s="1"/>
  <c r="AQ36" i="3"/>
  <c r="AU36" i="3" s="1"/>
  <c r="AQ4" i="3"/>
  <c r="AU4" i="3" s="1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Q5" i="4"/>
  <c r="AU5" i="4" s="1"/>
  <c r="AR5" i="4"/>
  <c r="AV5" i="4" s="1"/>
  <c r="AQ6" i="4"/>
  <c r="AU6" i="4" s="1"/>
  <c r="AR6" i="4"/>
  <c r="AV6" i="4" s="1"/>
  <c r="AQ7" i="4"/>
  <c r="AU7" i="4" s="1"/>
  <c r="AR7" i="4"/>
  <c r="AV7" i="4" s="1"/>
  <c r="AQ8" i="4"/>
  <c r="AU8" i="4" s="1"/>
  <c r="AR8" i="4"/>
  <c r="AV8" i="4" s="1"/>
  <c r="AQ9" i="4"/>
  <c r="AU9" i="4" s="1"/>
  <c r="AR9" i="4"/>
  <c r="AV9" i="4" s="1"/>
  <c r="AQ10" i="4"/>
  <c r="AU10" i="4" s="1"/>
  <c r="AR10" i="4"/>
  <c r="AV10" i="4" s="1"/>
  <c r="AQ11" i="4"/>
  <c r="AU11" i="4" s="1"/>
  <c r="AR11" i="4"/>
  <c r="AV11" i="4" s="1"/>
  <c r="AQ12" i="4"/>
  <c r="AU12" i="4" s="1"/>
  <c r="AR12" i="4"/>
  <c r="AV12" i="4" s="1"/>
  <c r="AQ13" i="4"/>
  <c r="AU13" i="4" s="1"/>
  <c r="AR13" i="4"/>
  <c r="AV13" i="4" s="1"/>
  <c r="AQ14" i="4"/>
  <c r="AU14" i="4" s="1"/>
  <c r="AR14" i="4"/>
  <c r="AV14" i="4" s="1"/>
  <c r="AQ15" i="4"/>
  <c r="AU15" i="4" s="1"/>
  <c r="AR15" i="4"/>
  <c r="AV15" i="4" s="1"/>
  <c r="AQ16" i="4"/>
  <c r="AU16" i="4" s="1"/>
  <c r="AR16" i="4"/>
  <c r="AV16" i="4" s="1"/>
  <c r="AQ17" i="4"/>
  <c r="AU17" i="4" s="1"/>
  <c r="AR17" i="4"/>
  <c r="AV17" i="4" s="1"/>
  <c r="AQ18" i="4"/>
  <c r="AU18" i="4" s="1"/>
  <c r="AR18" i="4"/>
  <c r="AV18" i="4" s="1"/>
  <c r="AQ19" i="4"/>
  <c r="AU19" i="4" s="1"/>
  <c r="AR19" i="4"/>
  <c r="AV19" i="4" s="1"/>
  <c r="AQ20" i="4"/>
  <c r="AU20" i="4" s="1"/>
  <c r="AR20" i="4"/>
  <c r="AV20" i="4" s="1"/>
  <c r="AQ21" i="4"/>
  <c r="AU21" i="4" s="1"/>
  <c r="AR21" i="4"/>
  <c r="AV21" i="4" s="1"/>
  <c r="AQ22" i="4"/>
  <c r="AU22" i="4" s="1"/>
  <c r="AR22" i="4"/>
  <c r="AV22" i="4" s="1"/>
  <c r="AQ23" i="4"/>
  <c r="AU23" i="4" s="1"/>
  <c r="AR23" i="4"/>
  <c r="AV23" i="4" s="1"/>
  <c r="AQ24" i="4"/>
  <c r="AU24" i="4" s="1"/>
  <c r="AR24" i="4"/>
  <c r="AV24" i="4" s="1"/>
  <c r="AQ25" i="4"/>
  <c r="AU25" i="4" s="1"/>
  <c r="AR25" i="4"/>
  <c r="AV25" i="4" s="1"/>
  <c r="AR4" i="4"/>
  <c r="AV4" i="4" s="1"/>
  <c r="AQ4" i="4"/>
  <c r="AU4" i="4" s="1"/>
  <c r="AS12" i="3"/>
  <c r="AW12" i="3" s="1"/>
  <c r="AS14" i="3"/>
  <c r="AW14" i="3" s="1"/>
  <c r="AS17" i="3"/>
  <c r="AW17" i="3" s="1"/>
  <c r="AS18" i="3"/>
  <c r="AW18" i="3" s="1"/>
  <c r="AS19" i="3"/>
  <c r="AW19" i="3" s="1"/>
  <c r="AS20" i="3"/>
  <c r="AW20" i="3" s="1"/>
  <c r="AS29" i="3"/>
  <c r="AW29" i="3" s="1"/>
  <c r="AS30" i="3"/>
  <c r="AW30" i="3" s="1"/>
  <c r="AS35" i="3"/>
  <c r="AW35" i="3" s="1"/>
  <c r="AS36" i="3"/>
  <c r="AW36" i="3" s="1"/>
  <c r="AR4" i="3"/>
  <c r="AV4" i="3" s="1"/>
  <c r="AU25" i="2"/>
  <c r="AV25" i="2"/>
  <c r="AW25" i="2"/>
  <c r="AU26" i="2"/>
  <c r="AV26" i="2"/>
  <c r="AW26" i="2"/>
  <c r="AR5" i="2"/>
  <c r="AV5" i="2" s="1"/>
  <c r="AR6" i="2"/>
  <c r="AV6" i="2" s="1"/>
  <c r="AR7" i="2"/>
  <c r="AV7" i="2" s="1"/>
  <c r="AR8" i="2"/>
  <c r="AV8" i="2" s="1"/>
  <c r="AR9" i="2"/>
  <c r="AV9" i="2" s="1"/>
  <c r="AR10" i="2"/>
  <c r="AV10" i="2" s="1"/>
  <c r="AR11" i="2"/>
  <c r="AV11" i="2" s="1"/>
  <c r="AR12" i="2"/>
  <c r="AV12" i="2" s="1"/>
  <c r="AR13" i="2"/>
  <c r="AV13" i="2" s="1"/>
  <c r="AR14" i="2"/>
  <c r="AV14" i="2" s="1"/>
  <c r="AS14" i="2"/>
  <c r="AW14" i="2" s="1"/>
  <c r="AR15" i="2"/>
  <c r="AV15" i="2" s="1"/>
  <c r="AR16" i="2"/>
  <c r="AV16" i="2" s="1"/>
  <c r="AS16" i="2"/>
  <c r="AW16" i="2" s="1"/>
  <c r="AR17" i="2"/>
  <c r="AV17" i="2" s="1"/>
  <c r="AR18" i="2"/>
  <c r="AV18" i="2" s="1"/>
  <c r="AR19" i="2"/>
  <c r="AV19" i="2" s="1"/>
  <c r="AR20" i="2"/>
  <c r="AV20" i="2" s="1"/>
  <c r="AS20" i="2"/>
  <c r="AW20" i="2" s="1"/>
  <c r="AR21" i="2"/>
  <c r="AV21" i="2" s="1"/>
  <c r="AR22" i="2"/>
  <c r="AV22" i="2" s="1"/>
  <c r="AR23" i="2"/>
  <c r="AV23" i="2" s="1"/>
  <c r="AR24" i="2"/>
  <c r="AV24" i="2" s="1"/>
  <c r="AR4" i="2"/>
  <c r="AV4" i="2" s="1"/>
  <c r="AQ5" i="2"/>
  <c r="AU5" i="2" s="1"/>
  <c r="AQ6" i="2"/>
  <c r="AU6" i="2" s="1"/>
  <c r="AQ7" i="2"/>
  <c r="AU7" i="2" s="1"/>
  <c r="AQ8" i="2"/>
  <c r="AU8" i="2" s="1"/>
  <c r="AQ9" i="2"/>
  <c r="AU9" i="2" s="1"/>
  <c r="AQ10" i="2"/>
  <c r="AU10" i="2" s="1"/>
  <c r="AQ11" i="2"/>
  <c r="AU11" i="2" s="1"/>
  <c r="AQ12" i="2"/>
  <c r="AU12" i="2" s="1"/>
  <c r="AQ13" i="2"/>
  <c r="AU13" i="2" s="1"/>
  <c r="AQ14" i="2"/>
  <c r="AU14" i="2" s="1"/>
  <c r="AQ15" i="2"/>
  <c r="AU15" i="2" s="1"/>
  <c r="AQ16" i="2"/>
  <c r="AU16" i="2" s="1"/>
  <c r="AQ17" i="2"/>
  <c r="AU17" i="2" s="1"/>
  <c r="AQ18" i="2"/>
  <c r="AU18" i="2" s="1"/>
  <c r="AQ19" i="2"/>
  <c r="AU19" i="2" s="1"/>
  <c r="AQ20" i="2"/>
  <c r="AU20" i="2" s="1"/>
  <c r="AQ21" i="2"/>
  <c r="AU21" i="2" s="1"/>
  <c r="AQ22" i="2"/>
  <c r="AU22" i="2" s="1"/>
  <c r="AQ23" i="2"/>
  <c r="AU23" i="2" s="1"/>
  <c r="AQ24" i="2"/>
  <c r="AU24" i="2" s="1"/>
  <c r="R28" i="7"/>
  <c r="S28" i="7"/>
  <c r="M28" i="7"/>
  <c r="N28" i="7"/>
  <c r="O28" i="7"/>
  <c r="P28" i="7"/>
  <c r="R42" i="6"/>
  <c r="S42" i="6"/>
  <c r="T42" i="6"/>
  <c r="W26" i="4"/>
  <c r="X26" i="4"/>
  <c r="W37" i="3"/>
  <c r="X37" i="3"/>
  <c r="R37" i="3"/>
  <c r="S37" i="3"/>
  <c r="T37" i="3"/>
  <c r="U37" i="3"/>
  <c r="M37" i="3"/>
  <c r="N37" i="3"/>
  <c r="O37" i="3"/>
  <c r="P37" i="3"/>
  <c r="R27" i="2"/>
  <c r="S27" i="2"/>
  <c r="T27" i="2"/>
  <c r="U27" i="2"/>
  <c r="Q28" i="2"/>
  <c r="Q32" i="6" l="1"/>
  <c r="V32" i="6"/>
  <c r="AS5" i="4"/>
  <c r="AW5" i="4" s="1"/>
  <c r="AS6" i="4"/>
  <c r="AW6" i="4" s="1"/>
  <c r="AS7" i="4"/>
  <c r="AW7" i="4" s="1"/>
  <c r="AS8" i="4"/>
  <c r="AW8" i="4" s="1"/>
  <c r="AS9" i="4"/>
  <c r="AW9" i="4" s="1"/>
  <c r="AS10" i="4"/>
  <c r="AW10" i="4" s="1"/>
  <c r="AS11" i="4"/>
  <c r="AW11" i="4" s="1"/>
  <c r="AS12" i="4"/>
  <c r="AW12" i="4" s="1"/>
  <c r="AS13" i="4"/>
  <c r="AW13" i="4" s="1"/>
  <c r="AS14" i="4"/>
  <c r="AW14" i="4" s="1"/>
  <c r="AS15" i="4"/>
  <c r="AW15" i="4" s="1"/>
  <c r="AS16" i="4"/>
  <c r="AW16" i="4" s="1"/>
  <c r="AS17" i="4"/>
  <c r="AW17" i="4" s="1"/>
  <c r="AS18" i="4"/>
  <c r="AW18" i="4" s="1"/>
  <c r="AS19" i="4"/>
  <c r="AW19" i="4" s="1"/>
  <c r="AS20" i="4"/>
  <c r="AW20" i="4" s="1"/>
  <c r="AS21" i="4"/>
  <c r="AW21" i="4" s="1"/>
  <c r="AS22" i="4"/>
  <c r="AW22" i="4" s="1"/>
  <c r="AS23" i="4"/>
  <c r="AW23" i="4" s="1"/>
  <c r="AS24" i="4"/>
  <c r="AW24" i="4" s="1"/>
  <c r="AS25" i="4"/>
  <c r="AW25" i="4" s="1"/>
  <c r="AS4" i="4" l="1"/>
  <c r="AW4" i="4" s="1"/>
  <c r="T24" i="7"/>
  <c r="Z18" i="5" l="1"/>
  <c r="Q38" i="3"/>
  <c r="H41" i="2"/>
  <c r="O27" i="2" l="1"/>
  <c r="P27" i="2"/>
  <c r="M27" i="2" l="1"/>
  <c r="T25" i="7"/>
  <c r="T26" i="7"/>
  <c r="T27" i="7"/>
  <c r="X16" i="7"/>
  <c r="Y16" i="7"/>
  <c r="W16" i="7"/>
  <c r="AL30" i="6"/>
  <c r="AK30" i="6"/>
  <c r="AL29" i="6"/>
  <c r="AK29" i="6"/>
  <c r="AL28" i="6"/>
  <c r="AK28" i="6"/>
  <c r="AL27" i="6"/>
  <c r="AK27" i="6"/>
  <c r="AL26" i="6"/>
  <c r="AK26" i="6"/>
  <c r="AL25" i="6"/>
  <c r="AK25" i="6"/>
  <c r="AL24" i="6"/>
  <c r="AK24" i="6"/>
  <c r="AL23" i="6"/>
  <c r="AK23" i="6"/>
  <c r="AL22" i="6"/>
  <c r="AK22" i="6"/>
  <c r="AL21" i="6"/>
  <c r="AK21" i="6"/>
  <c r="AL20" i="6"/>
  <c r="AK20" i="6"/>
  <c r="AL19" i="6"/>
  <c r="AK19" i="6"/>
  <c r="AL18" i="6"/>
  <c r="AK18" i="6"/>
  <c r="AL16" i="6"/>
  <c r="AK16" i="6"/>
  <c r="AL15" i="6"/>
  <c r="AK15" i="6"/>
  <c r="AL14" i="6"/>
  <c r="AK14" i="6"/>
  <c r="AL13" i="6"/>
  <c r="AK13" i="6"/>
  <c r="AL12" i="6"/>
  <c r="AK12" i="6"/>
  <c r="AL11" i="6"/>
  <c r="AK11" i="6"/>
  <c r="AL10" i="6"/>
  <c r="AK10" i="6"/>
  <c r="AL9" i="6"/>
  <c r="AK9" i="6"/>
  <c r="AL8" i="6"/>
  <c r="AK8" i="6"/>
  <c r="AL7" i="6"/>
  <c r="AK7" i="6"/>
  <c r="AL6" i="6"/>
  <c r="AK6" i="6"/>
  <c r="AL5" i="6"/>
  <c r="AK5" i="6"/>
  <c r="AL4" i="6"/>
  <c r="AK4" i="6"/>
  <c r="AS5" i="6"/>
  <c r="AW5" i="6" s="1"/>
  <c r="AS6" i="6"/>
  <c r="AW6" i="6" s="1"/>
  <c r="AS7" i="6"/>
  <c r="AW7" i="6" s="1"/>
  <c r="AS8" i="6"/>
  <c r="AW8" i="6" s="1"/>
  <c r="AS9" i="6"/>
  <c r="AW9" i="6" s="1"/>
  <c r="AS10" i="6"/>
  <c r="AW10" i="6" s="1"/>
  <c r="AS11" i="6"/>
  <c r="AW11" i="6" s="1"/>
  <c r="AS12" i="6"/>
  <c r="AW12" i="6" s="1"/>
  <c r="AS13" i="6"/>
  <c r="AW13" i="6" s="1"/>
  <c r="AS14" i="6"/>
  <c r="AW14" i="6" s="1"/>
  <c r="AS15" i="6"/>
  <c r="AW15" i="6" s="1"/>
  <c r="AS16" i="6"/>
  <c r="AW16" i="6" s="1"/>
  <c r="AS18" i="6"/>
  <c r="AW18" i="6" s="1"/>
  <c r="AS19" i="6"/>
  <c r="AW19" i="6" s="1"/>
  <c r="AS20" i="6"/>
  <c r="AW20" i="6" s="1"/>
  <c r="AS21" i="6"/>
  <c r="AW21" i="6" s="1"/>
  <c r="AS24" i="6"/>
  <c r="AW24" i="6" s="1"/>
  <c r="AS25" i="6"/>
  <c r="AW25" i="6" s="1"/>
  <c r="AS26" i="6"/>
  <c r="AW26" i="6" s="1"/>
  <c r="AS27" i="6"/>
  <c r="AW27" i="6" s="1"/>
  <c r="AS28" i="6"/>
  <c r="AW28" i="6" s="1"/>
  <c r="AS29" i="6"/>
  <c r="AW29" i="6" s="1"/>
  <c r="AS30" i="6"/>
  <c r="AW30" i="6" s="1"/>
  <c r="AS4" i="5"/>
  <c r="AW4" i="5" s="1"/>
  <c r="AS6" i="5"/>
  <c r="AW6" i="5" s="1"/>
  <c r="AS7" i="5"/>
  <c r="AW7" i="5" s="1"/>
  <c r="AS8" i="5"/>
  <c r="AW8" i="5" s="1"/>
  <c r="AS9" i="5"/>
  <c r="AW9" i="5" s="1"/>
  <c r="AS10" i="5"/>
  <c r="AW10" i="5" s="1"/>
  <c r="AS11" i="5"/>
  <c r="AW11" i="5" s="1"/>
  <c r="AS12" i="5"/>
  <c r="AW12" i="5" s="1"/>
  <c r="AS13" i="5"/>
  <c r="AW13" i="5" s="1"/>
  <c r="AS14" i="5"/>
  <c r="AW14" i="5" s="1"/>
  <c r="AS15" i="5"/>
  <c r="AW15" i="5" s="1"/>
  <c r="X17" i="5"/>
  <c r="W17" i="5"/>
  <c r="S36" i="4"/>
  <c r="R36" i="4"/>
  <c r="T35" i="4"/>
  <c r="T36" i="4" s="1"/>
  <c r="T50" i="3"/>
  <c r="T51" i="3"/>
  <c r="T52" i="3"/>
  <c r="T53" i="3"/>
  <c r="T54" i="3"/>
  <c r="T55" i="3"/>
  <c r="T56" i="3"/>
  <c r="T57" i="3"/>
  <c r="T58" i="3"/>
  <c r="T59" i="3"/>
  <c r="T60" i="3"/>
  <c r="T49" i="3"/>
  <c r="S61" i="3"/>
  <c r="R61" i="3"/>
  <c r="AS5" i="3"/>
  <c r="AW5" i="3" s="1"/>
  <c r="AS6" i="3"/>
  <c r="AW6" i="3" s="1"/>
  <c r="AS7" i="3"/>
  <c r="AW7" i="3" s="1"/>
  <c r="AS8" i="3"/>
  <c r="AW8" i="3" s="1"/>
  <c r="AS9" i="3"/>
  <c r="AW9" i="3" s="1"/>
  <c r="AS10" i="3"/>
  <c r="AW10" i="3" s="1"/>
  <c r="AS11" i="3"/>
  <c r="AW11" i="3" s="1"/>
  <c r="AS13" i="3"/>
  <c r="AW13" i="3" s="1"/>
  <c r="AS15" i="3"/>
  <c r="AW15" i="3" s="1"/>
  <c r="AS16" i="3"/>
  <c r="AW16" i="3" s="1"/>
  <c r="AS21" i="3"/>
  <c r="AW21" i="3" s="1"/>
  <c r="AS22" i="3"/>
  <c r="AW22" i="3" s="1"/>
  <c r="AS23" i="3"/>
  <c r="AW23" i="3" s="1"/>
  <c r="AS24" i="3"/>
  <c r="AW24" i="3" s="1"/>
  <c r="AS25" i="3"/>
  <c r="AW25" i="3" s="1"/>
  <c r="AS26" i="3"/>
  <c r="AW26" i="3" s="1"/>
  <c r="AS27" i="3"/>
  <c r="AW27" i="3" s="1"/>
  <c r="AS28" i="3"/>
  <c r="AW28" i="3" s="1"/>
  <c r="AS31" i="3"/>
  <c r="AW31" i="3" s="1"/>
  <c r="AS32" i="3"/>
  <c r="AW32" i="3" s="1"/>
  <c r="AS33" i="3"/>
  <c r="AW33" i="3" s="1"/>
  <c r="AS34" i="3"/>
  <c r="AW34" i="3" s="1"/>
  <c r="H61" i="3"/>
  <c r="X27" i="2"/>
  <c r="W27" i="2"/>
  <c r="AS5" i="2"/>
  <c r="AW5" i="2" s="1"/>
  <c r="AS6" i="2"/>
  <c r="AW6" i="2" s="1"/>
  <c r="AS7" i="2"/>
  <c r="AW7" i="2" s="1"/>
  <c r="AS8" i="2"/>
  <c r="AW8" i="2" s="1"/>
  <c r="AS9" i="2"/>
  <c r="AW9" i="2" s="1"/>
  <c r="AS10" i="2"/>
  <c r="AW10" i="2" s="1"/>
  <c r="AS11" i="2"/>
  <c r="AW11" i="2" s="1"/>
  <c r="AS12" i="2"/>
  <c r="AW12" i="2" s="1"/>
  <c r="AS13" i="2"/>
  <c r="AW13" i="2" s="1"/>
  <c r="AS15" i="2"/>
  <c r="AW15" i="2" s="1"/>
  <c r="AS17" i="2"/>
  <c r="AW17" i="2" s="1"/>
  <c r="AS18" i="2"/>
  <c r="AW18" i="2" s="1"/>
  <c r="AS19" i="2"/>
  <c r="AW19" i="2" s="1"/>
  <c r="AS21" i="2"/>
  <c r="AW21" i="2" s="1"/>
  <c r="AS22" i="2"/>
  <c r="AW22" i="2" s="1"/>
  <c r="AS23" i="2"/>
  <c r="AW23" i="2" s="1"/>
  <c r="AS24" i="2"/>
  <c r="AW24" i="2" s="1"/>
  <c r="AS4" i="2"/>
  <c r="AW4" i="2" s="1"/>
  <c r="N27" i="2" s="1"/>
  <c r="R28" i="9"/>
  <c r="E28" i="9"/>
  <c r="Q27" i="9"/>
  <c r="O27" i="9"/>
  <c r="M27" i="9"/>
  <c r="K27" i="9"/>
  <c r="J27" i="9"/>
  <c r="R26" i="9"/>
  <c r="P26" i="9"/>
  <c r="N26" i="9"/>
  <c r="L26" i="9"/>
  <c r="R25" i="9"/>
  <c r="P25" i="9"/>
  <c r="N25" i="9"/>
  <c r="L25" i="9"/>
  <c r="R24" i="9"/>
  <c r="P24" i="9"/>
  <c r="N24" i="9"/>
  <c r="L24" i="9"/>
  <c r="R23" i="9"/>
  <c r="P23" i="9"/>
  <c r="N23" i="9"/>
  <c r="L23" i="9"/>
  <c r="R22" i="9"/>
  <c r="P22" i="9"/>
  <c r="N22" i="9"/>
  <c r="L22" i="9"/>
  <c r="R21" i="9"/>
  <c r="P21" i="9"/>
  <c r="N21" i="9"/>
  <c r="L21" i="9"/>
  <c r="R20" i="9"/>
  <c r="P20" i="9"/>
  <c r="N20" i="9"/>
  <c r="L20" i="9"/>
  <c r="R19" i="9"/>
  <c r="P19" i="9"/>
  <c r="N19" i="9"/>
  <c r="L19" i="9"/>
  <c r="R18" i="9"/>
  <c r="P18" i="9"/>
  <c r="N18" i="9"/>
  <c r="L18" i="9"/>
  <c r="R17" i="9"/>
  <c r="P17" i="9"/>
  <c r="N17" i="9"/>
  <c r="L17" i="9"/>
  <c r="R16" i="9"/>
  <c r="P16" i="9"/>
  <c r="N16" i="9"/>
  <c r="L16" i="9"/>
  <c r="R15" i="9"/>
  <c r="P15" i="9"/>
  <c r="N15" i="9"/>
  <c r="L15" i="9"/>
  <c r="R14" i="9"/>
  <c r="P14" i="9"/>
  <c r="N14" i="9"/>
  <c r="L14" i="9"/>
  <c r="R13" i="9"/>
  <c r="P13" i="9"/>
  <c r="N13" i="9"/>
  <c r="L13" i="9"/>
  <c r="R12" i="9"/>
  <c r="P12" i="9"/>
  <c r="N12" i="9"/>
  <c r="L12" i="9"/>
  <c r="R11" i="9"/>
  <c r="P11" i="9"/>
  <c r="N11" i="9"/>
  <c r="L11" i="9"/>
  <c r="R10" i="9"/>
  <c r="P10" i="9"/>
  <c r="N10" i="9"/>
  <c r="L10" i="9"/>
  <c r="R9" i="9"/>
  <c r="P9" i="9"/>
  <c r="N9" i="9"/>
  <c r="L9" i="9"/>
  <c r="R8" i="9"/>
  <c r="P8" i="9"/>
  <c r="N8" i="9"/>
  <c r="L8" i="9"/>
  <c r="R7" i="9"/>
  <c r="P7" i="9"/>
  <c r="N7" i="9"/>
  <c r="L7" i="9"/>
  <c r="R6" i="9"/>
  <c r="P6" i="9"/>
  <c r="N6" i="9"/>
  <c r="L6" i="9"/>
  <c r="R5" i="9"/>
  <c r="P5" i="9"/>
  <c r="N5" i="9"/>
  <c r="L5" i="9"/>
  <c r="R4" i="9"/>
  <c r="P4" i="9"/>
  <c r="N4" i="9"/>
  <c r="L4" i="9"/>
  <c r="R3" i="9"/>
  <c r="P3" i="9"/>
  <c r="P28" i="9" s="1"/>
  <c r="N3" i="9"/>
  <c r="N28" i="9" s="1"/>
  <c r="L3" i="9"/>
  <c r="L28" i="9" s="1"/>
  <c r="AC4" i="2"/>
  <c r="AE4" i="2"/>
  <c r="AC5" i="2"/>
  <c r="AE5" i="2"/>
  <c r="AC6" i="2"/>
  <c r="AE6" i="2"/>
  <c r="AC7" i="2"/>
  <c r="AE7" i="2"/>
  <c r="AC8" i="2"/>
  <c r="AE8" i="2"/>
  <c r="AC9" i="2"/>
  <c r="AE9" i="2"/>
  <c r="AC10" i="2"/>
  <c r="AE10" i="2"/>
  <c r="AC11" i="2"/>
  <c r="AE11" i="2"/>
  <c r="AC12" i="2"/>
  <c r="AE12" i="2"/>
  <c r="AC13" i="2"/>
  <c r="AE13" i="2"/>
  <c r="AC14" i="2"/>
  <c r="AE14" i="2"/>
  <c r="AC15" i="2"/>
  <c r="AE15" i="2"/>
  <c r="AC16" i="2"/>
  <c r="AE16" i="2"/>
  <c r="AC17" i="2"/>
  <c r="AE17" i="2"/>
  <c r="AC18" i="2"/>
  <c r="AE18" i="2"/>
  <c r="AC19" i="2"/>
  <c r="AE19" i="2"/>
  <c r="AC20" i="2"/>
  <c r="AE20" i="2"/>
  <c r="AC21" i="2"/>
  <c r="AE21" i="2"/>
  <c r="AC22" i="2"/>
  <c r="AE22" i="2"/>
  <c r="AC23" i="2"/>
  <c r="AE23" i="2"/>
  <c r="AC24" i="2"/>
  <c r="AE24" i="2"/>
  <c r="AC25" i="2"/>
  <c r="AE25" i="2"/>
  <c r="AC26" i="2"/>
  <c r="AE26" i="2"/>
  <c r="AA27" i="2"/>
  <c r="AB27" i="2"/>
  <c r="AD27" i="2"/>
  <c r="AF27" i="2"/>
  <c r="AS4" i="6" l="1"/>
  <c r="AW4" i="6" s="1"/>
  <c r="T61" i="3"/>
  <c r="AS4" i="3"/>
  <c r="AW4" i="3" s="1"/>
  <c r="AQ4" i="2"/>
  <c r="AU4" i="2" s="1"/>
  <c r="AK31" i="6"/>
  <c r="AL31" i="6"/>
  <c r="Y17" i="5"/>
  <c r="Y27" i="2"/>
  <c r="AC41" i="2"/>
  <c r="AA41" i="2"/>
  <c r="Z41" i="2"/>
  <c r="AI27" i="4" l="1"/>
  <c r="AK5" i="5" l="1"/>
  <c r="AL5" i="5" s="1"/>
  <c r="AK6" i="5"/>
  <c r="AL6" i="5" s="1"/>
  <c r="AK7" i="5"/>
  <c r="AL7" i="5" s="1"/>
  <c r="AK8" i="5"/>
  <c r="AL8" i="5" s="1"/>
  <c r="AK9" i="5"/>
  <c r="AL9" i="5" s="1"/>
  <c r="AK10" i="5"/>
  <c r="AL10" i="5" s="1"/>
  <c r="AK11" i="5"/>
  <c r="AL11" i="5" s="1"/>
  <c r="AK12" i="5"/>
  <c r="AL12" i="5" s="1"/>
  <c r="AK13" i="5"/>
  <c r="AL13" i="5" s="1"/>
  <c r="AK14" i="5"/>
  <c r="AL14" i="5" s="1"/>
  <c r="AK15" i="5"/>
  <c r="AL15" i="5" s="1"/>
  <c r="AK16" i="5"/>
  <c r="AL16" i="5" s="1"/>
  <c r="AK4" i="5"/>
  <c r="AL4" i="5" s="1"/>
  <c r="AL4" i="4"/>
  <c r="AM4" i="4" s="1"/>
  <c r="AL5" i="4"/>
  <c r="AM5" i="4" s="1"/>
  <c r="AL7" i="4"/>
  <c r="AM7" i="4" s="1"/>
  <c r="AL8" i="4"/>
  <c r="AM8" i="4" s="1"/>
  <c r="AL9" i="4"/>
  <c r="AM9" i="4" s="1"/>
  <c r="AL10" i="4"/>
  <c r="AM10" i="4" s="1"/>
  <c r="AL11" i="4"/>
  <c r="AM11" i="4" s="1"/>
  <c r="AL12" i="4"/>
  <c r="AM12" i="4" s="1"/>
  <c r="AL13" i="4"/>
  <c r="AM13" i="4" s="1"/>
  <c r="AL14" i="4"/>
  <c r="AM14" i="4" s="1"/>
  <c r="AL15" i="4"/>
  <c r="AM15" i="4" s="1"/>
  <c r="AL16" i="4"/>
  <c r="AM16" i="4" s="1"/>
  <c r="AL17" i="4"/>
  <c r="AM17" i="4" s="1"/>
  <c r="AL18" i="4"/>
  <c r="AM18" i="4" s="1"/>
  <c r="AL19" i="4"/>
  <c r="AM19" i="4" s="1"/>
  <c r="AL20" i="4"/>
  <c r="AM20" i="4" s="1"/>
  <c r="AL21" i="4"/>
  <c r="AM21" i="4" s="1"/>
  <c r="AL22" i="4"/>
  <c r="AM22" i="4" s="1"/>
  <c r="AL23" i="4"/>
  <c r="AM23" i="4" s="1"/>
  <c r="AL24" i="4"/>
  <c r="AM24" i="4" s="1"/>
  <c r="AL25" i="4"/>
  <c r="AM25" i="4" s="1"/>
  <c r="AK5" i="3"/>
  <c r="AL5" i="3" s="1"/>
  <c r="AK6" i="3"/>
  <c r="AL6" i="3" s="1"/>
  <c r="AK7" i="3"/>
  <c r="AL7" i="3" s="1"/>
  <c r="AK8" i="3"/>
  <c r="AL8" i="3" s="1"/>
  <c r="AK9" i="3"/>
  <c r="AL9" i="3" s="1"/>
  <c r="AK10" i="3"/>
  <c r="AL10" i="3" s="1"/>
  <c r="AK11" i="3"/>
  <c r="AL11" i="3" s="1"/>
  <c r="AK12" i="3"/>
  <c r="AL12" i="3" s="1"/>
  <c r="AK13" i="3"/>
  <c r="AL13" i="3" s="1"/>
  <c r="AK14" i="3"/>
  <c r="AL14" i="3" s="1"/>
  <c r="AK15" i="3"/>
  <c r="AL15" i="3" s="1"/>
  <c r="AK16" i="3"/>
  <c r="AL16" i="3" s="1"/>
  <c r="AK17" i="3"/>
  <c r="AL17" i="3" s="1"/>
  <c r="AK18" i="3"/>
  <c r="AL18" i="3" s="1"/>
  <c r="AK19" i="3"/>
  <c r="AL19" i="3" s="1"/>
  <c r="AK20" i="3"/>
  <c r="AL20" i="3" s="1"/>
  <c r="AK21" i="3"/>
  <c r="AL21" i="3" s="1"/>
  <c r="AK22" i="3"/>
  <c r="AL22" i="3" s="1"/>
  <c r="AK23" i="3"/>
  <c r="AL23" i="3" s="1"/>
  <c r="AK24" i="3"/>
  <c r="AL24" i="3" s="1"/>
  <c r="AK25" i="3"/>
  <c r="AL25" i="3" s="1"/>
  <c r="AK26" i="3"/>
  <c r="AL26" i="3" s="1"/>
  <c r="AK27" i="3"/>
  <c r="AL27" i="3" s="1"/>
  <c r="AK28" i="3"/>
  <c r="AL28" i="3" s="1"/>
  <c r="AK29" i="3"/>
  <c r="AL29" i="3" s="1"/>
  <c r="AK30" i="3"/>
  <c r="AL30" i="3" s="1"/>
  <c r="AK31" i="3"/>
  <c r="AL31" i="3" s="1"/>
  <c r="AK32" i="3"/>
  <c r="AL32" i="3" s="1"/>
  <c r="AK33" i="3"/>
  <c r="AL33" i="3" s="1"/>
  <c r="AK34" i="3"/>
  <c r="AL34" i="3" s="1"/>
  <c r="AK35" i="3"/>
  <c r="AL35" i="3" s="1"/>
  <c r="AK36" i="3"/>
  <c r="AL36" i="3" s="1"/>
  <c r="AK4" i="3"/>
  <c r="AL4" i="3" s="1"/>
  <c r="AK5" i="2"/>
  <c r="AL5" i="2" s="1"/>
  <c r="AK6" i="2"/>
  <c r="AL6" i="2" s="1"/>
  <c r="AK7" i="2"/>
  <c r="AL7" i="2" s="1"/>
  <c r="AK8" i="2"/>
  <c r="AL8" i="2" s="1"/>
  <c r="AK9" i="2"/>
  <c r="AL9" i="2" s="1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4" i="2"/>
  <c r="AL4" i="2" s="1"/>
  <c r="AM26" i="4" l="1"/>
  <c r="AC21" i="4"/>
  <c r="AE18" i="4"/>
  <c r="AC18" i="4"/>
  <c r="AL28" i="2" l="1"/>
  <c r="AI18" i="5" l="1"/>
  <c r="AL17" i="5" l="1"/>
  <c r="AI25" i="2"/>
  <c r="AG25" i="2"/>
  <c r="AC30" i="3"/>
  <c r="M61" i="3" l="1"/>
  <c r="N61" i="3" l="1"/>
  <c r="O61" i="3"/>
  <c r="P61" i="3"/>
  <c r="W41" i="2"/>
  <c r="X41" i="2"/>
  <c r="Y41" i="2"/>
  <c r="V41" i="2"/>
  <c r="M41" i="2"/>
  <c r="Q42" i="2"/>
  <c r="U42" i="2" l="1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8" i="4"/>
  <c r="AE9" i="4"/>
  <c r="AE10" i="4"/>
  <c r="AE11" i="4"/>
  <c r="AE12" i="4"/>
  <c r="AE13" i="4"/>
  <c r="AE14" i="4"/>
  <c r="AE15" i="4"/>
  <c r="AE16" i="4"/>
  <c r="AE17" i="4"/>
  <c r="AE19" i="4"/>
  <c r="AE20" i="4"/>
  <c r="AE21" i="4"/>
  <c r="AE22" i="4"/>
  <c r="AE23" i="4"/>
  <c r="AE24" i="4"/>
  <c r="AE25" i="4"/>
  <c r="AC9" i="4"/>
  <c r="AC10" i="4"/>
  <c r="AC11" i="4"/>
  <c r="AC12" i="4"/>
  <c r="AC13" i="4"/>
  <c r="AC14" i="4"/>
  <c r="AC15" i="4"/>
  <c r="AC16" i="4"/>
  <c r="AC17" i="4"/>
  <c r="AC19" i="4"/>
  <c r="AC20" i="4"/>
  <c r="AC22" i="4"/>
  <c r="AC23" i="4"/>
  <c r="AC24" i="4"/>
  <c r="H28" i="7"/>
  <c r="U29" i="7" l="1"/>
  <c r="AI5" i="5"/>
  <c r="AI6" i="5"/>
  <c r="AI7" i="5"/>
  <c r="AI8" i="5"/>
  <c r="AI9" i="5"/>
  <c r="AI10" i="5"/>
  <c r="AI11" i="5"/>
  <c r="AI12" i="5"/>
  <c r="AI13" i="5"/>
  <c r="AI14" i="5"/>
  <c r="AI15" i="5"/>
  <c r="AI16" i="5"/>
  <c r="AG5" i="5"/>
  <c r="AG6" i="5"/>
  <c r="AG7" i="5"/>
  <c r="AG8" i="5"/>
  <c r="AG9" i="5"/>
  <c r="AG10" i="5"/>
  <c r="AG11" i="5"/>
  <c r="AG12" i="5"/>
  <c r="AG13" i="5"/>
  <c r="AG14" i="5"/>
  <c r="AG15" i="5"/>
  <c r="AG16" i="5"/>
  <c r="AE5" i="5"/>
  <c r="AE6" i="5"/>
  <c r="AE7" i="5"/>
  <c r="AE8" i="5"/>
  <c r="AE9" i="5"/>
  <c r="AE10" i="5"/>
  <c r="AE11" i="5"/>
  <c r="AE12" i="5"/>
  <c r="AE13" i="5"/>
  <c r="AE14" i="5"/>
  <c r="AE15" i="5"/>
  <c r="AE16" i="5"/>
  <c r="AE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4" i="5"/>
  <c r="AH17" i="5"/>
  <c r="AF17" i="5"/>
  <c r="AD17" i="5"/>
  <c r="AB17" i="5"/>
  <c r="AA17" i="5"/>
  <c r="Q18" i="5"/>
  <c r="AC29" i="3"/>
  <c r="AC31" i="3"/>
  <c r="AC36" i="3"/>
  <c r="AC32" i="3"/>
  <c r="AC33" i="3"/>
  <c r="AC34" i="3"/>
  <c r="AC35" i="3"/>
  <c r="AI11" i="3"/>
  <c r="AG33" i="3"/>
  <c r="AG34" i="3"/>
  <c r="AG35" i="3"/>
  <c r="AG36" i="3"/>
  <c r="AG3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9" i="3"/>
  <c r="AI10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14" i="3"/>
  <c r="AI8" i="3"/>
  <c r="AG13" i="3"/>
  <c r="AC28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G5" i="3"/>
  <c r="AG6" i="3"/>
  <c r="AG7" i="3"/>
  <c r="AG8" i="3"/>
  <c r="AG9" i="3"/>
  <c r="AG10" i="3"/>
  <c r="AG11" i="3"/>
  <c r="AG12" i="3"/>
  <c r="AG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A37" i="3"/>
  <c r="AB37" i="3"/>
  <c r="AD37" i="3"/>
  <c r="AF37" i="3"/>
  <c r="AH37" i="3"/>
  <c r="AC4" i="3"/>
  <c r="V18" i="5" l="1"/>
  <c r="AC18" i="5"/>
  <c r="AE18" i="5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K32" i="6" l="1"/>
  <c r="AL32" i="6"/>
  <c r="AM31" i="6"/>
  <c r="AE28" i="2" l="1"/>
  <c r="AC28" i="2"/>
  <c r="AI28" i="2"/>
  <c r="AL27" i="2"/>
  <c r="AL29" i="2"/>
  <c r="AK16" i="7"/>
  <c r="AF130" i="8"/>
  <c r="AD130" i="8"/>
  <c r="AB130" i="8"/>
  <c r="Z130" i="8"/>
  <c r="AF129" i="8"/>
  <c r="AD129" i="8"/>
  <c r="AB129" i="8"/>
  <c r="Z129" i="8"/>
  <c r="AF128" i="8"/>
  <c r="AD128" i="8"/>
  <c r="AB128" i="8"/>
  <c r="Z128" i="8"/>
  <c r="AF127" i="8"/>
  <c r="AD127" i="8"/>
  <c r="AB127" i="8"/>
  <c r="Z127" i="8"/>
  <c r="AF126" i="8"/>
  <c r="AD126" i="8"/>
  <c r="AB126" i="8"/>
  <c r="Z126" i="8"/>
  <c r="AF125" i="8"/>
  <c r="AD125" i="8"/>
  <c r="AB125" i="8"/>
  <c r="Z125" i="8"/>
  <c r="AF124" i="8"/>
  <c r="AD124" i="8"/>
  <c r="AB124" i="8"/>
  <c r="Z124" i="8"/>
  <c r="AF123" i="8"/>
  <c r="AD123" i="8"/>
  <c r="AB123" i="8"/>
  <c r="Z123" i="8"/>
  <c r="AF122" i="8"/>
  <c r="AD122" i="8"/>
  <c r="AB122" i="8"/>
  <c r="Z122" i="8"/>
  <c r="AF121" i="8"/>
  <c r="AD121" i="8"/>
  <c r="AB121" i="8"/>
  <c r="Z121" i="8"/>
  <c r="AF120" i="8"/>
  <c r="AD120" i="8"/>
  <c r="AB120" i="8"/>
  <c r="Z120" i="8"/>
  <c r="AF119" i="8"/>
  <c r="AD119" i="8"/>
  <c r="AB119" i="8"/>
  <c r="Z119" i="8"/>
  <c r="AF118" i="8"/>
  <c r="AD118" i="8"/>
  <c r="AB118" i="8"/>
  <c r="Z118" i="8"/>
  <c r="AF117" i="8"/>
  <c r="AD117" i="8"/>
  <c r="AB117" i="8"/>
  <c r="Z117" i="8"/>
  <c r="AF116" i="8"/>
  <c r="AD116" i="8"/>
  <c r="AB116" i="8"/>
  <c r="Z116" i="8"/>
  <c r="AF115" i="8"/>
  <c r="AD115" i="8"/>
  <c r="AB115" i="8"/>
  <c r="Z115" i="8"/>
  <c r="AF114" i="8"/>
  <c r="AD114" i="8"/>
  <c r="AB114" i="8"/>
  <c r="Z114" i="8"/>
  <c r="AF113" i="8"/>
  <c r="AD113" i="8"/>
  <c r="AB113" i="8"/>
  <c r="Z113" i="8"/>
  <c r="AF112" i="8"/>
  <c r="AD112" i="8"/>
  <c r="AB112" i="8"/>
  <c r="Z112" i="8"/>
  <c r="AF111" i="8"/>
  <c r="AD111" i="8"/>
  <c r="AB111" i="8"/>
  <c r="Z111" i="8"/>
  <c r="AF110" i="8"/>
  <c r="AD110" i="8"/>
  <c r="AB110" i="8"/>
  <c r="Z110" i="8"/>
  <c r="AF109" i="8"/>
  <c r="AD109" i="8"/>
  <c r="AB109" i="8"/>
  <c r="Z109" i="8"/>
  <c r="AF108" i="8"/>
  <c r="AD108" i="8"/>
  <c r="AB108" i="8"/>
  <c r="Z108" i="8"/>
  <c r="AF107" i="8"/>
  <c r="AD107" i="8"/>
  <c r="AB107" i="8"/>
  <c r="Z107" i="8"/>
  <c r="AF106" i="8"/>
  <c r="AD106" i="8"/>
  <c r="AB106" i="8"/>
  <c r="Z106" i="8"/>
  <c r="AF105" i="8"/>
  <c r="AD105" i="8"/>
  <c r="AB105" i="8"/>
  <c r="Z105" i="8"/>
  <c r="AF104" i="8"/>
  <c r="AD104" i="8"/>
  <c r="AB104" i="8"/>
  <c r="Z104" i="8"/>
  <c r="AF103" i="8"/>
  <c r="AD103" i="8"/>
  <c r="AB103" i="8"/>
  <c r="Z103" i="8"/>
  <c r="AF102" i="8"/>
  <c r="AD102" i="8"/>
  <c r="AB102" i="8"/>
  <c r="Z102" i="8"/>
  <c r="AF101" i="8"/>
  <c r="AD101" i="8"/>
  <c r="AB101" i="8"/>
  <c r="Z101" i="8"/>
  <c r="AF100" i="8"/>
  <c r="AD100" i="8"/>
  <c r="AB100" i="8"/>
  <c r="Z100" i="8"/>
  <c r="AF99" i="8"/>
  <c r="AD99" i="8"/>
  <c r="AB99" i="8"/>
  <c r="Z99" i="8"/>
  <c r="AF98" i="8"/>
  <c r="AD98" i="8"/>
  <c r="AB98" i="8"/>
  <c r="Z98" i="8"/>
  <c r="AF97" i="8"/>
  <c r="AD97" i="8"/>
  <c r="AB97" i="8"/>
  <c r="Z97" i="8"/>
  <c r="AF96" i="8"/>
  <c r="AD96" i="8"/>
  <c r="AB96" i="8"/>
  <c r="Z96" i="8"/>
  <c r="AF95" i="8"/>
  <c r="AD95" i="8"/>
  <c r="AB95" i="8"/>
  <c r="Z95" i="8"/>
  <c r="AF94" i="8"/>
  <c r="AD94" i="8"/>
  <c r="AB94" i="8"/>
  <c r="Z94" i="8"/>
  <c r="AF93" i="8"/>
  <c r="AD93" i="8"/>
  <c r="AB93" i="8"/>
  <c r="Z93" i="8"/>
  <c r="AF92" i="8"/>
  <c r="AD92" i="8"/>
  <c r="AB92" i="8"/>
  <c r="Z92" i="8"/>
  <c r="AF91" i="8"/>
  <c r="AD91" i="8"/>
  <c r="AB91" i="8"/>
  <c r="Z91" i="8"/>
  <c r="AF90" i="8"/>
  <c r="AD90" i="8"/>
  <c r="AB90" i="8"/>
  <c r="Z90" i="8"/>
  <c r="AF89" i="8"/>
  <c r="AD89" i="8"/>
  <c r="AB89" i="8"/>
  <c r="Z89" i="8"/>
  <c r="AF88" i="8"/>
  <c r="AD88" i="8"/>
  <c r="AB88" i="8"/>
  <c r="Z88" i="8"/>
  <c r="AF87" i="8"/>
  <c r="AD87" i="8"/>
  <c r="AB87" i="8"/>
  <c r="Z87" i="8"/>
  <c r="AF86" i="8"/>
  <c r="AD86" i="8"/>
  <c r="AB86" i="8"/>
  <c r="Z86" i="8"/>
  <c r="AF85" i="8"/>
  <c r="AD85" i="8"/>
  <c r="AB85" i="8"/>
  <c r="Z85" i="8"/>
  <c r="AF84" i="8"/>
  <c r="AD84" i="8"/>
  <c r="AB84" i="8"/>
  <c r="Z84" i="8"/>
  <c r="AF83" i="8"/>
  <c r="AD83" i="8"/>
  <c r="AB83" i="8"/>
  <c r="Z83" i="8"/>
  <c r="AF82" i="8"/>
  <c r="AD82" i="8"/>
  <c r="AB82" i="8"/>
  <c r="Z82" i="8"/>
  <c r="AF81" i="8"/>
  <c r="AD81" i="8"/>
  <c r="AB81" i="8"/>
  <c r="Z81" i="8"/>
  <c r="AF80" i="8"/>
  <c r="AD80" i="8"/>
  <c r="AB80" i="8"/>
  <c r="Z80" i="8"/>
  <c r="AF79" i="8"/>
  <c r="AD79" i="8"/>
  <c r="AB79" i="8"/>
  <c r="Z79" i="8"/>
  <c r="AF78" i="8"/>
  <c r="AD78" i="8"/>
  <c r="AB78" i="8"/>
  <c r="Z78" i="8"/>
  <c r="AF77" i="8"/>
  <c r="AD77" i="8"/>
  <c r="AB77" i="8"/>
  <c r="Z77" i="8"/>
  <c r="AF76" i="8"/>
  <c r="AD76" i="8"/>
  <c r="AB76" i="8"/>
  <c r="Z76" i="8"/>
  <c r="AF75" i="8"/>
  <c r="AD75" i="8"/>
  <c r="AB75" i="8"/>
  <c r="Z75" i="8"/>
  <c r="AF74" i="8"/>
  <c r="AD74" i="8"/>
  <c r="AB74" i="8"/>
  <c r="Z74" i="8"/>
  <c r="AF73" i="8"/>
  <c r="AD73" i="8"/>
  <c r="AB73" i="8"/>
  <c r="Z73" i="8"/>
  <c r="AF72" i="8"/>
  <c r="AD72" i="8"/>
  <c r="AB72" i="8"/>
  <c r="Z72" i="8"/>
  <c r="AF71" i="8"/>
  <c r="AD71" i="8"/>
  <c r="AB71" i="8"/>
  <c r="Z71" i="8"/>
  <c r="AF70" i="8"/>
  <c r="AD70" i="8"/>
  <c r="AB70" i="8"/>
  <c r="Z70" i="8"/>
  <c r="AF69" i="8"/>
  <c r="AD69" i="8"/>
  <c r="AB69" i="8"/>
  <c r="Z69" i="8"/>
  <c r="AF68" i="8"/>
  <c r="AD68" i="8"/>
  <c r="AB68" i="8"/>
  <c r="Z68" i="8"/>
  <c r="AF67" i="8"/>
  <c r="AD67" i="8"/>
  <c r="AB67" i="8"/>
  <c r="Z67" i="8"/>
  <c r="AF66" i="8"/>
  <c r="AD66" i="8"/>
  <c r="AB66" i="8"/>
  <c r="Z66" i="8"/>
  <c r="AF65" i="8"/>
  <c r="AD65" i="8"/>
  <c r="AB65" i="8"/>
  <c r="Z65" i="8"/>
  <c r="AF64" i="8"/>
  <c r="AD64" i="8"/>
  <c r="AB64" i="8"/>
  <c r="Z64" i="8"/>
  <c r="AF63" i="8"/>
  <c r="AD63" i="8"/>
  <c r="AB63" i="8"/>
  <c r="Z63" i="8"/>
  <c r="AF62" i="8"/>
  <c r="AD62" i="8"/>
  <c r="AB62" i="8"/>
  <c r="Z62" i="8"/>
  <c r="AF61" i="8"/>
  <c r="AD61" i="8"/>
  <c r="AB61" i="8"/>
  <c r="Z61" i="8"/>
  <c r="AF60" i="8"/>
  <c r="AD60" i="8"/>
  <c r="AB60" i="8"/>
  <c r="Z60" i="8"/>
  <c r="AF59" i="8"/>
  <c r="AD59" i="8"/>
  <c r="AB59" i="8"/>
  <c r="Z59" i="8"/>
  <c r="AF58" i="8"/>
  <c r="AD58" i="8"/>
  <c r="AB58" i="8"/>
  <c r="Z58" i="8"/>
  <c r="AF57" i="8"/>
  <c r="AD57" i="8"/>
  <c r="AB57" i="8"/>
  <c r="Z57" i="8"/>
  <c r="AF56" i="8"/>
  <c r="AD56" i="8"/>
  <c r="AB56" i="8"/>
  <c r="Z56" i="8"/>
  <c r="AF55" i="8"/>
  <c r="AD55" i="8"/>
  <c r="AB55" i="8"/>
  <c r="Z55" i="8"/>
  <c r="AF54" i="8"/>
  <c r="AD54" i="8"/>
  <c r="AB54" i="8"/>
  <c r="Z54" i="8"/>
  <c r="AF53" i="8"/>
  <c r="AD53" i="8"/>
  <c r="AB53" i="8"/>
  <c r="Z53" i="8"/>
  <c r="AF52" i="8"/>
  <c r="AD52" i="8"/>
  <c r="AB52" i="8"/>
  <c r="Z52" i="8"/>
  <c r="AF51" i="8"/>
  <c r="AD51" i="8"/>
  <c r="AB51" i="8"/>
  <c r="Z51" i="8"/>
  <c r="AF50" i="8"/>
  <c r="AD50" i="8"/>
  <c r="AB50" i="8"/>
  <c r="Z50" i="8"/>
  <c r="AF49" i="8"/>
  <c r="AD49" i="8"/>
  <c r="AB49" i="8"/>
  <c r="Z49" i="8"/>
  <c r="AF48" i="8"/>
  <c r="AD48" i="8"/>
  <c r="AB48" i="8"/>
  <c r="Z48" i="8"/>
  <c r="AF47" i="8"/>
  <c r="AD47" i="8"/>
  <c r="AB47" i="8"/>
  <c r="Z47" i="8"/>
  <c r="AF46" i="8"/>
  <c r="AD46" i="8"/>
  <c r="AB46" i="8"/>
  <c r="Z46" i="8"/>
  <c r="AF45" i="8"/>
  <c r="AD45" i="8"/>
  <c r="AB45" i="8"/>
  <c r="Z45" i="8"/>
  <c r="AF44" i="8"/>
  <c r="AD44" i="8"/>
  <c r="AB44" i="8"/>
  <c r="Z44" i="8"/>
  <c r="AF43" i="8"/>
  <c r="AD43" i="8"/>
  <c r="AB43" i="8"/>
  <c r="Z43" i="8"/>
  <c r="AF42" i="8"/>
  <c r="AD42" i="8"/>
  <c r="AB42" i="8"/>
  <c r="Z42" i="8"/>
  <c r="AF41" i="8"/>
  <c r="AD41" i="8"/>
  <c r="AB41" i="8"/>
  <c r="Z41" i="8"/>
  <c r="AF40" i="8"/>
  <c r="AD40" i="8"/>
  <c r="AB40" i="8"/>
  <c r="Z40" i="8"/>
  <c r="AF39" i="8"/>
  <c r="AD39" i="8"/>
  <c r="AB39" i="8"/>
  <c r="Z39" i="8"/>
  <c r="AF38" i="8"/>
  <c r="AD38" i="8"/>
  <c r="AB38" i="8"/>
  <c r="Z38" i="8"/>
  <c r="AF37" i="8"/>
  <c r="AD37" i="8"/>
  <c r="AB37" i="8"/>
  <c r="Z37" i="8"/>
  <c r="AF36" i="8"/>
  <c r="AD36" i="8"/>
  <c r="AB36" i="8"/>
  <c r="Z36" i="8"/>
  <c r="AF35" i="8"/>
  <c r="AD35" i="8"/>
  <c r="AB35" i="8"/>
  <c r="Z35" i="8"/>
  <c r="AF34" i="8"/>
  <c r="AD34" i="8"/>
  <c r="AB34" i="8"/>
  <c r="Z34" i="8"/>
  <c r="AF33" i="8"/>
  <c r="AD33" i="8"/>
  <c r="AB33" i="8"/>
  <c r="Z33" i="8"/>
  <c r="AF32" i="8"/>
  <c r="AD32" i="8"/>
  <c r="AB32" i="8"/>
  <c r="Z32" i="8"/>
  <c r="AF31" i="8"/>
  <c r="AD31" i="8"/>
  <c r="AB31" i="8"/>
  <c r="Z31" i="8"/>
  <c r="AF30" i="8"/>
  <c r="AD30" i="8"/>
  <c r="AB30" i="8"/>
  <c r="Z30" i="8"/>
  <c r="AF29" i="8"/>
  <c r="AD29" i="8"/>
  <c r="AB29" i="8"/>
  <c r="Z29" i="8"/>
  <c r="AF28" i="8"/>
  <c r="AD28" i="8"/>
  <c r="AB28" i="8"/>
  <c r="Z28" i="8"/>
  <c r="AF27" i="8"/>
  <c r="AD27" i="8"/>
  <c r="AB27" i="8"/>
  <c r="Z27" i="8"/>
  <c r="AF26" i="8"/>
  <c r="AD26" i="8"/>
  <c r="AB26" i="8"/>
  <c r="Z26" i="8"/>
  <c r="AF25" i="8"/>
  <c r="AD25" i="8"/>
  <c r="AB25" i="8"/>
  <c r="Z25" i="8"/>
  <c r="AF24" i="8"/>
  <c r="AD24" i="8"/>
  <c r="AB24" i="8"/>
  <c r="Z24" i="8"/>
  <c r="AF23" i="8"/>
  <c r="AD23" i="8"/>
  <c r="AB23" i="8"/>
  <c r="Z23" i="8"/>
  <c r="AF22" i="8"/>
  <c r="AD22" i="8"/>
  <c r="AB22" i="8"/>
  <c r="Z22" i="8"/>
  <c r="AF21" i="8"/>
  <c r="AD21" i="8"/>
  <c r="AB21" i="8"/>
  <c r="Z21" i="8"/>
  <c r="AF20" i="8"/>
  <c r="AD20" i="8"/>
  <c r="AB20" i="8"/>
  <c r="Z20" i="8"/>
  <c r="AF19" i="8"/>
  <c r="AD19" i="8"/>
  <c r="AB19" i="8"/>
  <c r="Z19" i="8"/>
  <c r="AF18" i="8"/>
  <c r="AD18" i="8"/>
  <c r="AB18" i="8"/>
  <c r="Z18" i="8"/>
  <c r="AF17" i="8"/>
  <c r="AD17" i="8"/>
  <c r="AB17" i="8"/>
  <c r="Z17" i="8"/>
  <c r="AF16" i="8"/>
  <c r="AD16" i="8"/>
  <c r="AB16" i="8"/>
  <c r="Z16" i="8"/>
  <c r="AF15" i="8"/>
  <c r="AD15" i="8"/>
  <c r="AB15" i="8"/>
  <c r="Z15" i="8"/>
  <c r="AF14" i="8"/>
  <c r="AD14" i="8"/>
  <c r="AB14" i="8"/>
  <c r="Z14" i="8"/>
  <c r="AF13" i="8"/>
  <c r="AD13" i="8"/>
  <c r="AB13" i="8"/>
  <c r="Z13" i="8"/>
  <c r="AF12" i="8"/>
  <c r="AD12" i="8"/>
  <c r="AB12" i="8"/>
  <c r="Z12" i="8"/>
  <c r="AF11" i="8"/>
  <c r="AD11" i="8"/>
  <c r="AB11" i="8"/>
  <c r="Z11" i="8"/>
  <c r="AF10" i="8"/>
  <c r="AD10" i="8"/>
  <c r="AB10" i="8"/>
  <c r="Z10" i="8"/>
  <c r="AF9" i="8"/>
  <c r="AD9" i="8"/>
  <c r="AB9" i="8"/>
  <c r="Z9" i="8"/>
  <c r="AF8" i="8"/>
  <c r="AD8" i="8"/>
  <c r="AB8" i="8"/>
  <c r="Z8" i="8"/>
  <c r="AF7" i="8"/>
  <c r="AD7" i="8"/>
  <c r="AB7" i="8"/>
  <c r="Z7" i="8"/>
  <c r="AF6" i="8"/>
  <c r="AD6" i="8"/>
  <c r="AB6" i="8"/>
  <c r="Z6" i="8"/>
  <c r="AF5" i="8"/>
  <c r="AD5" i="8"/>
  <c r="AB5" i="8"/>
  <c r="Z5" i="8"/>
  <c r="AF4" i="8"/>
  <c r="AD4" i="8"/>
  <c r="AB4" i="8"/>
  <c r="Z4" i="8"/>
  <c r="AF3" i="8"/>
  <c r="AD3" i="8"/>
  <c r="AB3" i="8"/>
  <c r="Z3" i="8"/>
  <c r="AL37" i="3" l="1"/>
  <c r="AC38" i="3"/>
  <c r="AH27" i="2"/>
  <c r="AI7" i="4" l="1"/>
  <c r="AG7" i="4"/>
  <c r="AE7" i="4"/>
  <c r="AE8" i="4"/>
  <c r="AI5" i="3"/>
  <c r="AI6" i="3"/>
  <c r="AI7" i="3"/>
  <c r="AI12" i="3"/>
  <c r="AI4" i="5"/>
  <c r="AI4" i="4"/>
  <c r="AI4" i="3"/>
  <c r="AG4" i="5"/>
  <c r="AG18" i="5" s="1"/>
  <c r="AG4" i="4"/>
  <c r="AE4" i="4"/>
  <c r="AE4" i="3"/>
  <c r="AI26" i="2"/>
  <c r="AG26" i="2"/>
  <c r="AI4" i="2"/>
  <c r="AG4" i="2"/>
  <c r="AC7" i="4"/>
  <c r="AC8" i="4"/>
  <c r="AC25" i="4"/>
  <c r="AC4" i="4"/>
  <c r="AC27" i="4" s="1"/>
  <c r="AG27" i="4" l="1"/>
  <c r="AE27" i="4"/>
  <c r="AG28" i="2"/>
  <c r="AN8" i="2"/>
  <c r="AN9" i="2"/>
  <c r="AN10" i="2"/>
  <c r="AN11" i="2"/>
  <c r="AN12" i="2"/>
  <c r="AN13" i="2"/>
  <c r="AN14" i="2"/>
  <c r="AN15" i="2"/>
  <c r="AN16" i="2"/>
  <c r="AN17" i="2"/>
  <c r="AN19" i="2"/>
  <c r="AN20" i="2"/>
  <c r="AN21" i="2"/>
  <c r="AN22" i="2"/>
  <c r="AN23" i="2"/>
  <c r="AN24" i="2"/>
  <c r="AN26" i="2"/>
  <c r="AM8" i="2"/>
  <c r="AM9" i="2"/>
  <c r="AM10" i="2"/>
  <c r="AM11" i="2"/>
  <c r="AM12" i="2"/>
  <c r="AM13" i="2"/>
  <c r="AM14" i="2"/>
  <c r="AM15" i="2"/>
  <c r="AM16" i="2"/>
  <c r="AM17" i="2"/>
  <c r="AM19" i="2"/>
  <c r="AM20" i="2"/>
  <c r="AM21" i="2"/>
  <c r="AM22" i="2"/>
  <c r="AM23" i="2"/>
  <c r="AM24" i="2"/>
  <c r="AM26" i="2"/>
  <c r="AM5" i="7" l="1"/>
  <c r="AM6" i="7"/>
  <c r="AM7" i="7"/>
  <c r="AM8" i="7"/>
  <c r="AM9" i="7"/>
  <c r="AM10" i="7"/>
  <c r="AM11" i="7"/>
  <c r="AM12" i="7"/>
  <c r="AM13" i="7"/>
  <c r="AM14" i="7"/>
  <c r="AM15" i="7"/>
  <c r="AL5" i="7"/>
  <c r="AL6" i="7"/>
  <c r="AL7" i="7"/>
  <c r="AL8" i="7"/>
  <c r="AL9" i="7"/>
  <c r="AL10" i="7"/>
  <c r="AL11" i="7"/>
  <c r="AL12" i="7"/>
  <c r="AL13" i="7"/>
  <c r="AL14" i="7"/>
  <c r="AL15" i="7"/>
  <c r="AM4" i="7"/>
  <c r="AL4" i="7"/>
  <c r="AN5" i="5"/>
  <c r="AN6" i="5"/>
  <c r="AN7" i="5"/>
  <c r="AN8" i="5"/>
  <c r="AN9" i="5"/>
  <c r="AN10" i="5"/>
  <c r="AN11" i="5"/>
  <c r="AN12" i="5"/>
  <c r="AN13" i="5"/>
  <c r="AN14" i="5"/>
  <c r="AN15" i="5"/>
  <c r="AM5" i="5"/>
  <c r="AM6" i="5"/>
  <c r="AM7" i="5"/>
  <c r="AM8" i="5"/>
  <c r="AM9" i="5"/>
  <c r="AM10" i="5"/>
  <c r="AM11" i="5"/>
  <c r="AM12" i="5"/>
  <c r="AM13" i="5"/>
  <c r="AM14" i="5"/>
  <c r="AM15" i="5"/>
  <c r="AN4" i="5"/>
  <c r="AM4" i="5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6" i="3"/>
  <c r="AO4" i="3"/>
  <c r="AN4" i="3"/>
  <c r="AN5" i="2"/>
  <c r="AN6" i="2"/>
  <c r="AN7" i="2"/>
  <c r="AM5" i="2"/>
  <c r="AM6" i="2"/>
  <c r="AM7" i="2"/>
  <c r="AN4" i="2"/>
  <c r="AI38" i="3" l="1"/>
  <c r="AO37" i="3"/>
  <c r="AN37" i="3"/>
  <c r="AN27" i="2"/>
  <c r="AM17" i="5"/>
  <c r="AN17" i="5"/>
  <c r="AQ26" i="4"/>
  <c r="AQ27" i="4" s="1"/>
  <c r="AL16" i="7"/>
  <c r="AL17" i="7" s="1"/>
  <c r="AM16" i="7"/>
  <c r="AH26" i="4"/>
  <c r="AF26" i="4"/>
  <c r="AD26" i="4"/>
  <c r="AA26" i="4"/>
  <c r="V17" i="7" l="1"/>
  <c r="AG38" i="3"/>
  <c r="V38" i="3"/>
  <c r="AE38" i="3"/>
  <c r="AN38" i="3"/>
  <c r="AO38" i="3"/>
  <c r="AM17" i="7"/>
  <c r="AN28" i="2"/>
  <c r="AM18" i="5"/>
  <c r="AN18" i="5"/>
  <c r="AM4" i="2"/>
  <c r="AM27" i="2" s="1"/>
  <c r="AM28" i="2" s="1"/>
</calcChain>
</file>

<file path=xl/sharedStrings.xml><?xml version="1.0" encoding="utf-8"?>
<sst xmlns="http://schemas.openxmlformats.org/spreadsheetml/2006/main" count="2172" uniqueCount="338">
  <si>
    <t>แขวงทางหลวง
/สำนักงานบำรุงทาง</t>
  </si>
  <si>
    <t>รหัสแขวง</t>
  </si>
  <si>
    <t>หมายเลขทางหลวง</t>
  </si>
  <si>
    <t>หมายเลขควบคุม</t>
  </si>
  <si>
    <t>ชื่อสายทาง</t>
  </si>
  <si>
    <t>กม.เริ่มต้น</t>
  </si>
  <si>
    <t>กม.สิ้นสุด</t>
  </si>
  <si>
    <t>ระยะทาง
(กม.)</t>
  </si>
  <si>
    <t>จำนวนช่องจราจร</t>
  </si>
  <si>
    <t>ทิศทางสำรวจ</t>
  </si>
  <si>
    <t>วันที่สำรวจ</t>
  </si>
  <si>
    <t>ประเภท
ผิวทาง</t>
  </si>
  <si>
    <t>ระยะทางที่มีค่า IRI ในช่วงต่างๆ (กม.)</t>
  </si>
  <si>
    <t>IRI เฉลี่ย
(ม./กม.)</t>
  </si>
  <si>
    <t>ระยะทางที่มีค่าร่องล้อในช่วงต่างๆ (กม.)</t>
  </si>
  <si>
    <t>Rutting เฉลี่ย (มม.)</t>
  </si>
  <si>
    <t>MPD
(มม.)</t>
  </si>
  <si>
    <t>รอยแตก  ต่อเนื่อง(ตร.ม.)</t>
  </si>
  <si>
    <t>รอยแตก 
ไม่ต่อเนื่อง(ม.)</t>
  </si>
  <si>
    <t xml:space="preserve">         %             รอยแตก 
</t>
  </si>
  <si>
    <t>หลุดร่อน(ตร.ม.)</t>
  </si>
  <si>
    <t>%หลุดร่อน</t>
  </si>
  <si>
    <t xml:space="preserve"> รอย   
  ปะซ่อม   (ตร.ม.)</t>
  </si>
  <si>
    <t>%รอยปะซ่อม</t>
  </si>
  <si>
    <t>หลุมบ่อ (ตร.ม.)</t>
  </si>
  <si>
    <t>IRI&lt;2.5</t>
  </si>
  <si>
    <t>2.5≤IRI &lt;3.5</t>
  </si>
  <si>
    <t>3.5≤ IRI &lt;5</t>
  </si>
  <si>
    <t>IRI≥5</t>
  </si>
  <si>
    <t>Rut&lt;10</t>
  </si>
  <si>
    <t>10≤Rut&lt;15</t>
  </si>
  <si>
    <t>15≤Rut&lt;20</t>
  </si>
  <si>
    <t>Rut≥20</t>
  </si>
  <si>
    <t>แขวงทางหลวงแพร่</t>
  </si>
  <si>
    <t>แม่สิน - ปางเคาะ</t>
  </si>
  <si>
    <t>แยกปากจั๊วะ - แยกบ้านฝ้าย</t>
  </si>
  <si>
    <t>แยกบ้านฝ้าย - ร้องกวาง</t>
  </si>
  <si>
    <t>ร้องกวาง - ห้วยแก๊ต</t>
  </si>
  <si>
    <t>ทางเลี่ยงเมืองแพร่</t>
  </si>
  <si>
    <t>แพร่ - แยกแม่แขม</t>
  </si>
  <si>
    <t>แยกแม่แขม - วังชิ้น</t>
  </si>
  <si>
    <t>โจโก้ - ร้องเข็ม</t>
  </si>
  <si>
    <t>ปากห้วยอ้อย - วังปึ้ง</t>
  </si>
  <si>
    <t>ห้วยขึม - ปากห้วยอ้อย</t>
  </si>
  <si>
    <t>แขวงทางหลวงเชียงรายที่ 1</t>
  </si>
  <si>
    <t>พาน - สบห้วย</t>
  </si>
  <si>
    <t>สบห้วย - เชียงราย</t>
  </si>
  <si>
    <t>เชียงราย - บ้านเด่น</t>
  </si>
  <si>
    <t>บ้านเด่น - แม่คำ</t>
  </si>
  <si>
    <t>แม่สรวย - ห้วยป่าไร่</t>
  </si>
  <si>
    <t>ดอยนางแก้ว - แม่สรวย</t>
  </si>
  <si>
    <t>แม่เฮียว - แม่ขะจาน</t>
  </si>
  <si>
    <t>แม่จัน - กิ่วพร้าว</t>
  </si>
  <si>
    <t>ผาเดื่อ - ห้วยหินฝน</t>
  </si>
  <si>
    <t>ป่าซาง - กิ่วสะไต</t>
  </si>
  <si>
    <t>ห้วยไคร้ - ห้วยน้ำริน</t>
  </si>
  <si>
    <t>หัวดอย - บ้านดอน</t>
  </si>
  <si>
    <t>แม่แก้วเหนือ - ใหม่ใน</t>
  </si>
  <si>
    <t>ร่องขุ่น - สวนดอก</t>
  </si>
  <si>
    <t>บ้านเด่น - ท่าข้าวเปลือก</t>
  </si>
  <si>
    <t>หนองเหียง - ดงมะดะ</t>
  </si>
  <si>
    <t>อนุสาวรีย์พ่อขุนเม็งราย - เวียงชัย</t>
  </si>
  <si>
    <t>ศรีทรายมูล - บ้านด้าย</t>
  </si>
  <si>
    <t>ห้วยสัก - บ้านดอน</t>
  </si>
  <si>
    <t>ผาบือ - ดอยช้างมูบ</t>
  </si>
  <si>
    <t>ขาแหย่ง - ป่าเมี่ยง</t>
  </si>
  <si>
    <t>ทางเข้าพาน</t>
  </si>
  <si>
    <t>สามัคคีใหม่ - ห้วยปู</t>
  </si>
  <si>
    <t>บ้านใหม่ - น้ำตกขุนกรณ์</t>
  </si>
  <si>
    <t>ห้วยน้ำขุ่น - พระตำหนักดอยตุง</t>
  </si>
  <si>
    <t>แขวงทางหลวงพะเยา</t>
  </si>
  <si>
    <t>พะเยา - ปากบอก</t>
  </si>
  <si>
    <t>แม่ต๋ำ - บ้านใหม่</t>
  </si>
  <si>
    <t>บ้านใหม่ - น้ำแวน</t>
  </si>
  <si>
    <t>น้ำแวน - สะแล่ง</t>
  </si>
  <si>
    <t>จุน - ห้วยคอกหมู</t>
  </si>
  <si>
    <t>ห้วยคอกหมู - ป่าแดง</t>
  </si>
  <si>
    <t>ป่าแดง - ปงสนุก</t>
  </si>
  <si>
    <t>ปง - ปัวดอย</t>
  </si>
  <si>
    <t>สบบง - ขุนห้วยไคร้</t>
  </si>
  <si>
    <t>ป่าเลา - เชียงม่วน</t>
  </si>
  <si>
    <t>สบทุ - บ้านหย่วน</t>
  </si>
  <si>
    <t>ฝายกวาง - ดอนเงิน</t>
  </si>
  <si>
    <t>น้ำแวน - ทุ่งหล่ม</t>
  </si>
  <si>
    <t>ปง - ห้วยกอก</t>
  </si>
  <si>
    <t>แม่ต๋ำ - แม่ใจ</t>
  </si>
  <si>
    <t>พะเยา - สันต้นแหน</t>
  </si>
  <si>
    <t>สบสา - ก๊อหลวง</t>
  </si>
  <si>
    <t>ดอกคำใต้ - บ้านปิน</t>
  </si>
  <si>
    <t>ห้วยข้าวก่ำ - น้ำจุน</t>
  </si>
  <si>
    <t>บ้านใหม่ - หนองลาว</t>
  </si>
  <si>
    <t>ทุ่งบานเย็น - ผาแดงบน</t>
  </si>
  <si>
    <t>แขวงทางหลวงน่านที่ 1</t>
  </si>
  <si>
    <t>ห้วยเเก๊ต - สะพานพญาวัด</t>
  </si>
  <si>
    <t>ดอนมูล - หลักลาย</t>
  </si>
  <si>
    <t>เด่นชาติ - นาน้อย</t>
  </si>
  <si>
    <t>ปงสนุก - น่าน</t>
  </si>
  <si>
    <t>ไผ่งาม - น้ำมวบ</t>
  </si>
  <si>
    <t>น่าน - น้ำใส</t>
  </si>
  <si>
    <t>ท่าล้อ - เมืองหลวง</t>
  </si>
  <si>
    <t>เมืองหลวง - น้ำยาว</t>
  </si>
  <si>
    <t>ภูแยง - ปางช้าง</t>
  </si>
  <si>
    <t>ปางช้าง - นาบัว</t>
  </si>
  <si>
    <t>ห้วยไผ่ - หาดไร่</t>
  </si>
  <si>
    <t>หาดไร่ - นาเซีย</t>
  </si>
  <si>
    <t>ศรีบุญเรือง - หลักลาย</t>
  </si>
  <si>
    <t>แขวงทางหลวงเชียงรายที่ 2</t>
  </si>
  <si>
    <t>กิ่วพร้าว - เชียงแสน</t>
  </si>
  <si>
    <t>บ้านปล้อง - ขุนตาล</t>
  </si>
  <si>
    <t>ขุนตาล - เชียงของ</t>
  </si>
  <si>
    <t>สะแล่ง - เทิง</t>
  </si>
  <si>
    <t>ขุนห้วยไคร้ - ผาตั้ง</t>
  </si>
  <si>
    <t>พาน - บ้านวัง</t>
  </si>
  <si>
    <t>เชียงเคี่ยน - ป่าแงะ</t>
  </si>
  <si>
    <t>ทางเข้าเชียงแสน</t>
  </si>
  <si>
    <t>บ้านดอน - พญาเม็งราย</t>
  </si>
  <si>
    <t>พญาเม็งราย - ต้าตลาด</t>
  </si>
  <si>
    <t>บ้านปี้ - ทรายกาด</t>
  </si>
  <si>
    <t>แม่ต๋ำน้อย - ทุ่งงิ้ว</t>
  </si>
  <si>
    <t>สันต้นแหน - ป่าแดด</t>
  </si>
  <si>
    <t>บ้านหงาว - บ้านเหล่า</t>
  </si>
  <si>
    <t>ปงน้อย - สันทราย</t>
  </si>
  <si>
    <t>แม่สาย - กิ่วกาญน์</t>
  </si>
  <si>
    <t>กิ่วกาญจน์- เชียงของ</t>
  </si>
  <si>
    <t>เวียงชัย - บ้านปง</t>
  </si>
  <si>
    <t>ร่องบัวทอง - สบเปา</t>
  </si>
  <si>
    <t>ทางเข้าสะพานข้ามแม่น้ำโขงที่เชียงของ</t>
  </si>
  <si>
    <t>แม่ต๋ำน้อย -ชมภู</t>
  </si>
  <si>
    <t>ทางเข้าสะพานมิตรภาพแม่สายแห่งที่2(ไทย/พม่า)</t>
  </si>
  <si>
    <t>ไชยเจริญ - บ้านด้าย</t>
  </si>
  <si>
    <t>แขวงทางหลวงน่านที่ 2</t>
  </si>
  <si>
    <t>สี่แยกช้างเผือก - ท่าวังผา</t>
  </si>
  <si>
    <t>ท่าวังผา - ปางหก</t>
  </si>
  <si>
    <t>ปางหก - จุดผ่านแดนถาวรห้วยโก๋น/น้ำเงิน(เขตแดนไทย/ลาว)</t>
  </si>
  <si>
    <t>ปัว - ดอนมูล</t>
  </si>
  <si>
    <t>ปัวดอย - สิบสองพัฒนา</t>
  </si>
  <si>
    <t>ท่าวังผา - สะเกิน</t>
  </si>
  <si>
    <t>สะเกิน - สบทุ</t>
  </si>
  <si>
    <t>ท่าวังผา - ดอนมูล</t>
  </si>
  <si>
    <t>ห้วยกอก - ห้วยอ่วม</t>
  </si>
  <si>
    <t>ปัว - อุทยานแห่งชาติดอยภูคา</t>
  </si>
  <si>
    <t>อุทยานแห่งชาติดอยภูคา - บ่อเกลือ</t>
  </si>
  <si>
    <t>ทางเข้าโครงการพระราชดำหริศูนย์ภูฟ้าพัฒนา</t>
  </si>
  <si>
    <t>227+118</t>
  </si>
  <si>
    <t>228+272</t>
  </si>
  <si>
    <t>245+333</t>
  </si>
  <si>
    <t>248+042</t>
  </si>
  <si>
    <t>22+425</t>
  </si>
  <si>
    <t>0+000</t>
  </si>
  <si>
    <t>18+725</t>
  </si>
  <si>
    <t>% หลุมบ่อ</t>
  </si>
  <si>
    <t>F1</t>
  </si>
  <si>
    <t>F2</t>
  </si>
  <si>
    <t>R2</t>
  </si>
  <si>
    <t>R1</t>
  </si>
  <si>
    <t>890+370</t>
  </si>
  <si>
    <t>912+300</t>
  </si>
  <si>
    <t>928+817</t>
  </si>
  <si>
    <t>929+117</t>
  </si>
  <si>
    <t>944+000</t>
  </si>
  <si>
    <t>970+000</t>
  </si>
  <si>
    <t>1+000</t>
  </si>
  <si>
    <t>10+000</t>
  </si>
  <si>
    <t>0+078</t>
  </si>
  <si>
    <t>4+767</t>
  </si>
  <si>
    <t>2+480</t>
  </si>
  <si>
    <t>52+750</t>
  </si>
  <si>
    <t>113+000</t>
  </si>
  <si>
    <t>131+000</t>
  </si>
  <si>
    <t>0+250</t>
  </si>
  <si>
    <t>12+467</t>
  </si>
  <si>
    <t>20+200</t>
  </si>
  <si>
    <t>0+750</t>
  </si>
  <si>
    <t>24+918</t>
  </si>
  <si>
    <t>365+490</t>
  </si>
  <si>
    <t>300+299</t>
  </si>
  <si>
    <t>30+434</t>
  </si>
  <si>
    <t>85+170</t>
  </si>
  <si>
    <t>136+971</t>
  </si>
  <si>
    <t>100+157</t>
  </si>
  <si>
    <t>87+538</t>
  </si>
  <si>
    <t>3+313</t>
  </si>
  <si>
    <t>รวม</t>
  </si>
  <si>
    <t>-</t>
  </si>
  <si>
    <t>เฉลี่ย</t>
  </si>
  <si>
    <t>A.C.</t>
  </si>
  <si>
    <t>แขวงทางหลวง</t>
  </si>
  <si>
    <t>56+627</t>
  </si>
  <si>
    <t>1+660</t>
  </si>
  <si>
    <t>274+429</t>
  </si>
  <si>
    <t>77+349</t>
  </si>
  <si>
    <t>96+433</t>
  </si>
  <si>
    <t>49+708</t>
  </si>
  <si>
    <t>0+725</t>
  </si>
  <si>
    <t>ร้องกวาง - แม่ตีบ</t>
  </si>
  <si>
    <t>40+554</t>
  </si>
  <si>
    <t>10+418</t>
  </si>
  <si>
    <t>แพร่ - น้ำกาย</t>
  </si>
  <si>
    <t>0+772</t>
  </si>
  <si>
    <t>23+753</t>
  </si>
  <si>
    <t>สวนเขื่อน - ปากห้วยอ้อย</t>
  </si>
  <si>
    <t>38+685</t>
  </si>
  <si>
    <t>ทุ่งโฮ้ง - ป่าแดง</t>
  </si>
  <si>
    <t>9+789</t>
  </si>
  <si>
    <t>สอง - ป่าเลา</t>
  </si>
  <si>
    <t>สอง - แก่งเสือเต้น</t>
  </si>
  <si>
    <t>30+788</t>
  </si>
  <si>
    <t>ห้วยแก๊ต - บ้านส้าน</t>
  </si>
  <si>
    <t>37+468</t>
  </si>
  <si>
    <t>บุญเริง - ต้นหนุน</t>
  </si>
  <si>
    <t>10+725</t>
  </si>
  <si>
    <t>ทางเลี่ยงสนามบินแพร่</t>
  </si>
  <si>
    <t>0+930</t>
  </si>
  <si>
    <t>ทางเข้าน้ำตกแม่แคม</t>
  </si>
  <si>
    <t>0+500</t>
  </si>
  <si>
    <t>ทางเข้าแม่หล่าย</t>
  </si>
  <si>
    <t>2+396</t>
  </si>
  <si>
    <t>31+425</t>
  </si>
  <si>
    <t>11+916</t>
  </si>
  <si>
    <t>50+553</t>
  </si>
  <si>
    <t>43+726</t>
  </si>
  <si>
    <t>29+322</t>
  </si>
  <si>
    <t>0+800</t>
  </si>
  <si>
    <t>30+509</t>
  </si>
  <si>
    <t>L1</t>
  </si>
  <si>
    <t>33+247</t>
  </si>
  <si>
    <t>19+440</t>
  </si>
  <si>
    <t>12+925</t>
  </si>
  <si>
    <t>11+350</t>
  </si>
  <si>
    <t>8+444</t>
  </si>
  <si>
    <t>22+000</t>
  </si>
  <si>
    <t>37+000</t>
  </si>
  <si>
    <t>40+427</t>
  </si>
  <si>
    <t>0+867</t>
  </si>
  <si>
    <t>13+658</t>
  </si>
  <si>
    <t>3+971</t>
  </si>
  <si>
    <t>32+724</t>
  </si>
  <si>
    <t>77+524</t>
  </si>
  <si>
    <t>69+827</t>
  </si>
  <si>
    <t>134+827</t>
  </si>
  <si>
    <t>26+369</t>
  </si>
  <si>
    <t>33+203</t>
  </si>
  <si>
    <t>65+177</t>
  </si>
  <si>
    <t>25+000</t>
  </si>
  <si>
    <t>46+596</t>
  </si>
  <si>
    <t>368+730</t>
  </si>
  <si>
    <t>411+134</t>
  </si>
  <si>
    <t>13+000</t>
  </si>
  <si>
    <t>98+495</t>
  </si>
  <si>
    <t>14+620</t>
  </si>
  <si>
    <t>45+364</t>
  </si>
  <si>
    <t>9+735</t>
  </si>
  <si>
    <t>11+136</t>
  </si>
  <si>
    <t>2+114</t>
  </si>
  <si>
    <t>134+652</t>
  </si>
  <si>
    <t>ศรีเวียง - แม่เลียบ</t>
  </si>
  <si>
    <t>47+133</t>
  </si>
  <si>
    <t>3+000</t>
  </si>
  <si>
    <t>99+052</t>
  </si>
  <si>
    <t>124+600</t>
  </si>
  <si>
    <t>494+499</t>
  </si>
  <si>
    <t>499+958</t>
  </si>
  <si>
    <t>40+685</t>
  </si>
  <si>
    <t>413+434</t>
  </si>
  <si>
    <t>471+649</t>
  </si>
  <si>
    <t>รอยแตกตามขวาง(แผ่น)</t>
  </si>
  <si>
    <t>รอยแตกที่มุม (แผ่น)</t>
  </si>
  <si>
    <t>วัสดุยาแนวรอยต่อเสียหาย (แผ่น)</t>
  </si>
  <si>
    <t>แยกแม่จั๊วะ - แยกบ้านฝ้าย</t>
  </si>
  <si>
    <t>C.C.</t>
  </si>
  <si>
    <t>จำนวนแผ่นรอยเลื่อนต่างระดับของผิวทาง (แผ่น)</t>
  </si>
  <si>
    <t>รอยปะซ่อม     (ตร.ม.)</t>
  </si>
  <si>
    <t>หลุดร่อน (ตร.ม.)</t>
  </si>
  <si>
    <t>909+917</t>
  </si>
  <si>
    <t>919+467</t>
  </si>
  <si>
    <t>934+537</t>
  </si>
  <si>
    <t>939+000</t>
  </si>
  <si>
    <t>960+317</t>
  </si>
  <si>
    <t>961+720</t>
  </si>
  <si>
    <t>6+550</t>
  </si>
  <si>
    <t>ทางเข้าโครงการพระราชดำริศูนย์ภูฟ้าพัฒนา</t>
  </si>
  <si>
    <t>0+079</t>
  </si>
  <si>
    <t>1+943</t>
  </si>
  <si>
    <t>ทางเข้าโรงเรียนปริยัติธรรม</t>
  </si>
  <si>
    <t>0+300</t>
  </si>
  <si>
    <t xml:space="preserve">         %  รอยแตก </t>
  </si>
  <si>
    <t>32+388</t>
  </si>
  <si>
    <t>สำนักงานทางหลวงที่ 2 สรุปค่าความเสียหายของผิวลาดยาง แขวงทางหลวงแพร่</t>
  </si>
  <si>
    <t>สำนักงานทางหลวงที่ 2 สรุปค่าความเสียหายของของผิวคอนกรีต แขวงทางหลวงแพร่</t>
  </si>
  <si>
    <t>สำนักงานทางหลวงที่ 2 สรุปค่าความเสียหายของผิวลาดยาง แขวงทางหลวงเชียงรายที่ 1</t>
  </si>
  <si>
    <t>สำนักงานทางหลวงที่ 2 สรุปค่าความเสียหายของของผิวคอนกรีต แขวงทางหลวงเชียงรายที่ 1</t>
  </si>
  <si>
    <t>สำนักงานทางหลวงที่ 2 สรุปค่าความเสียหายของผิวลาดยาง แขวงทางหลวงพะเยา</t>
  </si>
  <si>
    <t>สำนักงานทางหลวงที่ 2 สรุปค่าความเสียหายของของผิวคอนกรีต แขวงทางหลวงพะเยา</t>
  </si>
  <si>
    <t>สำนักงานทางหลวงที่ 2 สรุปค่าความเสียหายของผิวลาดยาง แขวงทางหลวงน่านที่ 1</t>
  </si>
  <si>
    <t>สำนักงานทางหลวงที่ 2 สรุปค่าความเสียหายของผิวลาดยาง แขวงทางหลวงเชียงรายที่ 2</t>
  </si>
  <si>
    <t>สำนักงานทางหลวงที่ 2 สรุปค่าความเสียหายของของผิวคอนกรีต แขวงทางหลวงเชียงรายที่ 2</t>
  </si>
  <si>
    <t>7+226</t>
  </si>
  <si>
    <t>L2</t>
  </si>
  <si>
    <t>ระยะทางที่มีค่า MPD ในช่วงต่างๆ (กม.)</t>
  </si>
  <si>
    <t>MPD&lt;0.25</t>
  </si>
  <si>
    <t>0.25≤ MPD &lt;0.5</t>
  </si>
  <si>
    <t>MPD≥0.5</t>
  </si>
  <si>
    <t>910+217</t>
  </si>
  <si>
    <t>สำนักงานทางหลวงที่ 2 สรุปค่าความเสียหายของผิวลาดยาง แขวงทางหลวงน่านที่ 2</t>
  </si>
  <si>
    <t>สำนักงานทางหลวงที่ 2 สรุปค่าความเสียหายของของผิวคอนกรีต แขวงทางหลวงน่านที่ 2</t>
  </si>
  <si>
    <t>กิโลเมตรเริ่มต้น</t>
  </si>
  <si>
    <t>กิโลเมตรสิ้นสุด</t>
  </si>
  <si>
    <t>ระยะทาง
(กิโลเมตร)</t>
  </si>
  <si>
    <t>IRI เฉลี่ย
(เมตร/กิโลเมตร)</t>
  </si>
  <si>
    <t>ระยะทางที่มีค่าร่องล้อในช่วงต่าง ๆ (กิโลเมตร)</t>
  </si>
  <si>
    <t>Rutting เฉลี่ย (มิลลิเมตร)</t>
  </si>
  <si>
    <t>ระยะทางที่มีค่า MPD ในช่วงต่าง ๆ (กิโลเมตร)</t>
  </si>
  <si>
    <t>MPD
(มิลลิเมตร)</t>
  </si>
  <si>
    <t>รอยแตก  ต่อเนื่อง(ตารางเมตร)</t>
  </si>
  <si>
    <t>รอยแตก 
ไม่ต่อเนื่อง(เมตร)</t>
  </si>
  <si>
    <t>ร้อยละรอยแตก</t>
  </si>
  <si>
    <t>หลุดร่อน (ตารางเมตร)</t>
  </si>
  <si>
    <t>ร้อยละหลุดร่อน</t>
  </si>
  <si>
    <t xml:space="preserve"> รอยปะซ่อม (ตารางเมตร)</t>
  </si>
  <si>
    <t>ร้อยละรอยปะซ่อม</t>
  </si>
  <si>
    <t>หลุมบ่อ (ตารางเมตร)</t>
  </si>
  <si>
    <t xml:space="preserve"> ร้อยละหลุมบ่อ </t>
  </si>
  <si>
    <t>IRI &lt; 2.5</t>
  </si>
  <si>
    <t>2.5 ≤ IRI &lt; 3.5</t>
  </si>
  <si>
    <t>3.5 ≤ IRI &lt; 5</t>
  </si>
  <si>
    <t>IRI ≥ 5</t>
  </si>
  <si>
    <t>Rut &lt; 10</t>
  </si>
  <si>
    <t>10 ≤ Rut &lt; 15</t>
  </si>
  <si>
    <t>15 ≤ Rut &lt; 20</t>
  </si>
  <si>
    <t>Rut ≥ 20</t>
  </si>
  <si>
    <t>MPD &lt; 0.25</t>
  </si>
  <si>
    <t>0.25 ≤ MPD &lt; 0.5</t>
  </si>
  <si>
    <t>MPD ≥ 0.5</t>
  </si>
  <si>
    <t>ระยะทางที่มีค่า IRI ในช่วงต่าง ๆ (กิโลเมตร)</t>
  </si>
  <si>
    <t>รอยแตกตามยาว (แผ่น)</t>
  </si>
  <si>
    <t>รอยบิ่นกะเทาะที่รอยต่อ (แผ่น)</t>
  </si>
  <si>
    <t>รอยปะซ่อม (ตารางเมตร)</t>
  </si>
  <si>
    <t>Faulting &gt; 12 มิลลิเมตร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</si>
</sst>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0\+000"/>
    <numFmt numFmtId="189" formatCode="0.000"/>
    <numFmt numFmtId="190" formatCode="[$-1070000]d/mm/yyyy;@"/>
    <numFmt numFmtId="191" formatCode="[$-107041E]d\ mmm\ 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/>
    <xf numFmtId="189" fontId="5" fillId="0" borderId="0" xfId="0" applyNumberFormat="1" applyFont="1" applyFill="1"/>
    <xf numFmtId="0" fontId="5" fillId="0" borderId="0" xfId="0" applyFont="1" applyFill="1"/>
    <xf numFmtId="189" fontId="5" fillId="0" borderId="0" xfId="0" applyNumberFormat="1" applyFont="1" applyFill="1" applyBorder="1"/>
    <xf numFmtId="0" fontId="0" fillId="0" borderId="0" xfId="0" applyFill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 applyBorder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89" fontId="7" fillId="2" borderId="1" xfId="0" applyNumberFormat="1" applyFont="1" applyFill="1" applyBorder="1" applyAlignment="1">
      <alignment horizontal="center" vertical="center"/>
    </xf>
    <xf numFmtId="18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88" fontId="6" fillId="0" borderId="1" xfId="0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91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89" fontId="6" fillId="0" borderId="1" xfId="0" applyNumberFormat="1" applyFont="1" applyFill="1" applyBorder="1" applyAlignment="1">
      <alignment horizontal="center"/>
    </xf>
    <xf numFmtId="191" fontId="6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88" fontId="9" fillId="0" borderId="1" xfId="5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189" fontId="6" fillId="0" borderId="4" xfId="0" applyNumberFormat="1" applyFont="1" applyFill="1" applyBorder="1" applyAlignment="1">
      <alignment horizontal="center"/>
    </xf>
    <xf numFmtId="188" fontId="6" fillId="0" borderId="1" xfId="5" applyNumberFormat="1" applyFont="1" applyFill="1" applyBorder="1" applyAlignment="1">
      <alignment horizontal="center"/>
    </xf>
    <xf numFmtId="189" fontId="6" fillId="0" borderId="2" xfId="0" applyNumberFormat="1" applyFont="1" applyFill="1" applyBorder="1" applyAlignment="1">
      <alignment horizontal="center"/>
    </xf>
    <xf numFmtId="189" fontId="6" fillId="0" borderId="9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88" fontId="6" fillId="0" borderId="5" xfId="0" applyNumberFormat="1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191" fontId="6" fillId="0" borderId="5" xfId="0" applyNumberFormat="1" applyFont="1" applyFill="1" applyBorder="1" applyAlignment="1">
      <alignment horizontal="center"/>
    </xf>
    <xf numFmtId="189" fontId="6" fillId="0" borderId="5" xfId="0" applyNumberFormat="1" applyFont="1" applyFill="1" applyBorder="1" applyAlignment="1">
      <alignment horizontal="center"/>
    </xf>
    <xf numFmtId="189" fontId="6" fillId="0" borderId="8" xfId="0" applyNumberFormat="1" applyFont="1" applyFill="1" applyBorder="1" applyAlignment="1">
      <alignment horizontal="center"/>
    </xf>
    <xf numFmtId="189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6" fillId="0" borderId="0" xfId="0" applyFont="1" applyFill="1" applyAlignment="1">
      <alignment horizontal="center"/>
    </xf>
    <xf numFmtId="189" fontId="9" fillId="0" borderId="1" xfId="5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88" fontId="6" fillId="4" borderId="1" xfId="0" applyNumberFormat="1" applyFont="1" applyFill="1" applyBorder="1" applyAlignment="1">
      <alignment horizontal="center" vertical="center"/>
    </xf>
    <xf numFmtId="191" fontId="6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189" fontId="5" fillId="4" borderId="0" xfId="0" applyNumberFormat="1" applyFont="1" applyFill="1"/>
    <xf numFmtId="0" fontId="0" fillId="4" borderId="0" xfId="0" applyFill="1"/>
    <xf numFmtId="189" fontId="9" fillId="0" borderId="5" xfId="5" applyNumberFormat="1" applyFont="1" applyFill="1" applyBorder="1" applyAlignment="1">
      <alignment horizontal="center" vertical="center"/>
    </xf>
    <xf numFmtId="189" fontId="9" fillId="4" borderId="1" xfId="5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189" fontId="5" fillId="4" borderId="1" xfId="0" applyNumberFormat="1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0" fillId="0" borderId="0" xfId="0"/>
    <xf numFmtId="0" fontId="0" fillId="0" borderId="0" xfId="0"/>
    <xf numFmtId="189" fontId="7" fillId="2" borderId="1" xfId="0" applyNumberFormat="1" applyFont="1" applyFill="1" applyBorder="1" applyAlignment="1">
      <alignment horizontal="center" vertical="center"/>
    </xf>
    <xf numFmtId="189" fontId="7" fillId="2" borderId="1" xfId="0" applyNumberFormat="1" applyFont="1" applyFill="1" applyBorder="1" applyAlignment="1">
      <alignment horizontal="center" vertical="center" wrapText="1"/>
    </xf>
    <xf numFmtId="191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0" fontId="6" fillId="0" borderId="1" xfId="0" applyFont="1" applyBorder="1" applyAlignment="1">
      <alignment horizontal="center"/>
    </xf>
    <xf numFmtId="189" fontId="6" fillId="0" borderId="1" xfId="0" applyNumberFormat="1" applyFont="1" applyBorder="1" applyAlignment="1">
      <alignment horizontal="center"/>
    </xf>
    <xf numFmtId="0" fontId="0" fillId="0" borderId="0" xfId="0"/>
    <xf numFmtId="189" fontId="0" fillId="0" borderId="0" xfId="0" applyNumberFormat="1" applyFill="1"/>
    <xf numFmtId="189" fontId="6" fillId="0" borderId="0" xfId="5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/>
    <xf numFmtId="0" fontId="6" fillId="0" borderId="1" xfId="5" applyFont="1" applyFill="1" applyBorder="1" applyAlignment="1">
      <alignment horizontal="center"/>
    </xf>
    <xf numFmtId="188" fontId="6" fillId="0" borderId="1" xfId="5" applyNumberFormat="1" applyFont="1" applyFill="1" applyBorder="1" applyAlignment="1">
      <alignment horizontal="center"/>
    </xf>
    <xf numFmtId="189" fontId="6" fillId="0" borderId="1" xfId="5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91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center"/>
    </xf>
    <xf numFmtId="0" fontId="0" fillId="0" borderId="0" xfId="0"/>
    <xf numFmtId="0" fontId="6" fillId="0" borderId="1" xfId="5" applyFont="1" applyFill="1" applyBorder="1" applyAlignment="1">
      <alignment horizontal="center"/>
    </xf>
    <xf numFmtId="188" fontId="6" fillId="0" borderId="1" xfId="5" applyNumberFormat="1" applyFont="1" applyFill="1" applyBorder="1" applyAlignment="1">
      <alignment horizontal="center"/>
    </xf>
    <xf numFmtId="189" fontId="6" fillId="0" borderId="1" xfId="5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91" fontId="6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189" fontId="6" fillId="4" borderId="0" xfId="0" applyNumberFormat="1" applyFont="1" applyFill="1" applyBorder="1" applyAlignment="1">
      <alignment horizontal="center"/>
    </xf>
    <xf numFmtId="187" fontId="8" fillId="0" borderId="0" xfId="3" applyFont="1" applyFill="1" applyBorder="1" applyAlignment="1">
      <alignment vertical="center" wrapText="1"/>
    </xf>
    <xf numFmtId="187" fontId="8" fillId="0" borderId="0" xfId="3" applyFont="1" applyFill="1" applyBorder="1" applyAlignment="1">
      <alignment horizontal="center" vertical="center" wrapText="1"/>
    </xf>
    <xf numFmtId="1" fontId="6" fillId="0" borderId="1" xfId="5" applyNumberFormat="1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188" fontId="6" fillId="0" borderId="1" xfId="5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6" fillId="0" borderId="1" xfId="5" applyNumberFormat="1" applyFont="1" applyFill="1" applyBorder="1" applyAlignment="1">
      <alignment horizontal="center" vertical="center"/>
    </xf>
    <xf numFmtId="189" fontId="6" fillId="0" borderId="0" xfId="5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2" fontId="6" fillId="0" borderId="1" xfId="5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5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Fill="1" applyBorder="1"/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89" fontId="6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89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87" fontId="8" fillId="2" borderId="1" xfId="3" applyFont="1" applyFill="1" applyBorder="1" applyAlignment="1">
      <alignment horizontal="center" vertical="center" wrapText="1"/>
    </xf>
    <xf numFmtId="189" fontId="6" fillId="0" borderId="0" xfId="0" applyNumberFormat="1" applyFont="1" applyFill="1" applyBorder="1" applyAlignment="1">
      <alignment horizontal="center"/>
    </xf>
    <xf numFmtId="187" fontId="8" fillId="0" borderId="0" xfId="3" applyFont="1" applyFill="1" applyBorder="1" applyAlignment="1">
      <alignment vertical="center" wrapText="1"/>
    </xf>
    <xf numFmtId="187" fontId="8" fillId="0" borderId="0" xfId="3" applyFont="1" applyFill="1" applyBorder="1" applyAlignment="1">
      <alignment horizontal="center" vertical="center" wrapText="1"/>
    </xf>
    <xf numFmtId="1" fontId="6" fillId="0" borderId="1" xfId="5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5" applyNumberFormat="1" applyFont="1" applyFill="1" applyBorder="1" applyAlignment="1">
      <alignment horizontal="center" vertical="center"/>
    </xf>
    <xf numFmtId="187" fontId="8" fillId="0" borderId="0" xfId="3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0" fillId="0" borderId="0" xfId="0"/>
    <xf numFmtId="2" fontId="6" fillId="0" borderId="3" xfId="0" applyNumberFormat="1" applyFont="1" applyFill="1" applyBorder="1" applyAlignment="1">
      <alignment horizontal="center"/>
    </xf>
    <xf numFmtId="2" fontId="6" fillId="0" borderId="0" xfId="5" applyNumberFormat="1" applyFont="1" applyFill="1" applyBorder="1" applyAlignment="1">
      <alignment horizontal="center"/>
    </xf>
    <xf numFmtId="1" fontId="6" fillId="0" borderId="0" xfId="5" applyNumberFormat="1" applyFont="1" applyFill="1" applyBorder="1" applyAlignment="1">
      <alignment horizontal="center"/>
    </xf>
    <xf numFmtId="187" fontId="8" fillId="0" borderId="0" xfId="3" applyFont="1" applyFill="1" applyBorder="1" applyAlignment="1">
      <alignment horizontal="center" vertical="center" wrapText="1"/>
    </xf>
    <xf numFmtId="187" fontId="8" fillId="0" borderId="0" xfId="3" applyFont="1" applyFill="1" applyBorder="1" applyAlignment="1">
      <alignment horizontal="center" vertical="center" wrapText="1"/>
    </xf>
    <xf numFmtId="187" fontId="8" fillId="2" borderId="5" xfId="3" applyFont="1" applyFill="1" applyBorder="1" applyAlignment="1">
      <alignment horizontal="center" vertical="center" wrapText="1"/>
    </xf>
    <xf numFmtId="187" fontId="8" fillId="2" borderId="2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8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89" fontId="7" fillId="0" borderId="0" xfId="0" applyNumberFormat="1" applyFont="1" applyBorder="1" applyAlignment="1">
      <alignment horizontal="center"/>
    </xf>
    <xf numFmtId="189" fontId="11" fillId="0" borderId="0" xfId="0" applyNumberFormat="1" applyFont="1"/>
    <xf numFmtId="0" fontId="11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89" fontId="12" fillId="0" borderId="0" xfId="0" applyNumberFormat="1" applyFont="1" applyFill="1"/>
    <xf numFmtId="0" fontId="11" fillId="0" borderId="0" xfId="0" applyFont="1" applyFill="1"/>
    <xf numFmtId="189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89" fontId="7" fillId="0" borderId="0" xfId="0" applyNumberFormat="1" applyFont="1" applyFill="1" applyBorder="1" applyAlignment="1">
      <alignment horizontal="center"/>
    </xf>
    <xf numFmtId="189" fontId="11" fillId="0" borderId="0" xfId="0" applyNumberFormat="1" applyFont="1" applyFill="1"/>
    <xf numFmtId="189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87" fontId="8" fillId="2" borderId="4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9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7" fillId="0" borderId="1" xfId="0" applyNumberFormat="1" applyFont="1" applyFill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189" fontId="12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11" fillId="0" borderId="0" xfId="0" applyFont="1" applyBorder="1"/>
    <xf numFmtId="189" fontId="7" fillId="5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left"/>
    </xf>
    <xf numFmtId="1" fontId="8" fillId="2" borderId="5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8" fillId="0" borderId="12" xfId="3" applyFont="1" applyFill="1" applyBorder="1" applyAlignment="1">
      <alignment horizontal="center" vertical="center" wrapText="1"/>
    </xf>
    <xf numFmtId="187" fontId="8" fillId="0" borderId="0" xfId="3" applyFont="1" applyFill="1" applyBorder="1" applyAlignment="1">
      <alignment horizontal="center" vertical="center" wrapText="1"/>
    </xf>
    <xf numFmtId="187" fontId="8" fillId="2" borderId="5" xfId="3" applyFont="1" applyFill="1" applyBorder="1" applyAlignment="1">
      <alignment horizontal="center" vertical="center" wrapText="1"/>
    </xf>
    <xf numFmtId="187" fontId="8" fillId="2" borderId="2" xfId="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89" fontId="8" fillId="2" borderId="5" xfId="2" applyNumberFormat="1" applyFont="1" applyFill="1" applyBorder="1" applyAlignment="1">
      <alignment horizontal="center" vertical="center" wrapText="1"/>
    </xf>
    <xf numFmtId="189" fontId="8" fillId="2" borderId="2" xfId="2" applyNumberFormat="1" applyFont="1" applyFill="1" applyBorder="1" applyAlignment="1">
      <alignment horizontal="center" vertical="center" wrapText="1"/>
    </xf>
    <xf numFmtId="2" fontId="8" fillId="2" borderId="5" xfId="3" applyNumberFormat="1" applyFont="1" applyFill="1" applyBorder="1" applyAlignment="1">
      <alignment horizontal="center" vertical="center" wrapText="1"/>
    </xf>
    <xf numFmtId="2" fontId="8" fillId="2" borderId="2" xfId="3" applyNumberFormat="1" applyFont="1" applyFill="1" applyBorder="1" applyAlignment="1">
      <alignment horizontal="center" vertical="center" wrapText="1"/>
    </xf>
    <xf numFmtId="190" fontId="8" fillId="2" borderId="5" xfId="2" applyNumberFormat="1" applyFont="1" applyFill="1" applyBorder="1" applyAlignment="1">
      <alignment horizontal="center" vertical="center" wrapText="1"/>
    </xf>
    <xf numFmtId="190" fontId="8" fillId="2" borderId="2" xfId="2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89" fontId="8" fillId="2" borderId="5" xfId="3" applyNumberFormat="1" applyFont="1" applyFill="1" applyBorder="1" applyAlignment="1">
      <alignment horizontal="center" vertical="center" wrapText="1"/>
    </xf>
    <xf numFmtId="189" fontId="8" fillId="2" borderId="2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 wrapText="1"/>
    </xf>
    <xf numFmtId="187" fontId="8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89" fontId="8" fillId="2" borderId="1" xfId="2" applyNumberFormat="1" applyFont="1" applyFill="1" applyBorder="1" applyAlignment="1">
      <alignment horizontal="center" vertical="center" wrapText="1"/>
    </xf>
    <xf numFmtId="190" fontId="8" fillId="2" borderId="1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87" fontId="8" fillId="2" borderId="8" xfId="3" applyFont="1" applyFill="1" applyBorder="1" applyAlignment="1">
      <alignment horizontal="center" vertical="center" wrapText="1"/>
    </xf>
    <xf numFmtId="187" fontId="8" fillId="2" borderId="9" xfId="3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89" fontId="8" fillId="2" borderId="1" xfId="3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15">
    <cellStyle name="Comma" xfId="1" builtinId="3"/>
    <cellStyle name="Comma 2" xfId="3"/>
    <cellStyle name="Comma 3" xfId="14"/>
    <cellStyle name="Normal" xfId="0" builtinId="0"/>
    <cellStyle name="Normal 100" xfId="4"/>
    <cellStyle name="Normal 106" xfId="6"/>
    <cellStyle name="Normal 107" xfId="5"/>
    <cellStyle name="Normal 110" xfId="11"/>
    <cellStyle name="Normal 112 2" xfId="8"/>
    <cellStyle name="Normal 15" xfId="9"/>
    <cellStyle name="Normal 2" xfId="2"/>
    <cellStyle name="Normal 2 10" xfId="12"/>
    <cellStyle name="Normal 24" xfId="10"/>
    <cellStyle name="Normal 3" xfId="13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4"/>
  <sheetViews>
    <sheetView view="pageLayout" zoomScale="50" zoomScaleNormal="90" zoomScaleSheetLayoutView="50" zoomScalePageLayoutView="50" workbookViewId="0">
      <selection activeCell="U27" sqref="U27"/>
    </sheetView>
  </sheetViews>
  <sheetFormatPr defaultRowHeight="14.25" x14ac:dyDescent="0.2"/>
  <cols>
    <col min="1" max="1" width="28.375" customWidth="1"/>
    <col min="5" max="5" width="25.25" bestFit="1" customWidth="1"/>
    <col min="8" max="8" width="10.125" customWidth="1"/>
    <col min="9" max="9" width="10.75" customWidth="1"/>
    <col min="10" max="10" width="9.125" customWidth="1"/>
    <col min="11" max="11" width="10.75" style="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107" customWidth="1"/>
    <col min="24" max="24" width="16.125" style="107" customWidth="1"/>
    <col min="25" max="25" width="10.75" style="107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customWidth="1"/>
    <col min="36" max="38" width="13.625" style="76" customWidth="1"/>
    <col min="39" max="41" width="9.125" customWidth="1"/>
  </cols>
  <sheetData>
    <row r="1" spans="1:49" s="1" customFormat="1" ht="23.25" x14ac:dyDescent="0.5">
      <c r="A1" s="177" t="s">
        <v>287</v>
      </c>
      <c r="B1" s="177"/>
      <c r="C1" s="177"/>
      <c r="D1" s="177"/>
      <c r="E1" s="177"/>
      <c r="F1" s="177"/>
      <c r="G1" s="22"/>
      <c r="H1" s="22"/>
      <c r="I1" s="22"/>
      <c r="J1" s="22"/>
      <c r="K1" s="39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113"/>
      <c r="X1" s="113"/>
      <c r="Y1" s="113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58"/>
      <c r="AK1" s="58"/>
      <c r="AL1" s="58"/>
    </row>
    <row r="2" spans="1:49" s="1" customFormat="1" ht="27.75" customHeight="1" x14ac:dyDescent="0.2">
      <c r="A2" s="211" t="s">
        <v>186</v>
      </c>
      <c r="B2" s="211" t="s">
        <v>1</v>
      </c>
      <c r="C2" s="212" t="s">
        <v>2</v>
      </c>
      <c r="D2" s="213" t="s">
        <v>3</v>
      </c>
      <c r="E2" s="211" t="s">
        <v>4</v>
      </c>
      <c r="F2" s="211" t="s">
        <v>305</v>
      </c>
      <c r="G2" s="211" t="s">
        <v>306</v>
      </c>
      <c r="H2" s="214" t="s">
        <v>307</v>
      </c>
      <c r="I2" s="211" t="s">
        <v>8</v>
      </c>
      <c r="J2" s="211" t="s">
        <v>9</v>
      </c>
      <c r="K2" s="215" t="s">
        <v>10</v>
      </c>
      <c r="L2" s="211" t="s">
        <v>11</v>
      </c>
      <c r="M2" s="208" t="s">
        <v>333</v>
      </c>
      <c r="N2" s="208"/>
      <c r="O2" s="208"/>
      <c r="P2" s="208"/>
      <c r="Q2" s="209" t="s">
        <v>308</v>
      </c>
      <c r="R2" s="208" t="s">
        <v>309</v>
      </c>
      <c r="S2" s="208"/>
      <c r="T2" s="208"/>
      <c r="U2" s="208"/>
      <c r="V2" s="209" t="s">
        <v>310</v>
      </c>
      <c r="W2" s="203" t="s">
        <v>311</v>
      </c>
      <c r="X2" s="204"/>
      <c r="Y2" s="205"/>
      <c r="Z2" s="209" t="s">
        <v>312</v>
      </c>
      <c r="AA2" s="210" t="s">
        <v>313</v>
      </c>
      <c r="AB2" s="21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J2" s="86"/>
      <c r="AK2" s="86"/>
      <c r="AL2" s="86"/>
      <c r="AM2" s="74"/>
    </row>
    <row r="3" spans="1:49" s="1" customFormat="1" ht="44.25" customHeight="1" x14ac:dyDescent="0.2">
      <c r="A3" s="211"/>
      <c r="B3" s="211"/>
      <c r="C3" s="212"/>
      <c r="D3" s="213"/>
      <c r="E3" s="211"/>
      <c r="F3" s="211"/>
      <c r="G3" s="211"/>
      <c r="H3" s="214"/>
      <c r="I3" s="211"/>
      <c r="J3" s="211"/>
      <c r="K3" s="215"/>
      <c r="L3" s="211"/>
      <c r="M3" s="110" t="s">
        <v>322</v>
      </c>
      <c r="N3" s="111" t="s">
        <v>323</v>
      </c>
      <c r="O3" s="111" t="s">
        <v>324</v>
      </c>
      <c r="P3" s="110" t="s">
        <v>325</v>
      </c>
      <c r="Q3" s="209"/>
      <c r="R3" s="110" t="s">
        <v>326</v>
      </c>
      <c r="S3" s="111" t="s">
        <v>327</v>
      </c>
      <c r="T3" s="111" t="s">
        <v>328</v>
      </c>
      <c r="U3" s="110" t="s">
        <v>329</v>
      </c>
      <c r="V3" s="209"/>
      <c r="W3" s="110" t="s">
        <v>330</v>
      </c>
      <c r="X3" s="111" t="s">
        <v>331</v>
      </c>
      <c r="Y3" s="110" t="s">
        <v>332</v>
      </c>
      <c r="Z3" s="209"/>
      <c r="AA3" s="210"/>
      <c r="AB3" s="210"/>
      <c r="AC3" s="207"/>
      <c r="AD3" s="191"/>
      <c r="AE3" s="200"/>
      <c r="AF3" s="191"/>
      <c r="AG3" s="207"/>
      <c r="AH3" s="191"/>
      <c r="AI3" s="191"/>
      <c r="AJ3" s="86"/>
      <c r="AK3" s="86"/>
      <c r="AL3" s="86"/>
      <c r="AM3" s="74"/>
    </row>
    <row r="4" spans="1:49" s="5" customFormat="1" ht="23.25" x14ac:dyDescent="0.5">
      <c r="A4" s="14" t="s">
        <v>33</v>
      </c>
      <c r="B4" s="14">
        <v>531</v>
      </c>
      <c r="C4" s="14">
        <v>101</v>
      </c>
      <c r="D4" s="14">
        <v>401</v>
      </c>
      <c r="E4" s="14" t="s">
        <v>34</v>
      </c>
      <c r="F4" s="15">
        <v>190947</v>
      </c>
      <c r="G4" s="15">
        <v>216931</v>
      </c>
      <c r="H4" s="40">
        <v>26.074999999999999</v>
      </c>
      <c r="I4" s="17">
        <v>2</v>
      </c>
      <c r="J4" s="14" t="s">
        <v>224</v>
      </c>
      <c r="K4" s="57">
        <v>42223</v>
      </c>
      <c r="L4" s="19" t="s">
        <v>185</v>
      </c>
      <c r="M4" s="97">
        <v>12.5</v>
      </c>
      <c r="N4" s="97">
        <v>12.5</v>
      </c>
      <c r="O4" s="97">
        <v>0</v>
      </c>
      <c r="P4" s="97">
        <v>0</v>
      </c>
      <c r="Q4" s="97">
        <v>2.2421600000000002</v>
      </c>
      <c r="R4" s="97">
        <v>5.83</v>
      </c>
      <c r="S4" s="97">
        <v>2.2400000000000002</v>
      </c>
      <c r="T4" s="97">
        <v>1.58</v>
      </c>
      <c r="U4" s="97">
        <v>15.35</v>
      </c>
      <c r="V4" s="97">
        <v>40.254399999999997</v>
      </c>
      <c r="W4" s="97">
        <v>0</v>
      </c>
      <c r="X4" s="97">
        <v>0</v>
      </c>
      <c r="Y4" s="97">
        <v>24.99</v>
      </c>
      <c r="Z4" s="97">
        <v>1.51634</v>
      </c>
      <c r="AA4" s="98">
        <v>482</v>
      </c>
      <c r="AB4" s="97">
        <v>78.33</v>
      </c>
      <c r="AC4" s="97">
        <f t="shared" ref="AC4:AC26" si="0">(AA4+AB4*0.5)/(3.5*H4*1000)*100</f>
        <v>0.5710614984248733</v>
      </c>
      <c r="AD4" s="97">
        <v>191</v>
      </c>
      <c r="AE4" s="97">
        <f t="shared" ref="AE4:AE26" si="1">AD4/(3.5*H4*1000)*100</f>
        <v>0.20928639912340774</v>
      </c>
      <c r="AF4" s="97">
        <v>0</v>
      </c>
      <c r="AG4" s="97">
        <f t="shared" ref="AG4:AG26" si="2">AF4/(3.5*H4*1000)*100</f>
        <v>0</v>
      </c>
      <c r="AH4" s="97">
        <v>6</v>
      </c>
      <c r="AI4" s="97">
        <f t="shared" ref="AI4:AI26" si="3">AH4/(3.5*H4*1000)*100</f>
        <v>6.5744418572798247E-3</v>
      </c>
      <c r="AJ4" s="83"/>
      <c r="AK4" s="83">
        <f>AB4*0.5</f>
        <v>39.164999999999999</v>
      </c>
      <c r="AL4" s="83">
        <f t="shared" ref="AL4:AL24" si="4">(AA4+AD4+AF4+AH4+AK4)*H4</f>
        <v>18726.152374999998</v>
      </c>
      <c r="AM4" s="2">
        <f t="shared" ref="AM4:AM17" si="5">SUM(M4:P4)</f>
        <v>25</v>
      </c>
      <c r="AN4" s="2">
        <f t="shared" ref="AN4:AN17" si="6">SUM(R4:U4)</f>
        <v>25</v>
      </c>
      <c r="AO4" s="3"/>
      <c r="AP4" s="4"/>
      <c r="AQ4" s="4">
        <f t="shared" ref="AQ4:AQ24" si="7">SUM(M4:P4)</f>
        <v>25</v>
      </c>
      <c r="AR4" s="4">
        <f t="shared" ref="AR4:AR24" si="8">SUM(R4:U4)</f>
        <v>25</v>
      </c>
      <c r="AS4" s="4">
        <f t="shared" ref="AS4:AS24" si="9">SUM(W4:Y4)</f>
        <v>24.99</v>
      </c>
      <c r="AU4" s="5">
        <f t="shared" ref="AU4:AU26" si="10">H4/AQ4</f>
        <v>1.0429999999999999</v>
      </c>
      <c r="AV4" s="5">
        <f t="shared" ref="AV4:AV26" si="11">H4/AR4</f>
        <v>1.0429999999999999</v>
      </c>
      <c r="AW4" s="5">
        <f t="shared" ref="AW4:AW26" si="12">H4/AS4</f>
        <v>1.0434173669467788</v>
      </c>
    </row>
    <row r="5" spans="1:49" s="5" customFormat="1" ht="23.25" customHeight="1" x14ac:dyDescent="0.5">
      <c r="A5" s="14" t="s">
        <v>33</v>
      </c>
      <c r="B5" s="14">
        <v>531</v>
      </c>
      <c r="C5" s="14">
        <v>101</v>
      </c>
      <c r="D5" s="14">
        <v>403</v>
      </c>
      <c r="E5" s="80" t="s">
        <v>268</v>
      </c>
      <c r="F5" s="15" t="s">
        <v>144</v>
      </c>
      <c r="G5" s="15" t="s">
        <v>143</v>
      </c>
      <c r="H5" s="40">
        <v>1.1539999999999999</v>
      </c>
      <c r="I5" s="17">
        <v>4</v>
      </c>
      <c r="J5" s="14" t="s">
        <v>297</v>
      </c>
      <c r="K5" s="57">
        <v>42223</v>
      </c>
      <c r="L5" s="19" t="s">
        <v>185</v>
      </c>
      <c r="M5" s="97">
        <v>0.84</v>
      </c>
      <c r="N5" s="97">
        <v>0.25</v>
      </c>
      <c r="O5" s="97">
        <v>0.03</v>
      </c>
      <c r="P5" s="97">
        <v>0.05</v>
      </c>
      <c r="Q5" s="97">
        <v>2.4809999999999999</v>
      </c>
      <c r="R5" s="97">
        <v>0.73</v>
      </c>
      <c r="S5" s="97">
        <v>0.16</v>
      </c>
      <c r="T5" s="97">
        <v>0.16</v>
      </c>
      <c r="U5" s="97">
        <v>0.11</v>
      </c>
      <c r="V5" s="97">
        <v>10.670999999999999</v>
      </c>
      <c r="W5" s="97">
        <v>0</v>
      </c>
      <c r="X5" s="97">
        <v>0</v>
      </c>
      <c r="Y5" s="97">
        <v>1.1599999999999999</v>
      </c>
      <c r="Z5" s="97">
        <v>1.0329999999999999</v>
      </c>
      <c r="AA5" s="98">
        <v>0</v>
      </c>
      <c r="AB5" s="98">
        <v>0</v>
      </c>
      <c r="AC5" s="97">
        <f t="shared" si="0"/>
        <v>0</v>
      </c>
      <c r="AD5" s="98">
        <v>0</v>
      </c>
      <c r="AE5" s="97">
        <f t="shared" si="1"/>
        <v>0</v>
      </c>
      <c r="AF5" s="98">
        <v>0</v>
      </c>
      <c r="AG5" s="97">
        <f t="shared" si="2"/>
        <v>0</v>
      </c>
      <c r="AH5" s="98">
        <v>0</v>
      </c>
      <c r="AI5" s="97">
        <f t="shared" si="3"/>
        <v>0</v>
      </c>
      <c r="AJ5" s="83"/>
      <c r="AK5" s="83">
        <f t="shared" ref="AK5:AK24" si="13">AB5*0.5</f>
        <v>0</v>
      </c>
      <c r="AL5" s="83">
        <f t="shared" si="4"/>
        <v>0</v>
      </c>
      <c r="AM5" s="2">
        <f t="shared" si="5"/>
        <v>1.17</v>
      </c>
      <c r="AN5" s="2">
        <f t="shared" si="6"/>
        <v>1.1600000000000001</v>
      </c>
      <c r="AO5" s="3"/>
      <c r="AP5" s="4"/>
      <c r="AQ5" s="4">
        <f t="shared" si="7"/>
        <v>1.17</v>
      </c>
      <c r="AR5" s="4">
        <f t="shared" si="8"/>
        <v>1.1600000000000001</v>
      </c>
      <c r="AS5" s="4">
        <f t="shared" si="9"/>
        <v>1.1599999999999999</v>
      </c>
      <c r="AU5" s="74">
        <f t="shared" si="10"/>
        <v>0.98632478632478626</v>
      </c>
      <c r="AV5" s="74">
        <f t="shared" si="11"/>
        <v>0.99482758620689637</v>
      </c>
      <c r="AW5" s="74">
        <f t="shared" si="12"/>
        <v>0.9948275862068966</v>
      </c>
    </row>
    <row r="6" spans="1:49" s="5" customFormat="1" ht="23.25" customHeight="1" x14ac:dyDescent="0.5">
      <c r="A6" s="14" t="s">
        <v>33</v>
      </c>
      <c r="B6" s="14">
        <v>531</v>
      </c>
      <c r="C6" s="14">
        <v>101</v>
      </c>
      <c r="D6" s="14">
        <v>403</v>
      </c>
      <c r="E6" s="80" t="s">
        <v>268</v>
      </c>
      <c r="F6" s="15" t="s">
        <v>143</v>
      </c>
      <c r="G6" s="15" t="s">
        <v>144</v>
      </c>
      <c r="H6" s="40">
        <v>1.1539999999999999</v>
      </c>
      <c r="I6" s="17">
        <v>4</v>
      </c>
      <c r="J6" s="14" t="s">
        <v>153</v>
      </c>
      <c r="K6" s="57">
        <v>42223</v>
      </c>
      <c r="L6" s="19" t="s">
        <v>185</v>
      </c>
      <c r="M6" s="97">
        <v>0.77</v>
      </c>
      <c r="N6" s="97">
        <v>0.32</v>
      </c>
      <c r="O6" s="97">
        <v>0.03</v>
      </c>
      <c r="P6" s="97">
        <v>0.05</v>
      </c>
      <c r="Q6" s="97">
        <v>2.5350000000000001</v>
      </c>
      <c r="R6" s="97">
        <v>0</v>
      </c>
      <c r="S6" s="97">
        <v>0</v>
      </c>
      <c r="T6" s="97">
        <v>0</v>
      </c>
      <c r="U6" s="97">
        <v>1.1599999999999999</v>
      </c>
      <c r="V6" s="97">
        <v>38.917999999999999</v>
      </c>
      <c r="W6" s="97">
        <v>0</v>
      </c>
      <c r="X6" s="97">
        <v>0</v>
      </c>
      <c r="Y6" s="97">
        <v>1.1599999999999999</v>
      </c>
      <c r="Z6" s="97">
        <v>0.95599999999999996</v>
      </c>
      <c r="AA6" s="98">
        <v>0</v>
      </c>
      <c r="AB6" s="97">
        <v>0</v>
      </c>
      <c r="AC6" s="97">
        <f t="shared" si="0"/>
        <v>0</v>
      </c>
      <c r="AD6" s="97">
        <v>0</v>
      </c>
      <c r="AE6" s="97">
        <f t="shared" si="1"/>
        <v>0</v>
      </c>
      <c r="AF6" s="97">
        <v>0</v>
      </c>
      <c r="AG6" s="97">
        <f t="shared" si="2"/>
        <v>0</v>
      </c>
      <c r="AH6" s="97">
        <v>0.28999999999999998</v>
      </c>
      <c r="AI6" s="97">
        <f t="shared" si="3"/>
        <v>7.1799950482792771E-3</v>
      </c>
      <c r="AJ6" s="83"/>
      <c r="AK6" s="83">
        <f t="shared" si="13"/>
        <v>0</v>
      </c>
      <c r="AL6" s="83">
        <f t="shared" si="4"/>
        <v>0.33465999999999996</v>
      </c>
      <c r="AM6" s="2">
        <f t="shared" si="5"/>
        <v>1.1700000000000002</v>
      </c>
      <c r="AN6" s="2">
        <f t="shared" si="6"/>
        <v>1.1599999999999999</v>
      </c>
      <c r="AO6" s="3"/>
      <c r="AP6" s="4"/>
      <c r="AQ6" s="4">
        <f t="shared" si="7"/>
        <v>1.1700000000000002</v>
      </c>
      <c r="AR6" s="4">
        <f t="shared" si="8"/>
        <v>1.1599999999999999</v>
      </c>
      <c r="AS6" s="4">
        <f t="shared" si="9"/>
        <v>1.1599999999999999</v>
      </c>
      <c r="AU6" s="74">
        <f t="shared" si="10"/>
        <v>0.98632478632478615</v>
      </c>
      <c r="AV6" s="74">
        <f t="shared" si="11"/>
        <v>0.9948275862068966</v>
      </c>
      <c r="AW6" s="74">
        <f t="shared" si="12"/>
        <v>0.9948275862068966</v>
      </c>
    </row>
    <row r="7" spans="1:49" s="5" customFormat="1" ht="23.25" x14ac:dyDescent="0.5">
      <c r="A7" s="80" t="s">
        <v>33</v>
      </c>
      <c r="B7" s="80">
        <v>531</v>
      </c>
      <c r="C7" s="14">
        <v>101</v>
      </c>
      <c r="D7" s="14">
        <v>404</v>
      </c>
      <c r="E7" s="14" t="s">
        <v>37</v>
      </c>
      <c r="F7" s="15" t="s">
        <v>175</v>
      </c>
      <c r="G7" s="15" t="s">
        <v>189</v>
      </c>
      <c r="H7" s="40">
        <v>25.87</v>
      </c>
      <c r="I7" s="17">
        <v>2</v>
      </c>
      <c r="J7" s="14" t="s">
        <v>154</v>
      </c>
      <c r="K7" s="57">
        <v>42221</v>
      </c>
      <c r="L7" s="19" t="s">
        <v>185</v>
      </c>
      <c r="M7" s="97">
        <v>20.94</v>
      </c>
      <c r="N7" s="97">
        <v>3.28</v>
      </c>
      <c r="O7" s="97">
        <v>1.1399999999999999</v>
      </c>
      <c r="P7" s="97">
        <v>0.51</v>
      </c>
      <c r="Q7" s="97">
        <v>1.76206</v>
      </c>
      <c r="R7" s="97">
        <v>13.02</v>
      </c>
      <c r="S7" s="97">
        <v>5.76</v>
      </c>
      <c r="T7" s="97">
        <v>3.44</v>
      </c>
      <c r="U7" s="97">
        <v>3.67</v>
      </c>
      <c r="V7" s="97">
        <v>10.3276</v>
      </c>
      <c r="W7" s="97">
        <v>0</v>
      </c>
      <c r="X7" s="97">
        <v>0</v>
      </c>
      <c r="Y7" s="97">
        <v>25.87</v>
      </c>
      <c r="Z7" s="97">
        <v>1.0832599999999999</v>
      </c>
      <c r="AA7" s="98">
        <v>71</v>
      </c>
      <c r="AB7" s="97">
        <v>177.91</v>
      </c>
      <c r="AC7" s="97">
        <f t="shared" si="0"/>
        <v>0.17665801535148268</v>
      </c>
      <c r="AD7" s="97">
        <v>955</v>
      </c>
      <c r="AE7" s="97">
        <f t="shared" si="1"/>
        <v>1.0547241703020598</v>
      </c>
      <c r="AF7" s="97">
        <v>1801</v>
      </c>
      <c r="AG7" s="97">
        <f t="shared" si="2"/>
        <v>1.9890662101717378</v>
      </c>
      <c r="AH7" s="97">
        <v>103</v>
      </c>
      <c r="AI7" s="97">
        <f t="shared" si="3"/>
        <v>0.11375559114252581</v>
      </c>
      <c r="AJ7" s="83"/>
      <c r="AK7" s="83">
        <f t="shared" si="13"/>
        <v>88.954999999999998</v>
      </c>
      <c r="AL7" s="83">
        <f t="shared" si="4"/>
        <v>78100.365850000002</v>
      </c>
      <c r="AM7" s="2">
        <f t="shared" si="5"/>
        <v>25.870000000000005</v>
      </c>
      <c r="AN7" s="2">
        <f t="shared" si="6"/>
        <v>25.89</v>
      </c>
      <c r="AO7" s="3"/>
      <c r="AP7" s="4"/>
      <c r="AQ7" s="4">
        <f t="shared" si="7"/>
        <v>25.870000000000005</v>
      </c>
      <c r="AR7" s="4">
        <f t="shared" si="8"/>
        <v>25.89</v>
      </c>
      <c r="AS7" s="4">
        <f t="shared" si="9"/>
        <v>25.87</v>
      </c>
      <c r="AU7" s="74">
        <f t="shared" si="10"/>
        <v>0.99999999999999989</v>
      </c>
      <c r="AV7" s="74">
        <f t="shared" si="11"/>
        <v>0.99922750096562385</v>
      </c>
      <c r="AW7" s="74">
        <f t="shared" si="12"/>
        <v>1</v>
      </c>
    </row>
    <row r="8" spans="1:49" s="74" customFormat="1" ht="23.25" x14ac:dyDescent="0.5">
      <c r="A8" s="80" t="s">
        <v>33</v>
      </c>
      <c r="B8" s="80">
        <v>531</v>
      </c>
      <c r="C8" s="80">
        <v>103</v>
      </c>
      <c r="D8" s="80">
        <v>100</v>
      </c>
      <c r="E8" s="80" t="s">
        <v>194</v>
      </c>
      <c r="F8" s="15" t="s">
        <v>148</v>
      </c>
      <c r="G8" s="15">
        <v>40554</v>
      </c>
      <c r="H8" s="40">
        <v>40.554000000000002</v>
      </c>
      <c r="I8" s="17">
        <v>4</v>
      </c>
      <c r="J8" s="80" t="s">
        <v>224</v>
      </c>
      <c r="K8" s="57">
        <v>42221</v>
      </c>
      <c r="L8" s="19" t="s">
        <v>185</v>
      </c>
      <c r="M8" s="97">
        <v>29.43</v>
      </c>
      <c r="N8" s="97">
        <v>7</v>
      </c>
      <c r="O8" s="97">
        <v>2.97</v>
      </c>
      <c r="P8" s="97">
        <v>1.1599999999999999</v>
      </c>
      <c r="Q8" s="97">
        <v>2.1859999999999999</v>
      </c>
      <c r="R8" s="97">
        <v>6.85</v>
      </c>
      <c r="S8" s="97">
        <v>6.93</v>
      </c>
      <c r="T8" s="97">
        <v>8.76</v>
      </c>
      <c r="U8" s="97">
        <v>18.02</v>
      </c>
      <c r="V8" s="97">
        <v>20.46</v>
      </c>
      <c r="W8" s="97">
        <v>0</v>
      </c>
      <c r="X8" s="97">
        <v>0</v>
      </c>
      <c r="Y8" s="97">
        <v>40.56</v>
      </c>
      <c r="Z8" s="97">
        <v>1.2070000000000001</v>
      </c>
      <c r="AA8" s="98">
        <v>3266.8</v>
      </c>
      <c r="AB8" s="97">
        <v>492.05</v>
      </c>
      <c r="AC8" s="97">
        <f t="shared" si="0"/>
        <v>2.4748835767477573</v>
      </c>
      <c r="AD8" s="97">
        <v>8245</v>
      </c>
      <c r="AE8" s="97">
        <f t="shared" si="1"/>
        <v>5.8088333720823719</v>
      </c>
      <c r="AF8" s="97">
        <v>3054</v>
      </c>
      <c r="AG8" s="97">
        <f t="shared" si="2"/>
        <v>2.151628516475387</v>
      </c>
      <c r="AH8" s="97">
        <v>443.2</v>
      </c>
      <c r="AI8" s="97">
        <f t="shared" si="3"/>
        <v>0.31224681024947332</v>
      </c>
      <c r="AJ8" s="117"/>
      <c r="AK8" s="117">
        <f t="shared" si="13"/>
        <v>246.02500000000001</v>
      </c>
      <c r="AL8" s="117">
        <f t="shared" si="4"/>
        <v>618652.28385000001</v>
      </c>
      <c r="AM8" s="2">
        <f t="shared" si="5"/>
        <v>40.559999999999995</v>
      </c>
      <c r="AN8" s="2">
        <f t="shared" si="6"/>
        <v>40.56</v>
      </c>
      <c r="AO8" s="3"/>
      <c r="AP8" s="4"/>
      <c r="AQ8" s="4">
        <f t="shared" si="7"/>
        <v>40.559999999999995</v>
      </c>
      <c r="AR8" s="4">
        <f t="shared" si="8"/>
        <v>40.56</v>
      </c>
      <c r="AS8" s="4">
        <f t="shared" si="9"/>
        <v>40.56</v>
      </c>
      <c r="AU8" s="74">
        <f t="shared" si="10"/>
        <v>0.99985207100591733</v>
      </c>
      <c r="AV8" s="74">
        <f t="shared" si="11"/>
        <v>0.99985207100591711</v>
      </c>
      <c r="AW8" s="74">
        <f t="shared" si="12"/>
        <v>0.99985207100591711</v>
      </c>
    </row>
    <row r="9" spans="1:49" s="5" customFormat="1" ht="23.25" x14ac:dyDescent="0.5">
      <c r="A9" s="14" t="s">
        <v>33</v>
      </c>
      <c r="B9" s="14">
        <v>531</v>
      </c>
      <c r="C9" s="14">
        <v>129</v>
      </c>
      <c r="D9" s="14">
        <v>100</v>
      </c>
      <c r="E9" s="14" t="s">
        <v>38</v>
      </c>
      <c r="F9" s="15">
        <v>0</v>
      </c>
      <c r="G9" s="15">
        <v>10418</v>
      </c>
      <c r="H9" s="40">
        <v>10.417999999999999</v>
      </c>
      <c r="I9" s="17">
        <v>4</v>
      </c>
      <c r="J9" s="14" t="s">
        <v>153</v>
      </c>
      <c r="K9" s="57">
        <v>42222</v>
      </c>
      <c r="L9" s="19" t="s">
        <v>185</v>
      </c>
      <c r="M9" s="97">
        <v>4.7300000000000004</v>
      </c>
      <c r="N9" s="97">
        <v>2.33</v>
      </c>
      <c r="O9" s="97">
        <v>2</v>
      </c>
      <c r="P9" s="97">
        <v>1.38</v>
      </c>
      <c r="Q9" s="97">
        <v>3.1335999999999999</v>
      </c>
      <c r="R9" s="97">
        <v>2.2000000000000002</v>
      </c>
      <c r="S9" s="97">
        <v>1.58</v>
      </c>
      <c r="T9" s="97">
        <v>2.58</v>
      </c>
      <c r="U9" s="97">
        <v>4.08</v>
      </c>
      <c r="V9" s="97">
        <v>17.539100000000001</v>
      </c>
      <c r="W9" s="97">
        <v>0</v>
      </c>
      <c r="X9" s="97">
        <v>0</v>
      </c>
      <c r="Y9" s="97">
        <v>10.42</v>
      </c>
      <c r="Z9" s="97">
        <v>1.0805</v>
      </c>
      <c r="AA9" s="98">
        <v>0</v>
      </c>
      <c r="AB9" s="97">
        <v>57.47</v>
      </c>
      <c r="AC9" s="97">
        <f t="shared" si="0"/>
        <v>7.8805912843156092E-2</v>
      </c>
      <c r="AD9" s="97">
        <v>0</v>
      </c>
      <c r="AE9" s="97">
        <f t="shared" si="1"/>
        <v>0</v>
      </c>
      <c r="AF9" s="97">
        <v>0</v>
      </c>
      <c r="AG9" s="97">
        <f t="shared" si="2"/>
        <v>0</v>
      </c>
      <c r="AH9" s="97">
        <v>0</v>
      </c>
      <c r="AI9" s="97">
        <f t="shared" si="3"/>
        <v>0</v>
      </c>
      <c r="AJ9" s="83"/>
      <c r="AK9" s="83">
        <f t="shared" si="13"/>
        <v>28.734999999999999</v>
      </c>
      <c r="AL9" s="83">
        <f t="shared" si="4"/>
        <v>299.36122999999998</v>
      </c>
      <c r="AM9" s="2">
        <f t="shared" si="5"/>
        <v>10.440000000000001</v>
      </c>
      <c r="AN9" s="2">
        <f t="shared" si="6"/>
        <v>10.440000000000001</v>
      </c>
      <c r="AO9" s="3"/>
      <c r="AP9" s="4"/>
      <c r="AQ9" s="4">
        <f t="shared" si="7"/>
        <v>10.440000000000001</v>
      </c>
      <c r="AR9" s="4">
        <f t="shared" si="8"/>
        <v>10.440000000000001</v>
      </c>
      <c r="AS9" s="4">
        <f t="shared" si="9"/>
        <v>10.42</v>
      </c>
      <c r="AU9" s="74">
        <f t="shared" si="10"/>
        <v>0.99789272030651321</v>
      </c>
      <c r="AV9" s="74">
        <f t="shared" si="11"/>
        <v>0.99789272030651321</v>
      </c>
      <c r="AW9" s="74">
        <f t="shared" si="12"/>
        <v>0.9998080614203454</v>
      </c>
    </row>
    <row r="10" spans="1:49" s="5" customFormat="1" ht="23.25" x14ac:dyDescent="0.5">
      <c r="A10" s="14" t="s">
        <v>33</v>
      </c>
      <c r="B10" s="14">
        <v>531</v>
      </c>
      <c r="C10" s="14">
        <v>129</v>
      </c>
      <c r="D10" s="14">
        <v>100</v>
      </c>
      <c r="E10" s="14" t="s">
        <v>38</v>
      </c>
      <c r="F10" s="15" t="s">
        <v>148</v>
      </c>
      <c r="G10" s="15" t="s">
        <v>196</v>
      </c>
      <c r="H10" s="40">
        <v>10.417999999999999</v>
      </c>
      <c r="I10" s="17">
        <v>4</v>
      </c>
      <c r="J10" s="14" t="s">
        <v>297</v>
      </c>
      <c r="K10" s="57">
        <v>42223</v>
      </c>
      <c r="L10" s="19" t="s">
        <v>185</v>
      </c>
      <c r="M10" s="97">
        <v>7.41</v>
      </c>
      <c r="N10" s="97">
        <v>1.38</v>
      </c>
      <c r="O10" s="97">
        <v>1</v>
      </c>
      <c r="P10" s="97">
        <v>0.63</v>
      </c>
      <c r="Q10" s="97">
        <v>2.2719999999999998</v>
      </c>
      <c r="R10" s="97">
        <v>4.6100000000000003</v>
      </c>
      <c r="S10" s="97">
        <v>3.69</v>
      </c>
      <c r="T10" s="97">
        <v>1.65</v>
      </c>
      <c r="U10" s="97">
        <v>0.48</v>
      </c>
      <c r="V10" s="97">
        <v>11.188000000000001</v>
      </c>
      <c r="W10" s="97">
        <v>0</v>
      </c>
      <c r="X10" s="97">
        <v>0</v>
      </c>
      <c r="Y10" s="97">
        <v>10.42</v>
      </c>
      <c r="Z10" s="97">
        <v>1.008</v>
      </c>
      <c r="AA10" s="98">
        <v>0</v>
      </c>
      <c r="AB10" s="97">
        <v>35.57</v>
      </c>
      <c r="AC10" s="97">
        <f t="shared" si="0"/>
        <v>4.8775471025423039E-2</v>
      </c>
      <c r="AD10" s="97">
        <v>0</v>
      </c>
      <c r="AE10" s="97">
        <f t="shared" si="1"/>
        <v>0</v>
      </c>
      <c r="AF10" s="97">
        <v>0</v>
      </c>
      <c r="AG10" s="97">
        <f t="shared" si="2"/>
        <v>0</v>
      </c>
      <c r="AH10" s="97">
        <v>0</v>
      </c>
      <c r="AI10" s="97">
        <f t="shared" si="3"/>
        <v>0</v>
      </c>
      <c r="AJ10" s="83"/>
      <c r="AK10" s="83">
        <f t="shared" si="13"/>
        <v>17.785</v>
      </c>
      <c r="AL10" s="83">
        <f t="shared" si="4"/>
        <v>185.28412999999998</v>
      </c>
      <c r="AM10" s="2">
        <f t="shared" si="5"/>
        <v>10.42</v>
      </c>
      <c r="AN10" s="2">
        <f t="shared" si="6"/>
        <v>10.430000000000001</v>
      </c>
      <c r="AO10" s="3"/>
      <c r="AP10" s="4"/>
      <c r="AQ10" s="4">
        <f t="shared" si="7"/>
        <v>10.42</v>
      </c>
      <c r="AR10" s="4">
        <f t="shared" si="8"/>
        <v>10.430000000000001</v>
      </c>
      <c r="AS10" s="4">
        <f t="shared" si="9"/>
        <v>10.42</v>
      </c>
      <c r="AU10" s="74">
        <f t="shared" si="10"/>
        <v>0.9998080614203454</v>
      </c>
      <c r="AV10" s="74">
        <f t="shared" si="11"/>
        <v>0.99884947267497581</v>
      </c>
      <c r="AW10" s="74">
        <f t="shared" si="12"/>
        <v>0.9998080614203454</v>
      </c>
    </row>
    <row r="11" spans="1:49" s="5" customFormat="1" ht="23.25" x14ac:dyDescent="0.5">
      <c r="A11" s="14" t="s">
        <v>33</v>
      </c>
      <c r="B11" s="14">
        <v>531</v>
      </c>
      <c r="C11" s="14">
        <v>1022</v>
      </c>
      <c r="D11" s="14">
        <v>100</v>
      </c>
      <c r="E11" s="14" t="s">
        <v>197</v>
      </c>
      <c r="F11" s="15" t="s">
        <v>198</v>
      </c>
      <c r="G11" s="15" t="s">
        <v>199</v>
      </c>
      <c r="H11" s="40">
        <v>22.981000000000002</v>
      </c>
      <c r="I11" s="17">
        <v>2</v>
      </c>
      <c r="J11" s="14" t="s">
        <v>224</v>
      </c>
      <c r="K11" s="57">
        <v>42223</v>
      </c>
      <c r="L11" s="19" t="s">
        <v>185</v>
      </c>
      <c r="M11" s="97">
        <v>15.56</v>
      </c>
      <c r="N11" s="97">
        <v>3.95</v>
      </c>
      <c r="O11" s="97">
        <v>2.19</v>
      </c>
      <c r="P11" s="97">
        <v>1.3</v>
      </c>
      <c r="Q11" s="97">
        <v>2.4929999999999999</v>
      </c>
      <c r="R11" s="97">
        <v>10.7</v>
      </c>
      <c r="S11" s="97">
        <v>2.87</v>
      </c>
      <c r="T11" s="97">
        <v>1.96</v>
      </c>
      <c r="U11" s="97">
        <v>7.47</v>
      </c>
      <c r="V11" s="97">
        <v>19.635000000000002</v>
      </c>
      <c r="W11" s="97">
        <v>0</v>
      </c>
      <c r="X11" s="97">
        <v>0</v>
      </c>
      <c r="Y11" s="97">
        <v>22.99</v>
      </c>
      <c r="Z11" s="97">
        <v>1.1870000000000001</v>
      </c>
      <c r="AA11" s="98">
        <v>18.09</v>
      </c>
      <c r="AB11" s="97">
        <v>144.94999999999999</v>
      </c>
      <c r="AC11" s="97">
        <f t="shared" si="0"/>
        <v>0.11259611977596398</v>
      </c>
      <c r="AD11" s="97">
        <v>42.02</v>
      </c>
      <c r="AE11" s="97">
        <f t="shared" si="1"/>
        <v>5.2241914127819866E-2</v>
      </c>
      <c r="AF11" s="97">
        <v>87.09</v>
      </c>
      <c r="AG11" s="97">
        <f t="shared" si="2"/>
        <v>0.10827578061379896</v>
      </c>
      <c r="AH11" s="97">
        <v>0.36</v>
      </c>
      <c r="AI11" s="97">
        <f t="shared" si="3"/>
        <v>4.4757470456961327E-4</v>
      </c>
      <c r="AJ11" s="83"/>
      <c r="AK11" s="83">
        <f t="shared" si="13"/>
        <v>72.474999999999994</v>
      </c>
      <c r="AL11" s="83">
        <f t="shared" si="4"/>
        <v>5056.6243350000004</v>
      </c>
      <c r="AM11" s="2">
        <f t="shared" si="5"/>
        <v>23.000000000000004</v>
      </c>
      <c r="AN11" s="2">
        <f t="shared" si="6"/>
        <v>23</v>
      </c>
      <c r="AO11" s="3"/>
      <c r="AP11" s="4"/>
      <c r="AQ11" s="4">
        <f t="shared" si="7"/>
        <v>23.000000000000004</v>
      </c>
      <c r="AR11" s="4">
        <f t="shared" si="8"/>
        <v>23</v>
      </c>
      <c r="AS11" s="4">
        <f t="shared" si="9"/>
        <v>22.99</v>
      </c>
      <c r="AU11" s="74">
        <f t="shared" si="10"/>
        <v>0.99917391304347813</v>
      </c>
      <c r="AV11" s="74">
        <f t="shared" si="11"/>
        <v>0.99917391304347836</v>
      </c>
      <c r="AW11" s="74">
        <f t="shared" si="12"/>
        <v>0.99960852544584611</v>
      </c>
    </row>
    <row r="12" spans="1:49" s="5" customFormat="1" ht="23.25" customHeight="1" x14ac:dyDescent="0.5">
      <c r="A12" s="14" t="s">
        <v>33</v>
      </c>
      <c r="B12" s="14">
        <v>531</v>
      </c>
      <c r="C12" s="14">
        <v>1023</v>
      </c>
      <c r="D12" s="14">
        <v>101</v>
      </c>
      <c r="E12" s="14" t="s">
        <v>39</v>
      </c>
      <c r="F12" s="15" t="s">
        <v>187</v>
      </c>
      <c r="G12" s="15" t="s">
        <v>188</v>
      </c>
      <c r="H12" s="40">
        <v>54.966999999999999</v>
      </c>
      <c r="I12" s="17">
        <v>2</v>
      </c>
      <c r="J12" s="14" t="s">
        <v>154</v>
      </c>
      <c r="K12" s="57">
        <v>42223</v>
      </c>
      <c r="L12" s="19" t="s">
        <v>185</v>
      </c>
      <c r="M12" s="97">
        <v>41.89</v>
      </c>
      <c r="N12" s="97">
        <v>9.3699999999999992</v>
      </c>
      <c r="O12" s="97">
        <v>3.04</v>
      </c>
      <c r="P12" s="97">
        <v>0.68</v>
      </c>
      <c r="Q12" s="97">
        <v>2.3058800000000002</v>
      </c>
      <c r="R12" s="97">
        <v>27.09</v>
      </c>
      <c r="S12" s="97">
        <v>8.26</v>
      </c>
      <c r="T12" s="97">
        <v>4.92</v>
      </c>
      <c r="U12" s="97">
        <v>14.71</v>
      </c>
      <c r="V12" s="97">
        <v>14.8805</v>
      </c>
      <c r="W12" s="97">
        <v>0</v>
      </c>
      <c r="X12" s="97">
        <v>0</v>
      </c>
      <c r="Y12" s="97">
        <v>54.97</v>
      </c>
      <c r="Z12" s="97">
        <v>1.2454499999999999</v>
      </c>
      <c r="AA12" s="98">
        <v>0</v>
      </c>
      <c r="AB12" s="97">
        <v>0</v>
      </c>
      <c r="AC12" s="97">
        <f t="shared" si="0"/>
        <v>0</v>
      </c>
      <c r="AD12" s="97">
        <v>0</v>
      </c>
      <c r="AE12" s="97">
        <f t="shared" si="1"/>
        <v>0</v>
      </c>
      <c r="AF12" s="97">
        <v>0</v>
      </c>
      <c r="AG12" s="97">
        <f t="shared" si="2"/>
        <v>0</v>
      </c>
      <c r="AH12" s="97">
        <v>0</v>
      </c>
      <c r="AI12" s="97">
        <f t="shared" si="3"/>
        <v>0</v>
      </c>
      <c r="AJ12" s="83"/>
      <c r="AK12" s="83">
        <f t="shared" si="13"/>
        <v>0</v>
      </c>
      <c r="AL12" s="83">
        <f t="shared" si="4"/>
        <v>0</v>
      </c>
      <c r="AM12" s="2">
        <f t="shared" si="5"/>
        <v>54.98</v>
      </c>
      <c r="AN12" s="2">
        <f t="shared" si="6"/>
        <v>54.980000000000004</v>
      </c>
      <c r="AO12" s="3"/>
      <c r="AP12" s="4"/>
      <c r="AQ12" s="4">
        <f t="shared" si="7"/>
        <v>54.98</v>
      </c>
      <c r="AR12" s="4">
        <f t="shared" si="8"/>
        <v>54.980000000000004</v>
      </c>
      <c r="AS12" s="4">
        <f t="shared" si="9"/>
        <v>54.97</v>
      </c>
      <c r="AU12" s="74">
        <f t="shared" si="10"/>
        <v>0.99976355038195708</v>
      </c>
      <c r="AV12" s="74">
        <f t="shared" si="11"/>
        <v>0.99976355038195697</v>
      </c>
      <c r="AW12" s="74">
        <f t="shared" si="12"/>
        <v>0.9999454247771512</v>
      </c>
    </row>
    <row r="13" spans="1:49" s="5" customFormat="1" ht="23.25" x14ac:dyDescent="0.5">
      <c r="A13" s="14" t="s">
        <v>33</v>
      </c>
      <c r="B13" s="14">
        <v>531</v>
      </c>
      <c r="C13" s="14">
        <v>1023</v>
      </c>
      <c r="D13" s="14">
        <v>102</v>
      </c>
      <c r="E13" s="14" t="s">
        <v>40</v>
      </c>
      <c r="F13" s="15" t="s">
        <v>190</v>
      </c>
      <c r="G13" s="15" t="s">
        <v>187</v>
      </c>
      <c r="H13" s="40">
        <v>20.722000000000001</v>
      </c>
      <c r="I13" s="17">
        <v>2</v>
      </c>
      <c r="J13" s="14" t="s">
        <v>154</v>
      </c>
      <c r="K13" s="57">
        <v>42223</v>
      </c>
      <c r="L13" s="19" t="s">
        <v>185</v>
      </c>
      <c r="M13" s="97">
        <v>14.42</v>
      </c>
      <c r="N13" s="97">
        <v>3.65</v>
      </c>
      <c r="O13" s="97">
        <v>1.8</v>
      </c>
      <c r="P13" s="97">
        <v>0.85</v>
      </c>
      <c r="Q13" s="97">
        <v>2.3851</v>
      </c>
      <c r="R13" s="97">
        <v>4.83</v>
      </c>
      <c r="S13" s="97">
        <v>0.2</v>
      </c>
      <c r="T13" s="97">
        <v>0.03</v>
      </c>
      <c r="U13" s="97">
        <v>15.68</v>
      </c>
      <c r="V13" s="97">
        <v>35.341500000000003</v>
      </c>
      <c r="W13" s="97">
        <v>0</v>
      </c>
      <c r="X13" s="97">
        <v>0</v>
      </c>
      <c r="Y13" s="97">
        <v>20.73</v>
      </c>
      <c r="Z13" s="97">
        <v>1.38296</v>
      </c>
      <c r="AA13" s="98">
        <v>28</v>
      </c>
      <c r="AB13" s="97">
        <v>3.19</v>
      </c>
      <c r="AC13" s="97">
        <f t="shared" si="0"/>
        <v>4.0805493126697644E-2</v>
      </c>
      <c r="AD13" s="97">
        <v>115</v>
      </c>
      <c r="AE13" s="97">
        <f t="shared" si="1"/>
        <v>0.15856163911370938</v>
      </c>
      <c r="AF13" s="97">
        <v>0</v>
      </c>
      <c r="AG13" s="97">
        <f t="shared" si="2"/>
        <v>0</v>
      </c>
      <c r="AH13" s="97">
        <v>2</v>
      </c>
      <c r="AI13" s="97">
        <f t="shared" si="3"/>
        <v>2.7575937237166851E-3</v>
      </c>
      <c r="AJ13" s="83"/>
      <c r="AK13" s="83">
        <f t="shared" si="13"/>
        <v>1.595</v>
      </c>
      <c r="AL13" s="83">
        <f t="shared" si="4"/>
        <v>3037.7415900000001</v>
      </c>
      <c r="AM13" s="2">
        <f t="shared" si="5"/>
        <v>20.720000000000002</v>
      </c>
      <c r="AN13" s="2">
        <f t="shared" si="6"/>
        <v>20.740000000000002</v>
      </c>
      <c r="AO13" s="3"/>
      <c r="AP13" s="4"/>
      <c r="AQ13" s="4">
        <f t="shared" si="7"/>
        <v>20.720000000000002</v>
      </c>
      <c r="AR13" s="4">
        <f t="shared" si="8"/>
        <v>20.740000000000002</v>
      </c>
      <c r="AS13" s="4">
        <f t="shared" si="9"/>
        <v>20.73</v>
      </c>
      <c r="AU13" s="74">
        <f t="shared" si="10"/>
        <v>1.000096525096525</v>
      </c>
      <c r="AV13" s="74">
        <f t="shared" si="11"/>
        <v>0.99913211186113782</v>
      </c>
      <c r="AW13" s="74">
        <f t="shared" si="12"/>
        <v>0.99961408586589484</v>
      </c>
    </row>
    <row r="14" spans="1:49" s="5" customFormat="1" ht="23.25" x14ac:dyDescent="0.5">
      <c r="A14" s="14" t="s">
        <v>33</v>
      </c>
      <c r="B14" s="14">
        <v>531</v>
      </c>
      <c r="C14" s="14">
        <v>1024</v>
      </c>
      <c r="D14" s="14">
        <v>100</v>
      </c>
      <c r="E14" s="14" t="s">
        <v>200</v>
      </c>
      <c r="F14" s="15" t="s">
        <v>148</v>
      </c>
      <c r="G14" s="15" t="s">
        <v>201</v>
      </c>
      <c r="H14" s="40">
        <v>38.685000000000002</v>
      </c>
      <c r="I14" s="17">
        <v>2</v>
      </c>
      <c r="J14" s="14" t="s">
        <v>154</v>
      </c>
      <c r="K14" s="57">
        <v>42222</v>
      </c>
      <c r="L14" s="19" t="s">
        <v>185</v>
      </c>
      <c r="M14" s="97">
        <v>20.43</v>
      </c>
      <c r="N14" s="97">
        <v>9.9600000000000009</v>
      </c>
      <c r="O14" s="97">
        <v>5.29</v>
      </c>
      <c r="P14" s="97">
        <v>3.01</v>
      </c>
      <c r="Q14" s="97">
        <v>2.8359999999999999</v>
      </c>
      <c r="R14" s="97">
        <v>21.44</v>
      </c>
      <c r="S14" s="97">
        <v>5.3</v>
      </c>
      <c r="T14" s="97">
        <v>2.3199999999999998</v>
      </c>
      <c r="U14" s="97">
        <v>9.6300000000000008</v>
      </c>
      <c r="V14" s="97">
        <v>16.172999999999998</v>
      </c>
      <c r="W14" s="97">
        <v>0.03</v>
      </c>
      <c r="X14" s="97">
        <v>0.1</v>
      </c>
      <c r="Y14" s="97">
        <v>38.56</v>
      </c>
      <c r="Z14" s="97">
        <v>1.4470000000000001</v>
      </c>
      <c r="AA14" s="98">
        <v>8.02</v>
      </c>
      <c r="AB14" s="97">
        <v>116.89</v>
      </c>
      <c r="AC14" s="97">
        <f t="shared" si="0"/>
        <v>4.9088794106242728E-2</v>
      </c>
      <c r="AD14" s="97">
        <v>0.62</v>
      </c>
      <c r="AE14" s="97">
        <f t="shared" si="1"/>
        <v>4.5791096585978322E-4</v>
      </c>
      <c r="AF14" s="97">
        <v>0</v>
      </c>
      <c r="AG14" s="97">
        <f t="shared" si="2"/>
        <v>0</v>
      </c>
      <c r="AH14" s="97">
        <v>0</v>
      </c>
      <c r="AI14" s="97">
        <f t="shared" si="3"/>
        <v>0</v>
      </c>
      <c r="AJ14" s="83"/>
      <c r="AK14" s="83">
        <f t="shared" si="13"/>
        <v>58.445</v>
      </c>
      <c r="AL14" s="83">
        <f t="shared" si="4"/>
        <v>2595.1832249999998</v>
      </c>
      <c r="AM14" s="2">
        <f t="shared" si="5"/>
        <v>38.69</v>
      </c>
      <c r="AN14" s="2">
        <f t="shared" si="6"/>
        <v>38.690000000000005</v>
      </c>
      <c r="AO14" s="3"/>
      <c r="AP14" s="4"/>
      <c r="AQ14" s="4">
        <f t="shared" si="7"/>
        <v>38.69</v>
      </c>
      <c r="AR14" s="4">
        <f t="shared" si="8"/>
        <v>38.690000000000005</v>
      </c>
      <c r="AS14" s="4">
        <f t="shared" si="9"/>
        <v>38.690000000000005</v>
      </c>
      <c r="AU14" s="74">
        <f t="shared" si="10"/>
        <v>0.99987076764021721</v>
      </c>
      <c r="AV14" s="74">
        <f t="shared" si="11"/>
        <v>0.9998707676402171</v>
      </c>
      <c r="AW14" s="74">
        <f t="shared" si="12"/>
        <v>0.9998707676402171</v>
      </c>
    </row>
    <row r="15" spans="1:49" s="74" customFormat="1" ht="23.25" x14ac:dyDescent="0.5">
      <c r="A15" s="80" t="s">
        <v>33</v>
      </c>
      <c r="B15" s="80">
        <v>531</v>
      </c>
      <c r="C15" s="80">
        <v>1101</v>
      </c>
      <c r="D15" s="80">
        <v>100</v>
      </c>
      <c r="E15" s="80" t="s">
        <v>202</v>
      </c>
      <c r="F15" s="15" t="s">
        <v>148</v>
      </c>
      <c r="G15" s="15" t="s">
        <v>203</v>
      </c>
      <c r="H15" s="40">
        <v>9.7889999999999997</v>
      </c>
      <c r="I15" s="17">
        <v>2</v>
      </c>
      <c r="J15" s="80" t="s">
        <v>224</v>
      </c>
      <c r="K15" s="57">
        <v>42222</v>
      </c>
      <c r="L15" s="19" t="s">
        <v>185</v>
      </c>
      <c r="M15" s="97">
        <v>6.89</v>
      </c>
      <c r="N15" s="97">
        <v>1.73</v>
      </c>
      <c r="O15" s="97">
        <v>0.68</v>
      </c>
      <c r="P15" s="97">
        <v>0.5</v>
      </c>
      <c r="Q15" s="97">
        <v>2.3860000000000001</v>
      </c>
      <c r="R15" s="97">
        <v>3.25</v>
      </c>
      <c r="S15" s="97">
        <v>0.8</v>
      </c>
      <c r="T15" s="97">
        <v>1.4</v>
      </c>
      <c r="U15" s="97">
        <v>4.34</v>
      </c>
      <c r="V15" s="97">
        <v>16.888999999999999</v>
      </c>
      <c r="W15" s="97">
        <v>0</v>
      </c>
      <c r="X15" s="97">
        <v>0</v>
      </c>
      <c r="Y15" s="97">
        <v>9.7899999999999991</v>
      </c>
      <c r="Z15" s="97">
        <v>1.091</v>
      </c>
      <c r="AA15" s="98">
        <v>0</v>
      </c>
      <c r="AB15" s="97">
        <v>17.32</v>
      </c>
      <c r="AC15" s="97">
        <f t="shared" si="0"/>
        <v>2.5276184638734437E-2</v>
      </c>
      <c r="AD15" s="97">
        <v>0</v>
      </c>
      <c r="AE15" s="97">
        <f t="shared" si="1"/>
        <v>0</v>
      </c>
      <c r="AF15" s="97">
        <v>0</v>
      </c>
      <c r="AG15" s="97">
        <f t="shared" si="2"/>
        <v>0</v>
      </c>
      <c r="AH15" s="97">
        <v>0</v>
      </c>
      <c r="AI15" s="97">
        <f t="shared" si="3"/>
        <v>0</v>
      </c>
      <c r="AJ15" s="83"/>
      <c r="AK15" s="83">
        <f t="shared" si="13"/>
        <v>8.66</v>
      </c>
      <c r="AL15" s="83">
        <f t="shared" si="4"/>
        <v>84.772739999999999</v>
      </c>
      <c r="AM15" s="2">
        <f t="shared" si="5"/>
        <v>9.7999999999999989</v>
      </c>
      <c r="AN15" s="2">
        <f t="shared" si="6"/>
        <v>9.7899999999999991</v>
      </c>
      <c r="AO15" s="3"/>
      <c r="AP15" s="4"/>
      <c r="AQ15" s="4">
        <f t="shared" si="7"/>
        <v>9.7999999999999989</v>
      </c>
      <c r="AR15" s="4">
        <f t="shared" si="8"/>
        <v>9.7899999999999991</v>
      </c>
      <c r="AS15" s="4">
        <f t="shared" si="9"/>
        <v>9.7899999999999991</v>
      </c>
      <c r="AU15" s="74">
        <f t="shared" si="10"/>
        <v>0.99887755102040821</v>
      </c>
      <c r="AV15" s="74">
        <f t="shared" si="11"/>
        <v>0.99989785495403483</v>
      </c>
      <c r="AW15" s="74">
        <f t="shared" si="12"/>
        <v>0.99989785495403483</v>
      </c>
    </row>
    <row r="16" spans="1:49" s="74" customFormat="1" ht="23.25" x14ac:dyDescent="0.5">
      <c r="A16" s="80" t="s">
        <v>33</v>
      </c>
      <c r="B16" s="80">
        <v>531</v>
      </c>
      <c r="C16" s="80">
        <v>1120</v>
      </c>
      <c r="D16" s="80">
        <v>100</v>
      </c>
      <c r="E16" s="80" t="s">
        <v>204</v>
      </c>
      <c r="F16" s="15" t="s">
        <v>148</v>
      </c>
      <c r="G16" s="15" t="s">
        <v>162</v>
      </c>
      <c r="H16" s="40">
        <v>10</v>
      </c>
      <c r="I16" s="17">
        <v>2</v>
      </c>
      <c r="J16" s="80" t="s">
        <v>154</v>
      </c>
      <c r="K16" s="57">
        <v>42221</v>
      </c>
      <c r="L16" s="19" t="s">
        <v>185</v>
      </c>
      <c r="M16" s="97">
        <v>7.95</v>
      </c>
      <c r="N16" s="97">
        <v>1.18</v>
      </c>
      <c r="O16" s="97">
        <v>0.7</v>
      </c>
      <c r="P16" s="97">
        <v>0.18</v>
      </c>
      <c r="Q16" s="97">
        <v>2.1349999999999998</v>
      </c>
      <c r="R16" s="97">
        <v>6.27</v>
      </c>
      <c r="S16" s="97">
        <v>1.4</v>
      </c>
      <c r="T16" s="97">
        <v>0.5</v>
      </c>
      <c r="U16" s="97">
        <v>1.83</v>
      </c>
      <c r="V16" s="97">
        <v>17.704999999999998</v>
      </c>
      <c r="W16" s="97">
        <v>0</v>
      </c>
      <c r="X16" s="97">
        <v>0.25</v>
      </c>
      <c r="Y16" s="97">
        <v>9.75</v>
      </c>
      <c r="Z16" s="97">
        <v>1.171</v>
      </c>
      <c r="AA16" s="98">
        <v>174.76</v>
      </c>
      <c r="AB16" s="97">
        <v>116.37</v>
      </c>
      <c r="AC16" s="97">
        <f t="shared" si="0"/>
        <v>0.66555714285714285</v>
      </c>
      <c r="AD16" s="97">
        <v>7.44</v>
      </c>
      <c r="AE16" s="97">
        <f t="shared" si="1"/>
        <v>2.125714285714286E-2</v>
      </c>
      <c r="AF16" s="97">
        <v>322.77</v>
      </c>
      <c r="AG16" s="97">
        <f t="shared" si="2"/>
        <v>0.92219999999999991</v>
      </c>
      <c r="AH16" s="97">
        <v>0</v>
      </c>
      <c r="AI16" s="97">
        <f t="shared" si="3"/>
        <v>0</v>
      </c>
      <c r="AJ16" s="83"/>
      <c r="AK16" s="83">
        <f t="shared" si="13"/>
        <v>58.185000000000002</v>
      </c>
      <c r="AL16" s="83">
        <f t="shared" si="4"/>
        <v>5631.5499999999993</v>
      </c>
      <c r="AM16" s="2">
        <f t="shared" si="5"/>
        <v>10.01</v>
      </c>
      <c r="AN16" s="2">
        <f t="shared" si="6"/>
        <v>10</v>
      </c>
      <c r="AO16" s="3"/>
      <c r="AP16" s="4"/>
      <c r="AQ16" s="4">
        <f t="shared" si="7"/>
        <v>10.01</v>
      </c>
      <c r="AR16" s="4">
        <f t="shared" si="8"/>
        <v>10</v>
      </c>
      <c r="AS16" s="4">
        <f t="shared" si="9"/>
        <v>10</v>
      </c>
      <c r="AU16" s="74">
        <f t="shared" si="10"/>
        <v>0.99900099900099903</v>
      </c>
      <c r="AV16" s="74">
        <f t="shared" si="11"/>
        <v>1</v>
      </c>
      <c r="AW16" s="74">
        <f t="shared" si="12"/>
        <v>1</v>
      </c>
    </row>
    <row r="17" spans="1:51" s="74" customFormat="1" ht="23.25" x14ac:dyDescent="0.5">
      <c r="A17" s="80" t="s">
        <v>33</v>
      </c>
      <c r="B17" s="80">
        <v>531</v>
      </c>
      <c r="C17" s="80">
        <v>1134</v>
      </c>
      <c r="D17" s="80">
        <v>100</v>
      </c>
      <c r="E17" s="80" t="s">
        <v>41</v>
      </c>
      <c r="F17" s="15" t="s">
        <v>251</v>
      </c>
      <c r="G17" s="15" t="s">
        <v>148</v>
      </c>
      <c r="H17" s="40">
        <v>9.7349999999999994</v>
      </c>
      <c r="I17" s="17">
        <v>2</v>
      </c>
      <c r="J17" s="80" t="s">
        <v>154</v>
      </c>
      <c r="K17" s="57">
        <v>42221</v>
      </c>
      <c r="L17" s="19" t="s">
        <v>185</v>
      </c>
      <c r="M17" s="97">
        <v>7.67</v>
      </c>
      <c r="N17" s="97">
        <v>1.56</v>
      </c>
      <c r="O17" s="97">
        <v>0.43</v>
      </c>
      <c r="P17" s="97">
        <v>0.08</v>
      </c>
      <c r="Q17" s="97">
        <v>2</v>
      </c>
      <c r="R17" s="97">
        <v>6.59</v>
      </c>
      <c r="S17" s="97">
        <v>1.92</v>
      </c>
      <c r="T17" s="97">
        <v>0.71</v>
      </c>
      <c r="U17" s="97">
        <v>0.53</v>
      </c>
      <c r="V17" s="97">
        <v>8.77</v>
      </c>
      <c r="W17" s="97">
        <v>0</v>
      </c>
      <c r="X17" s="97">
        <v>0</v>
      </c>
      <c r="Y17" s="97">
        <v>9.73</v>
      </c>
      <c r="Z17" s="97">
        <v>1.1080000000000001</v>
      </c>
      <c r="AA17" s="98">
        <v>19</v>
      </c>
      <c r="AB17" s="97">
        <v>45.86</v>
      </c>
      <c r="AC17" s="97">
        <f t="shared" si="0"/>
        <v>0.12306111967128916</v>
      </c>
      <c r="AD17" s="97">
        <v>87</v>
      </c>
      <c r="AE17" s="97">
        <f t="shared" si="1"/>
        <v>0.25533788245652655</v>
      </c>
      <c r="AF17" s="97">
        <v>130</v>
      </c>
      <c r="AG17" s="97">
        <f t="shared" si="2"/>
        <v>0.38153936459021209</v>
      </c>
      <c r="AH17" s="97">
        <v>6</v>
      </c>
      <c r="AI17" s="97">
        <f t="shared" si="3"/>
        <v>1.7609509134932862E-2</v>
      </c>
      <c r="AJ17" s="83"/>
      <c r="AK17" s="83">
        <f t="shared" si="13"/>
        <v>22.93</v>
      </c>
      <c r="AL17" s="83">
        <f t="shared" si="4"/>
        <v>2579.0935500000001</v>
      </c>
      <c r="AM17" s="2">
        <f t="shared" si="5"/>
        <v>9.74</v>
      </c>
      <c r="AN17" s="2">
        <f t="shared" si="6"/>
        <v>9.7499999999999982</v>
      </c>
      <c r="AO17" s="3"/>
      <c r="AP17" s="4"/>
      <c r="AQ17" s="4">
        <f t="shared" si="7"/>
        <v>9.74</v>
      </c>
      <c r="AR17" s="4">
        <f t="shared" si="8"/>
        <v>9.7499999999999982</v>
      </c>
      <c r="AS17" s="4">
        <f t="shared" si="9"/>
        <v>9.73</v>
      </c>
      <c r="AU17" s="74">
        <f t="shared" si="10"/>
        <v>0.99948665297741268</v>
      </c>
      <c r="AV17" s="74">
        <f t="shared" si="11"/>
        <v>0.99846153846153862</v>
      </c>
      <c r="AW17" s="74">
        <f t="shared" si="12"/>
        <v>1.0005138746145938</v>
      </c>
    </row>
    <row r="18" spans="1:51" s="74" customFormat="1" ht="23.25" x14ac:dyDescent="0.5">
      <c r="A18" s="80" t="s">
        <v>33</v>
      </c>
      <c r="B18" s="80">
        <v>531</v>
      </c>
      <c r="C18" s="80">
        <v>1134</v>
      </c>
      <c r="D18" s="80">
        <v>100</v>
      </c>
      <c r="E18" s="80" t="s">
        <v>41</v>
      </c>
      <c r="F18" s="15" t="s">
        <v>147</v>
      </c>
      <c r="G18" s="15" t="s">
        <v>252</v>
      </c>
      <c r="H18" s="40">
        <v>11.289</v>
      </c>
      <c r="I18" s="17">
        <v>2</v>
      </c>
      <c r="J18" s="80" t="s">
        <v>154</v>
      </c>
      <c r="K18" s="57">
        <v>42221</v>
      </c>
      <c r="L18" s="19" t="s">
        <v>185</v>
      </c>
      <c r="M18" s="97">
        <v>8.8000000000000007</v>
      </c>
      <c r="N18" s="97">
        <v>1.71</v>
      </c>
      <c r="O18" s="97">
        <v>0.45</v>
      </c>
      <c r="P18" s="97">
        <v>0.33</v>
      </c>
      <c r="Q18" s="97">
        <v>2.1160000000000001</v>
      </c>
      <c r="R18" s="97">
        <v>4.58</v>
      </c>
      <c r="S18" s="97">
        <v>2.04</v>
      </c>
      <c r="T18" s="97">
        <v>1.19</v>
      </c>
      <c r="U18" s="97">
        <v>3.5</v>
      </c>
      <c r="V18" s="97">
        <v>16.890999999999998</v>
      </c>
      <c r="W18" s="97">
        <v>0</v>
      </c>
      <c r="X18" s="97">
        <v>0</v>
      </c>
      <c r="Y18" s="97">
        <v>11.29</v>
      </c>
      <c r="Z18" s="97">
        <v>1.0680000000000001</v>
      </c>
      <c r="AA18" s="98">
        <v>41</v>
      </c>
      <c r="AB18" s="97">
        <v>112.36</v>
      </c>
      <c r="AC18" s="97">
        <f t="shared" si="0"/>
        <v>0.24595370967946042</v>
      </c>
      <c r="AD18" s="97">
        <v>170</v>
      </c>
      <c r="AE18" s="97">
        <f t="shared" si="1"/>
        <v>0.43025448287207518</v>
      </c>
      <c r="AF18" s="97">
        <v>484</v>
      </c>
      <c r="AG18" s="97">
        <f t="shared" si="2"/>
        <v>1.2249598218240259</v>
      </c>
      <c r="AH18" s="97">
        <v>40</v>
      </c>
      <c r="AI18" s="97">
        <f t="shared" si="3"/>
        <v>0.10123634891107652</v>
      </c>
      <c r="AJ18" s="83"/>
      <c r="AK18" s="83">
        <f t="shared" si="13"/>
        <v>56.18</v>
      </c>
      <c r="AL18" s="83">
        <f t="shared" si="4"/>
        <v>8931.6310199999989</v>
      </c>
      <c r="AM18" s="2"/>
      <c r="AN18" s="2"/>
      <c r="AO18" s="3"/>
      <c r="AP18" s="4"/>
      <c r="AQ18" s="4">
        <f t="shared" si="7"/>
        <v>11.290000000000001</v>
      </c>
      <c r="AR18" s="4">
        <f t="shared" si="8"/>
        <v>11.31</v>
      </c>
      <c r="AS18" s="4">
        <f t="shared" si="9"/>
        <v>11.29</v>
      </c>
      <c r="AU18" s="74">
        <f t="shared" si="10"/>
        <v>0.9999114260407439</v>
      </c>
      <c r="AV18" s="74">
        <f t="shared" si="11"/>
        <v>0.99814323607427047</v>
      </c>
      <c r="AW18" s="74">
        <f t="shared" si="12"/>
        <v>0.99991142604074412</v>
      </c>
    </row>
    <row r="19" spans="1:51" s="74" customFormat="1" ht="23.25" x14ac:dyDescent="0.5">
      <c r="A19" s="80" t="s">
        <v>33</v>
      </c>
      <c r="B19" s="80">
        <v>531</v>
      </c>
      <c r="C19" s="80">
        <v>1154</v>
      </c>
      <c r="D19" s="80">
        <v>100</v>
      </c>
      <c r="E19" s="80" t="s">
        <v>205</v>
      </c>
      <c r="F19" s="15" t="s">
        <v>148</v>
      </c>
      <c r="G19" s="15" t="s">
        <v>206</v>
      </c>
      <c r="H19" s="40">
        <v>30.788</v>
      </c>
      <c r="I19" s="17">
        <v>2</v>
      </c>
      <c r="J19" s="80" t="s">
        <v>224</v>
      </c>
      <c r="K19" s="57">
        <v>42222</v>
      </c>
      <c r="L19" s="19" t="s">
        <v>185</v>
      </c>
      <c r="M19" s="97">
        <v>12.64</v>
      </c>
      <c r="N19" s="97">
        <v>6.18</v>
      </c>
      <c r="O19" s="97">
        <v>7.56</v>
      </c>
      <c r="P19" s="97">
        <v>4.42</v>
      </c>
      <c r="Q19" s="97">
        <v>3.2549999999999999</v>
      </c>
      <c r="R19" s="97">
        <v>12.6</v>
      </c>
      <c r="S19" s="97">
        <v>6.45</v>
      </c>
      <c r="T19" s="97">
        <v>4.0999999999999996</v>
      </c>
      <c r="U19" s="97">
        <v>7.66</v>
      </c>
      <c r="V19" s="97">
        <v>14.74</v>
      </c>
      <c r="W19" s="97">
        <v>0</v>
      </c>
      <c r="X19" s="97">
        <v>0</v>
      </c>
      <c r="Y19" s="97">
        <v>30.79</v>
      </c>
      <c r="Z19" s="97">
        <v>1.597</v>
      </c>
      <c r="AA19" s="98">
        <v>1539.2</v>
      </c>
      <c r="AB19" s="97">
        <v>1034.2500000000007</v>
      </c>
      <c r="AC19" s="97">
        <f t="shared" si="0"/>
        <v>1.9082805916962085</v>
      </c>
      <c r="AD19" s="97">
        <v>157.32</v>
      </c>
      <c r="AE19" s="97">
        <f t="shared" si="1"/>
        <v>0.14599380092429332</v>
      </c>
      <c r="AF19" s="97">
        <v>3414.1400000000003</v>
      </c>
      <c r="AG19" s="97">
        <f t="shared" si="2"/>
        <v>3.1683401696393778</v>
      </c>
      <c r="AH19" s="97">
        <v>7563.6200000000035</v>
      </c>
      <c r="AI19" s="97">
        <f t="shared" si="3"/>
        <v>7.0190797898995934</v>
      </c>
      <c r="AJ19" s="83"/>
      <c r="AK19" s="83">
        <f t="shared" si="13"/>
        <v>517.12500000000034</v>
      </c>
      <c r="AL19" s="83">
        <f t="shared" si="4"/>
        <v>406136.97714000009</v>
      </c>
      <c r="AM19" s="2">
        <f t="shared" ref="AM19:AM24" si="14">SUM(M19:P19)</f>
        <v>30.799999999999997</v>
      </c>
      <c r="AN19" s="2">
        <f t="shared" ref="AN19:AN24" si="15">SUM(R19:U19)</f>
        <v>30.81</v>
      </c>
      <c r="AO19" s="3">
        <v>0</v>
      </c>
      <c r="AP19" s="4"/>
      <c r="AQ19" s="4">
        <f t="shared" si="7"/>
        <v>30.799999999999997</v>
      </c>
      <c r="AR19" s="4">
        <f t="shared" si="8"/>
        <v>30.81</v>
      </c>
      <c r="AS19" s="4">
        <f t="shared" si="9"/>
        <v>30.79</v>
      </c>
      <c r="AU19" s="74">
        <f t="shared" si="10"/>
        <v>0.99961038961038973</v>
      </c>
      <c r="AV19" s="74">
        <f t="shared" si="11"/>
        <v>0.99928594612138921</v>
      </c>
      <c r="AW19" s="74">
        <f t="shared" si="12"/>
        <v>0.99993504384540444</v>
      </c>
    </row>
    <row r="20" spans="1:51" s="74" customFormat="1" ht="23.25" x14ac:dyDescent="0.5">
      <c r="A20" s="80" t="s">
        <v>33</v>
      </c>
      <c r="B20" s="80">
        <v>531</v>
      </c>
      <c r="C20" s="80">
        <v>1216</v>
      </c>
      <c r="D20" s="80">
        <v>100</v>
      </c>
      <c r="E20" s="80" t="s">
        <v>207</v>
      </c>
      <c r="F20" s="15" t="s">
        <v>148</v>
      </c>
      <c r="G20" s="15" t="s">
        <v>208</v>
      </c>
      <c r="H20" s="40">
        <v>37.468000000000004</v>
      </c>
      <c r="I20" s="17">
        <v>2</v>
      </c>
      <c r="J20" s="80" t="s">
        <v>224</v>
      </c>
      <c r="K20" s="57">
        <v>42222</v>
      </c>
      <c r="L20" s="19" t="s">
        <v>185</v>
      </c>
      <c r="M20" s="97">
        <v>20.82</v>
      </c>
      <c r="N20" s="97">
        <v>8.65</v>
      </c>
      <c r="O20" s="97">
        <v>4.25</v>
      </c>
      <c r="P20" s="97">
        <v>3.75</v>
      </c>
      <c r="Q20" s="97">
        <v>2.899</v>
      </c>
      <c r="R20" s="97">
        <v>15.52</v>
      </c>
      <c r="S20" s="97">
        <v>5.98</v>
      </c>
      <c r="T20" s="97">
        <v>3.67</v>
      </c>
      <c r="U20" s="97">
        <v>12.31</v>
      </c>
      <c r="V20" s="97">
        <v>19.084</v>
      </c>
      <c r="W20" s="97">
        <v>0.2</v>
      </c>
      <c r="X20" s="97">
        <v>0.48</v>
      </c>
      <c r="Y20" s="97">
        <v>36.79</v>
      </c>
      <c r="Z20" s="97">
        <v>1.3839999999999999</v>
      </c>
      <c r="AA20" s="98">
        <v>0</v>
      </c>
      <c r="AB20" s="97">
        <v>2.99</v>
      </c>
      <c r="AC20" s="97">
        <f t="shared" si="0"/>
        <v>1.1400204364867546E-3</v>
      </c>
      <c r="AD20" s="97">
        <v>136.96</v>
      </c>
      <c r="AE20" s="97">
        <f t="shared" si="1"/>
        <v>0.10443959798075311</v>
      </c>
      <c r="AF20" s="97">
        <v>0</v>
      </c>
      <c r="AG20" s="97">
        <f t="shared" si="2"/>
        <v>0</v>
      </c>
      <c r="AH20" s="97">
        <v>1.9</v>
      </c>
      <c r="AI20" s="97">
        <f t="shared" si="3"/>
        <v>1.4488554042306576E-3</v>
      </c>
      <c r="AJ20" s="83"/>
      <c r="AK20" s="83">
        <f t="shared" si="13"/>
        <v>1.4950000000000001</v>
      </c>
      <c r="AL20" s="83">
        <f t="shared" si="4"/>
        <v>5258.8211400000009</v>
      </c>
      <c r="AM20" s="2">
        <f t="shared" si="14"/>
        <v>37.47</v>
      </c>
      <c r="AN20" s="2">
        <f t="shared" si="15"/>
        <v>37.480000000000004</v>
      </c>
      <c r="AO20" s="3">
        <v>0</v>
      </c>
      <c r="AP20" s="4"/>
      <c r="AQ20" s="4">
        <f t="shared" si="7"/>
        <v>37.47</v>
      </c>
      <c r="AR20" s="4">
        <f t="shared" si="8"/>
        <v>37.480000000000004</v>
      </c>
      <c r="AS20" s="4">
        <f t="shared" si="9"/>
        <v>37.47</v>
      </c>
      <c r="AU20" s="74">
        <f t="shared" si="10"/>
        <v>0.99994662396583944</v>
      </c>
      <c r="AV20" s="74">
        <f t="shared" si="11"/>
        <v>0.99967982924226251</v>
      </c>
      <c r="AW20" s="74">
        <f t="shared" si="12"/>
        <v>0.99994662396583944</v>
      </c>
    </row>
    <row r="21" spans="1:51" s="74" customFormat="1" ht="23.25" x14ac:dyDescent="0.5">
      <c r="A21" s="80" t="s">
        <v>33</v>
      </c>
      <c r="B21" s="80">
        <v>531</v>
      </c>
      <c r="C21" s="80">
        <v>1217</v>
      </c>
      <c r="D21" s="80">
        <v>100</v>
      </c>
      <c r="E21" s="80" t="s">
        <v>42</v>
      </c>
      <c r="F21" s="15">
        <v>0</v>
      </c>
      <c r="G21" s="15">
        <v>17081</v>
      </c>
      <c r="H21" s="40">
        <v>17.081</v>
      </c>
      <c r="I21" s="17">
        <v>2</v>
      </c>
      <c r="J21" s="80" t="s">
        <v>224</v>
      </c>
      <c r="K21" s="81">
        <v>42221</v>
      </c>
      <c r="L21" s="19" t="s">
        <v>185</v>
      </c>
      <c r="M21" s="97">
        <v>7.41</v>
      </c>
      <c r="N21" s="97">
        <v>5.17</v>
      </c>
      <c r="O21" s="97">
        <v>3.51</v>
      </c>
      <c r="P21" s="97">
        <v>1.01</v>
      </c>
      <c r="Q21" s="97">
        <v>2.7488800000000002</v>
      </c>
      <c r="R21" s="97">
        <v>8.8000000000000007</v>
      </c>
      <c r="S21" s="97">
        <v>2.4700000000000002</v>
      </c>
      <c r="T21" s="97">
        <v>1.79</v>
      </c>
      <c r="U21" s="97">
        <v>4.03</v>
      </c>
      <c r="V21" s="97">
        <v>18.678699999999999</v>
      </c>
      <c r="W21" s="97">
        <v>0</v>
      </c>
      <c r="X21" s="97">
        <v>0</v>
      </c>
      <c r="Y21" s="97">
        <v>17.079999999999998</v>
      </c>
      <c r="Z21" s="97">
        <v>1.2828599999999999</v>
      </c>
      <c r="AA21" s="98">
        <v>46</v>
      </c>
      <c r="AB21" s="97">
        <v>14.11</v>
      </c>
      <c r="AC21" s="97">
        <f t="shared" si="0"/>
        <v>8.8745222343957778E-2</v>
      </c>
      <c r="AD21" s="97">
        <v>2</v>
      </c>
      <c r="AE21" s="97">
        <f t="shared" si="1"/>
        <v>3.3454046685122145E-3</v>
      </c>
      <c r="AF21" s="97">
        <v>0</v>
      </c>
      <c r="AG21" s="97">
        <f t="shared" si="2"/>
        <v>0</v>
      </c>
      <c r="AH21" s="97">
        <v>2</v>
      </c>
      <c r="AI21" s="97">
        <f t="shared" si="3"/>
        <v>3.3454046685122145E-3</v>
      </c>
      <c r="AJ21" s="83"/>
      <c r="AK21" s="83">
        <f t="shared" si="13"/>
        <v>7.0549999999999997</v>
      </c>
      <c r="AL21" s="83">
        <f t="shared" si="4"/>
        <v>974.55645499999991</v>
      </c>
      <c r="AM21" s="2">
        <f t="shared" si="14"/>
        <v>17.100000000000001</v>
      </c>
      <c r="AN21" s="2">
        <f t="shared" si="15"/>
        <v>17.090000000000003</v>
      </c>
      <c r="AO21" s="3"/>
      <c r="AP21" s="4"/>
      <c r="AQ21" s="4">
        <f t="shared" si="7"/>
        <v>17.100000000000001</v>
      </c>
      <c r="AR21" s="4">
        <f t="shared" si="8"/>
        <v>17.090000000000003</v>
      </c>
      <c r="AS21" s="4">
        <f t="shared" si="9"/>
        <v>17.079999999999998</v>
      </c>
      <c r="AU21" s="74">
        <f t="shared" si="10"/>
        <v>0.99888888888888883</v>
      </c>
      <c r="AV21" s="74">
        <f t="shared" si="11"/>
        <v>0.99947337624341692</v>
      </c>
      <c r="AW21" s="74">
        <f t="shared" si="12"/>
        <v>1.0000585480093678</v>
      </c>
    </row>
    <row r="22" spans="1:51" s="74" customFormat="1" ht="23.25" x14ac:dyDescent="0.5">
      <c r="A22" s="29" t="s">
        <v>33</v>
      </c>
      <c r="B22" s="29">
        <v>531</v>
      </c>
      <c r="C22" s="29">
        <v>1342</v>
      </c>
      <c r="D22" s="29">
        <v>100</v>
      </c>
      <c r="E22" s="29" t="s">
        <v>43</v>
      </c>
      <c r="F22" s="30" t="s">
        <v>149</v>
      </c>
      <c r="G22" s="30" t="s">
        <v>148</v>
      </c>
      <c r="H22" s="47">
        <v>18.725000000000001</v>
      </c>
      <c r="I22" s="32">
        <v>2</v>
      </c>
      <c r="J22" s="29" t="s">
        <v>154</v>
      </c>
      <c r="K22" s="33">
        <v>42221</v>
      </c>
      <c r="L22" s="19" t="s">
        <v>185</v>
      </c>
      <c r="M22" s="99">
        <v>4.93</v>
      </c>
      <c r="N22" s="99">
        <v>6.56</v>
      </c>
      <c r="O22" s="99">
        <v>5.34</v>
      </c>
      <c r="P22" s="99">
        <v>1.91</v>
      </c>
      <c r="Q22" s="99">
        <v>3.20031</v>
      </c>
      <c r="R22" s="99">
        <v>7.93</v>
      </c>
      <c r="S22" s="99">
        <v>3.99</v>
      </c>
      <c r="T22" s="99">
        <v>2.93</v>
      </c>
      <c r="U22" s="99">
        <v>3.89</v>
      </c>
      <c r="V22" s="99">
        <v>12.709899999999999</v>
      </c>
      <c r="W22" s="97">
        <v>0</v>
      </c>
      <c r="X22" s="97">
        <v>0</v>
      </c>
      <c r="Y22" s="97">
        <v>18.73</v>
      </c>
      <c r="Z22" s="99">
        <v>1.5053399999999999</v>
      </c>
      <c r="AA22" s="100">
        <v>219</v>
      </c>
      <c r="AB22" s="99">
        <v>448.56</v>
      </c>
      <c r="AC22" s="97">
        <f t="shared" si="0"/>
        <v>0.6763761205416744</v>
      </c>
      <c r="AD22" s="99">
        <v>4891</v>
      </c>
      <c r="AE22" s="97">
        <f t="shared" si="1"/>
        <v>7.4629029181766144</v>
      </c>
      <c r="AF22" s="99">
        <v>1002</v>
      </c>
      <c r="AG22" s="97">
        <f t="shared" si="2"/>
        <v>1.5288956704176995</v>
      </c>
      <c r="AH22" s="99">
        <v>1259</v>
      </c>
      <c r="AI22" s="97">
        <f t="shared" si="3"/>
        <v>1.9210375739080674</v>
      </c>
      <c r="AJ22" s="83"/>
      <c r="AK22" s="83">
        <f t="shared" si="13"/>
        <v>224.28</v>
      </c>
      <c r="AL22" s="83">
        <f t="shared" si="4"/>
        <v>142221.61800000002</v>
      </c>
      <c r="AM22" s="2">
        <f t="shared" si="14"/>
        <v>18.739999999999998</v>
      </c>
      <c r="AN22" s="2">
        <f t="shared" si="15"/>
        <v>18.739999999999998</v>
      </c>
      <c r="AO22" s="3"/>
      <c r="AP22" s="4"/>
      <c r="AQ22" s="4">
        <f t="shared" si="7"/>
        <v>18.739999999999998</v>
      </c>
      <c r="AR22" s="4">
        <f t="shared" si="8"/>
        <v>18.739999999999998</v>
      </c>
      <c r="AS22" s="4">
        <f t="shared" si="9"/>
        <v>18.73</v>
      </c>
      <c r="AU22" s="74">
        <f t="shared" si="10"/>
        <v>0.99919957310565655</v>
      </c>
      <c r="AV22" s="74">
        <f t="shared" si="11"/>
        <v>0.99919957310565655</v>
      </c>
      <c r="AW22" s="74">
        <f t="shared" si="12"/>
        <v>0.99973304858515755</v>
      </c>
    </row>
    <row r="23" spans="1:51" s="74" customFormat="1" ht="23.25" x14ac:dyDescent="0.5">
      <c r="A23" s="80" t="s">
        <v>33</v>
      </c>
      <c r="B23" s="80">
        <v>531</v>
      </c>
      <c r="C23" s="80">
        <v>1343</v>
      </c>
      <c r="D23" s="80">
        <v>100</v>
      </c>
      <c r="E23" s="80" t="s">
        <v>209</v>
      </c>
      <c r="F23" s="15" t="s">
        <v>148</v>
      </c>
      <c r="G23" s="15" t="s">
        <v>210</v>
      </c>
      <c r="H23" s="40">
        <v>10.725</v>
      </c>
      <c r="I23" s="17">
        <v>2</v>
      </c>
      <c r="J23" s="80" t="s">
        <v>224</v>
      </c>
      <c r="K23" s="57">
        <v>42221</v>
      </c>
      <c r="L23" s="19" t="s">
        <v>185</v>
      </c>
      <c r="M23" s="97">
        <v>4.13</v>
      </c>
      <c r="N23" s="97">
        <v>2.35</v>
      </c>
      <c r="O23" s="97">
        <v>2.2200000000000002</v>
      </c>
      <c r="P23" s="97">
        <v>2.04</v>
      </c>
      <c r="Q23" s="97">
        <v>3.5019999999999998</v>
      </c>
      <c r="R23" s="97">
        <v>4.75</v>
      </c>
      <c r="S23" s="97">
        <v>1.76</v>
      </c>
      <c r="T23" s="97">
        <v>1.26</v>
      </c>
      <c r="U23" s="97">
        <v>2.96</v>
      </c>
      <c r="V23" s="97">
        <v>15.702</v>
      </c>
      <c r="W23" s="97">
        <v>0</v>
      </c>
      <c r="X23" s="97">
        <v>0</v>
      </c>
      <c r="Y23" s="97">
        <v>10.73</v>
      </c>
      <c r="Z23" s="97">
        <v>1.607</v>
      </c>
      <c r="AA23" s="97">
        <v>49.1</v>
      </c>
      <c r="AB23" s="97">
        <v>188.88000000000002</v>
      </c>
      <c r="AC23" s="97">
        <f t="shared" si="0"/>
        <v>0.38239094239094246</v>
      </c>
      <c r="AD23" s="97">
        <v>10883.66</v>
      </c>
      <c r="AE23" s="97">
        <f t="shared" si="1"/>
        <v>28.994099234099235</v>
      </c>
      <c r="AF23" s="97">
        <v>213.78000000000003</v>
      </c>
      <c r="AG23" s="97">
        <f t="shared" si="2"/>
        <v>0.56951048951048955</v>
      </c>
      <c r="AH23" s="97">
        <v>896.27000000000021</v>
      </c>
      <c r="AI23" s="97">
        <f t="shared" si="3"/>
        <v>2.3876656676656682</v>
      </c>
      <c r="AJ23" s="83"/>
      <c r="AK23" s="83">
        <f t="shared" si="13"/>
        <v>94.440000000000012</v>
      </c>
      <c r="AL23" s="83">
        <f t="shared" si="4"/>
        <v>130172.00625000002</v>
      </c>
      <c r="AM23" s="2">
        <f t="shared" si="14"/>
        <v>10.740000000000002</v>
      </c>
      <c r="AN23" s="2">
        <f t="shared" si="15"/>
        <v>10.73</v>
      </c>
      <c r="AO23" s="37"/>
      <c r="AP23" s="36"/>
      <c r="AQ23" s="4">
        <f t="shared" si="7"/>
        <v>10.740000000000002</v>
      </c>
      <c r="AR23" s="4">
        <f t="shared" si="8"/>
        <v>10.73</v>
      </c>
      <c r="AS23" s="4">
        <f t="shared" si="9"/>
        <v>10.73</v>
      </c>
      <c r="AT23" s="38"/>
      <c r="AU23" s="74">
        <f t="shared" si="10"/>
        <v>0.99860335195530703</v>
      </c>
      <c r="AV23" s="74">
        <f t="shared" si="11"/>
        <v>0.99953401677539599</v>
      </c>
      <c r="AW23" s="74">
        <f t="shared" si="12"/>
        <v>0.99953401677539599</v>
      </c>
      <c r="AX23" s="38"/>
      <c r="AY23" s="38"/>
    </row>
    <row r="24" spans="1:51" s="5" customFormat="1" ht="23.25" customHeight="1" x14ac:dyDescent="0.5">
      <c r="A24" s="14" t="s">
        <v>33</v>
      </c>
      <c r="B24" s="14">
        <v>531</v>
      </c>
      <c r="C24" s="14">
        <v>1405</v>
      </c>
      <c r="D24" s="14">
        <v>100</v>
      </c>
      <c r="E24" s="14" t="s">
        <v>211</v>
      </c>
      <c r="F24" s="15" t="s">
        <v>148</v>
      </c>
      <c r="G24" s="15" t="s">
        <v>212</v>
      </c>
      <c r="H24" s="40">
        <v>0.93</v>
      </c>
      <c r="I24" s="17">
        <v>2</v>
      </c>
      <c r="J24" s="14" t="s">
        <v>224</v>
      </c>
      <c r="K24" s="81">
        <v>21403</v>
      </c>
      <c r="L24" s="19" t="s">
        <v>185</v>
      </c>
      <c r="M24" s="97">
        <v>0.27</v>
      </c>
      <c r="N24" s="97">
        <v>0.43</v>
      </c>
      <c r="O24" s="97">
        <v>0</v>
      </c>
      <c r="P24" s="97">
        <v>0.27</v>
      </c>
      <c r="Q24" s="97">
        <v>3.7690000000000001</v>
      </c>
      <c r="R24" s="97">
        <v>0.69</v>
      </c>
      <c r="S24" s="97">
        <v>0.27</v>
      </c>
      <c r="T24" s="97">
        <v>0</v>
      </c>
      <c r="U24" s="97">
        <v>0</v>
      </c>
      <c r="V24" s="97">
        <v>6.7160000000000002</v>
      </c>
      <c r="W24" s="97">
        <v>0</v>
      </c>
      <c r="X24" s="97">
        <v>0</v>
      </c>
      <c r="Y24" s="97">
        <v>0.96</v>
      </c>
      <c r="Z24" s="97">
        <v>1.3240000000000001</v>
      </c>
      <c r="AA24" s="97">
        <v>0</v>
      </c>
      <c r="AB24" s="97">
        <v>0</v>
      </c>
      <c r="AC24" s="97">
        <f t="shared" si="0"/>
        <v>0</v>
      </c>
      <c r="AD24" s="97">
        <v>0</v>
      </c>
      <c r="AE24" s="97">
        <f t="shared" si="1"/>
        <v>0</v>
      </c>
      <c r="AF24" s="97">
        <v>0</v>
      </c>
      <c r="AG24" s="97">
        <f t="shared" si="2"/>
        <v>0</v>
      </c>
      <c r="AH24" s="97">
        <v>0</v>
      </c>
      <c r="AI24" s="97">
        <f t="shared" si="3"/>
        <v>0</v>
      </c>
      <c r="AJ24" s="83"/>
      <c r="AK24" s="83">
        <f t="shared" si="13"/>
        <v>0</v>
      </c>
      <c r="AL24" s="83">
        <f t="shared" si="4"/>
        <v>0</v>
      </c>
      <c r="AM24" s="2">
        <f t="shared" si="14"/>
        <v>0.97</v>
      </c>
      <c r="AN24" s="2">
        <f t="shared" si="15"/>
        <v>0.96</v>
      </c>
      <c r="AO24" s="37"/>
      <c r="AP24" s="36"/>
      <c r="AQ24" s="4">
        <f t="shared" si="7"/>
        <v>0.97</v>
      </c>
      <c r="AR24" s="4">
        <f t="shared" si="8"/>
        <v>0.96</v>
      </c>
      <c r="AS24" s="4">
        <f t="shared" si="9"/>
        <v>0.96</v>
      </c>
      <c r="AT24" s="38"/>
      <c r="AU24" s="74">
        <f t="shared" si="10"/>
        <v>0.95876288659793818</v>
      </c>
      <c r="AV24" s="74">
        <f t="shared" si="11"/>
        <v>0.96875000000000011</v>
      </c>
      <c r="AW24" s="74">
        <f t="shared" si="12"/>
        <v>0.96875000000000011</v>
      </c>
      <c r="AX24" s="38"/>
      <c r="AY24" s="38"/>
    </row>
    <row r="25" spans="1:51" s="46" customFormat="1" ht="23.25" hidden="1" customHeight="1" x14ac:dyDescent="0.5">
      <c r="A25" s="41" t="s">
        <v>33</v>
      </c>
      <c r="B25" s="41">
        <v>531</v>
      </c>
      <c r="C25" s="41">
        <v>1422</v>
      </c>
      <c r="D25" s="41">
        <v>100</v>
      </c>
      <c r="E25" s="41" t="s">
        <v>215</v>
      </c>
      <c r="F25" s="42" t="s">
        <v>148</v>
      </c>
      <c r="G25" s="42">
        <v>0.19500000000000001</v>
      </c>
      <c r="H25" s="48">
        <v>0.19500000000000001</v>
      </c>
      <c r="I25" s="49">
        <v>2</v>
      </c>
      <c r="J25" s="41" t="s">
        <v>224</v>
      </c>
      <c r="K25" s="43">
        <v>21403</v>
      </c>
      <c r="L25" s="44" t="s">
        <v>185</v>
      </c>
      <c r="M25" s="101">
        <v>2.5000000000000001E-2</v>
      </c>
      <c r="N25" s="101">
        <v>0.15</v>
      </c>
      <c r="O25" s="101">
        <v>0</v>
      </c>
      <c r="P25" s="101">
        <v>2.5000000000000001E-2</v>
      </c>
      <c r="Q25" s="101">
        <v>3.1316099999999998</v>
      </c>
      <c r="R25" s="101">
        <v>0</v>
      </c>
      <c r="S25" s="101">
        <v>0.05</v>
      </c>
      <c r="T25" s="101">
        <v>0.125</v>
      </c>
      <c r="U25" s="101">
        <v>1.9933200000000002E-2</v>
      </c>
      <c r="V25" s="101">
        <v>19.933199999999999</v>
      </c>
      <c r="W25" s="101"/>
      <c r="X25" s="101"/>
      <c r="Y25" s="101"/>
      <c r="Z25" s="101">
        <v>1.0532140000000001</v>
      </c>
      <c r="AA25" s="101">
        <v>0</v>
      </c>
      <c r="AB25" s="101">
        <v>0</v>
      </c>
      <c r="AC25" s="97">
        <f t="shared" si="0"/>
        <v>0</v>
      </c>
      <c r="AD25" s="101">
        <v>0</v>
      </c>
      <c r="AE25" s="97">
        <f t="shared" si="1"/>
        <v>0</v>
      </c>
      <c r="AF25" s="101">
        <v>0</v>
      </c>
      <c r="AG25" s="101">
        <f t="shared" si="2"/>
        <v>0</v>
      </c>
      <c r="AH25" s="101">
        <v>0</v>
      </c>
      <c r="AI25" s="101">
        <f t="shared" si="3"/>
        <v>0</v>
      </c>
      <c r="AJ25" s="84"/>
      <c r="AK25" s="84"/>
      <c r="AL25" s="84"/>
      <c r="AM25" s="45"/>
      <c r="AN25" s="45"/>
      <c r="AO25" s="52"/>
      <c r="AP25" s="50"/>
      <c r="AQ25" s="50"/>
      <c r="AR25" s="50"/>
      <c r="AS25" s="4"/>
      <c r="AT25" s="51"/>
      <c r="AU25" s="74" t="e">
        <f t="shared" si="10"/>
        <v>#DIV/0!</v>
      </c>
      <c r="AV25" s="74" t="e">
        <f t="shared" si="11"/>
        <v>#DIV/0!</v>
      </c>
      <c r="AW25" s="74" t="e">
        <f t="shared" si="12"/>
        <v>#DIV/0!</v>
      </c>
      <c r="AX25" s="51"/>
      <c r="AY25" s="51"/>
    </row>
    <row r="26" spans="1:51" s="5" customFormat="1" ht="23.25" hidden="1" customHeight="1" x14ac:dyDescent="0.5">
      <c r="A26" s="14" t="s">
        <v>33</v>
      </c>
      <c r="B26" s="14">
        <v>531</v>
      </c>
      <c r="C26" s="14">
        <v>1422</v>
      </c>
      <c r="D26" s="14">
        <v>100</v>
      </c>
      <c r="E26" s="14" t="s">
        <v>215</v>
      </c>
      <c r="F26" s="15" t="s">
        <v>148</v>
      </c>
      <c r="G26" s="15" t="s">
        <v>216</v>
      </c>
      <c r="H26" s="40">
        <v>0.39600000000000002</v>
      </c>
      <c r="I26" s="17">
        <v>2</v>
      </c>
      <c r="J26" s="14" t="s">
        <v>224</v>
      </c>
      <c r="K26" s="21">
        <v>21403</v>
      </c>
      <c r="L26" s="19" t="s">
        <v>185</v>
      </c>
      <c r="M26" s="97">
        <v>0.05</v>
      </c>
      <c r="N26" s="97">
        <v>0.2</v>
      </c>
      <c r="O26" s="97">
        <v>0.1</v>
      </c>
      <c r="P26" s="97">
        <v>0.05</v>
      </c>
      <c r="Q26" s="97">
        <v>3.8140000000000001</v>
      </c>
      <c r="R26" s="97">
        <v>0.05</v>
      </c>
      <c r="S26" s="97">
        <v>2.5000000000000001E-2</v>
      </c>
      <c r="T26" s="97">
        <v>7.4999999999999997E-2</v>
      </c>
      <c r="U26" s="97">
        <v>0.25</v>
      </c>
      <c r="V26" s="97">
        <v>32.975999999999999</v>
      </c>
      <c r="W26" s="97"/>
      <c r="X26" s="97"/>
      <c r="Y26" s="97"/>
      <c r="Z26" s="97">
        <v>0.98499999999999999</v>
      </c>
      <c r="AA26" s="97">
        <v>0</v>
      </c>
      <c r="AB26" s="97">
        <v>0</v>
      </c>
      <c r="AC26" s="97">
        <f t="shared" si="0"/>
        <v>0</v>
      </c>
      <c r="AD26" s="97">
        <v>0</v>
      </c>
      <c r="AE26" s="97">
        <f t="shared" si="1"/>
        <v>0</v>
      </c>
      <c r="AF26" s="97">
        <v>0</v>
      </c>
      <c r="AG26" s="97">
        <f t="shared" si="2"/>
        <v>0</v>
      </c>
      <c r="AH26" s="97">
        <v>0</v>
      </c>
      <c r="AI26" s="97">
        <f t="shared" si="3"/>
        <v>0</v>
      </c>
      <c r="AJ26" s="83"/>
      <c r="AK26" s="83"/>
      <c r="AL26" s="83"/>
      <c r="AM26" s="2">
        <f>SUM(M26:P26)</f>
        <v>0.39999999999999997</v>
      </c>
      <c r="AN26" s="2">
        <f>SUM(R26:U26)</f>
        <v>0.4</v>
      </c>
      <c r="AO26" s="37"/>
      <c r="AP26" s="36"/>
      <c r="AQ26" s="36"/>
      <c r="AR26" s="36"/>
      <c r="AS26" s="4"/>
      <c r="AT26" s="38"/>
      <c r="AU26" s="74" t="e">
        <f t="shared" si="10"/>
        <v>#DIV/0!</v>
      </c>
      <c r="AV26" s="74" t="e">
        <f t="shared" si="11"/>
        <v>#DIV/0!</v>
      </c>
      <c r="AW26" s="74" t="e">
        <f t="shared" si="12"/>
        <v>#DIV/0!</v>
      </c>
      <c r="AX26" s="38"/>
      <c r="AY26" s="38"/>
    </row>
    <row r="27" spans="1:51" s="140" customFormat="1" ht="23.25" x14ac:dyDescent="0.5">
      <c r="A27" s="133"/>
      <c r="B27" s="133"/>
      <c r="C27" s="133"/>
      <c r="D27" s="133"/>
      <c r="E27" s="133"/>
      <c r="F27" s="184" t="s">
        <v>182</v>
      </c>
      <c r="G27" s="185"/>
      <c r="H27" s="134">
        <f>SUBTOTAL(9,H4:H24)</f>
        <v>409.52800000000013</v>
      </c>
      <c r="I27" s="135"/>
      <c r="J27" s="135"/>
      <c r="K27" s="136"/>
      <c r="L27" s="135"/>
      <c r="M27" s="137">
        <f t="shared" ref="M27:P27" si="16">SUM(M4:M26)</f>
        <v>250.50499999999997</v>
      </c>
      <c r="N27" s="137">
        <f t="shared" si="16"/>
        <v>89.860000000000014</v>
      </c>
      <c r="O27" s="137">
        <f t="shared" si="16"/>
        <v>44.73</v>
      </c>
      <c r="P27" s="137">
        <f t="shared" si="16"/>
        <v>24.184999999999999</v>
      </c>
      <c r="Q27" s="137" t="s">
        <v>183</v>
      </c>
      <c r="R27" s="134">
        <f t="shared" ref="R27:U27" si="17">SUM(R4:R26)</f>
        <v>168.33000000000004</v>
      </c>
      <c r="S27" s="134">
        <f t="shared" si="17"/>
        <v>64.144999999999996</v>
      </c>
      <c r="T27" s="134">
        <f t="shared" si="17"/>
        <v>45.15</v>
      </c>
      <c r="U27" s="134">
        <f t="shared" si="17"/>
        <v>131.67993319999999</v>
      </c>
      <c r="V27" s="137" t="s">
        <v>183</v>
      </c>
      <c r="W27" s="137">
        <f>SUM(W4:W24)</f>
        <v>0.23</v>
      </c>
      <c r="X27" s="137">
        <f>SUM(X4:X24)</f>
        <v>0.83</v>
      </c>
      <c r="Y27" s="137">
        <f>SUM(Y4:Y24)</f>
        <v>407.47000000000008</v>
      </c>
      <c r="Z27" s="137" t="s">
        <v>183</v>
      </c>
      <c r="AA27" s="137">
        <f>SUM(AA4:AA26)</f>
        <v>5961.97</v>
      </c>
      <c r="AB27" s="137">
        <f>SUM(AB4:AB26)</f>
        <v>3087.0600000000004</v>
      </c>
      <c r="AC27" s="137" t="s">
        <v>183</v>
      </c>
      <c r="AD27" s="137">
        <f>SUM(AD4:AD26)</f>
        <v>25884.02</v>
      </c>
      <c r="AE27" s="137" t="s">
        <v>183</v>
      </c>
      <c r="AF27" s="137">
        <f>SUM(AF4:AF26)</f>
        <v>10508.78</v>
      </c>
      <c r="AG27" s="137" t="s">
        <v>183</v>
      </c>
      <c r="AH27" s="137">
        <f>SUM(AH4:AH26)</f>
        <v>10323.640000000003</v>
      </c>
      <c r="AI27" s="137" t="s">
        <v>183</v>
      </c>
      <c r="AJ27" s="138"/>
      <c r="AK27" s="138"/>
      <c r="AL27" s="138">
        <f>SUM(AL4:AL26)/H27</f>
        <v>3488.514478961145</v>
      </c>
      <c r="AM27" s="139">
        <f>SUM(AM4:AM22)</f>
        <v>385.68000000000006</v>
      </c>
      <c r="AN27" s="139">
        <f>SUM(AN4:AN22)</f>
        <v>385.71000000000004</v>
      </c>
    </row>
    <row r="28" spans="1:51" s="140" customFormat="1" ht="23.25" x14ac:dyDescent="0.5">
      <c r="A28" s="133"/>
      <c r="B28" s="133"/>
      <c r="C28" s="133"/>
      <c r="D28" s="133"/>
      <c r="E28" s="133"/>
      <c r="F28" s="186" t="s">
        <v>184</v>
      </c>
      <c r="G28" s="187"/>
      <c r="H28" s="141"/>
      <c r="I28" s="141"/>
      <c r="J28" s="141"/>
      <c r="K28" s="142"/>
      <c r="L28" s="141"/>
      <c r="M28" s="143" t="s">
        <v>183</v>
      </c>
      <c r="N28" s="143" t="s">
        <v>183</v>
      </c>
      <c r="O28" s="143" t="s">
        <v>183</v>
      </c>
      <c r="P28" s="143" t="s">
        <v>183</v>
      </c>
      <c r="Q28" s="143">
        <f>SUMPRODUCT(Q4:Q26,H4:H26)/H27</f>
        <v>2.5515735337754668</v>
      </c>
      <c r="R28" s="143" t="s">
        <v>183</v>
      </c>
      <c r="S28" s="143" t="s">
        <v>183</v>
      </c>
      <c r="T28" s="143" t="s">
        <v>183</v>
      </c>
      <c r="U28" s="143" t="s">
        <v>183</v>
      </c>
      <c r="V28" s="175">
        <v>18.63</v>
      </c>
      <c r="W28" s="143" t="s">
        <v>183</v>
      </c>
      <c r="X28" s="143" t="s">
        <v>183</v>
      </c>
      <c r="Y28" s="143" t="s">
        <v>183</v>
      </c>
      <c r="Z28" s="143">
        <v>1.31</v>
      </c>
      <c r="AA28" s="143" t="s">
        <v>183</v>
      </c>
      <c r="AB28" s="143" t="s">
        <v>183</v>
      </c>
      <c r="AC28" s="143">
        <f>SUMPRODUCT(AC4:AC26,H4:H26)/H27</f>
        <v>0.5236341767665631</v>
      </c>
      <c r="AD28" s="143" t="s">
        <v>183</v>
      </c>
      <c r="AE28" s="143">
        <f>SUMPRODUCT(AE4:AE26,H4:H26)/H27</f>
        <v>1.8058433820677178</v>
      </c>
      <c r="AF28" s="143" t="s">
        <v>183</v>
      </c>
      <c r="AG28" s="143">
        <f>SUMPRODUCT(AG4:AG26,H4:H26)/H27</f>
        <v>0.73316319553939435</v>
      </c>
      <c r="AH28" s="143" t="s">
        <v>183</v>
      </c>
      <c r="AI28" s="143">
        <f>SUMPRODUCT(AO4:AO26,H4:H26)/H27</f>
        <v>0</v>
      </c>
      <c r="AJ28" s="138"/>
      <c r="AK28" s="138"/>
      <c r="AL28" s="138" t="e">
        <f>AL4+AL7+AL8+AL9+AL10+AL11+AL13+AL14+AL15+AL16+AL17+AL18+AL19+AL20+AL21+AL22+AL23+#REF!</f>
        <v>#REF!</v>
      </c>
      <c r="AM28" s="144">
        <f>((AM27-H27)/H27)*100</f>
        <v>-5.8232892500635032</v>
      </c>
      <c r="AN28" s="144">
        <f>((AN27-H27)/H27)*100</f>
        <v>-5.8159637436268312</v>
      </c>
    </row>
    <row r="29" spans="1:51" x14ac:dyDescent="0.2">
      <c r="AL29" s="76" t="e">
        <f>AL28/H27</f>
        <v>#REF!</v>
      </c>
    </row>
    <row r="33" spans="1:54" x14ac:dyDescent="0.2">
      <c r="Z33" s="108"/>
      <c r="AA33" s="109"/>
      <c r="AB33" s="109"/>
      <c r="AC33" s="109"/>
      <c r="AD33" s="109"/>
    </row>
    <row r="34" spans="1:54" ht="23.25" x14ac:dyDescent="0.5">
      <c r="A34" s="177" t="s">
        <v>288</v>
      </c>
      <c r="B34" s="177"/>
      <c r="C34" s="177"/>
      <c r="D34" s="177"/>
      <c r="E34" s="177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Z34" s="108"/>
      <c r="AA34" s="109"/>
      <c r="AB34" s="109"/>
      <c r="AC34" s="109"/>
      <c r="AD34" s="109"/>
      <c r="AE34" s="54"/>
      <c r="AF34" s="54"/>
      <c r="AG34" s="54"/>
      <c r="AH34" s="54"/>
      <c r="AI34" s="54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</row>
    <row r="35" spans="1:54" ht="66" customHeight="1" x14ac:dyDescent="0.2">
      <c r="A35" s="182" t="s">
        <v>186</v>
      </c>
      <c r="B35" s="182" t="s">
        <v>1</v>
      </c>
      <c r="C35" s="178" t="s">
        <v>2</v>
      </c>
      <c r="D35" s="180" t="s">
        <v>3</v>
      </c>
      <c r="E35" s="182" t="s">
        <v>4</v>
      </c>
      <c r="F35" s="182" t="s">
        <v>305</v>
      </c>
      <c r="G35" s="182" t="s">
        <v>306</v>
      </c>
      <c r="H35" s="197" t="s">
        <v>307</v>
      </c>
      <c r="I35" s="182" t="s">
        <v>8</v>
      </c>
      <c r="J35" s="182" t="s">
        <v>9</v>
      </c>
      <c r="K35" s="201" t="s">
        <v>10</v>
      </c>
      <c r="L35" s="182" t="s">
        <v>11</v>
      </c>
      <c r="M35" s="194" t="s">
        <v>333</v>
      </c>
      <c r="N35" s="195"/>
      <c r="O35" s="195"/>
      <c r="P35" s="196"/>
      <c r="Q35" s="199" t="s">
        <v>308</v>
      </c>
      <c r="R35" s="203" t="s">
        <v>311</v>
      </c>
      <c r="S35" s="204"/>
      <c r="T35" s="205"/>
      <c r="U35" s="199" t="s">
        <v>312</v>
      </c>
      <c r="V35" s="190" t="s">
        <v>265</v>
      </c>
      <c r="W35" s="190" t="s">
        <v>334</v>
      </c>
      <c r="X35" s="190" t="s">
        <v>335</v>
      </c>
      <c r="Y35" s="131" t="s">
        <v>266</v>
      </c>
      <c r="Z35" s="190" t="s">
        <v>267</v>
      </c>
      <c r="AA35" s="190" t="s">
        <v>336</v>
      </c>
      <c r="AB35" s="190" t="s">
        <v>319</v>
      </c>
      <c r="AC35" s="156" t="s">
        <v>270</v>
      </c>
      <c r="AD35" s="188"/>
      <c r="AE35" s="189"/>
      <c r="AF35" s="119"/>
      <c r="AG35" s="118"/>
      <c r="AH35" s="85"/>
      <c r="AI35" s="85"/>
      <c r="AJ35" s="54"/>
      <c r="AK35" s="54"/>
      <c r="AL35" s="54"/>
      <c r="AM35" s="76"/>
      <c r="AN35" s="76"/>
      <c r="AO35" s="76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</row>
    <row r="36" spans="1:54" ht="46.5" customHeight="1" x14ac:dyDescent="0.2">
      <c r="A36" s="183"/>
      <c r="B36" s="183"/>
      <c r="C36" s="179"/>
      <c r="D36" s="181"/>
      <c r="E36" s="183"/>
      <c r="F36" s="183"/>
      <c r="G36" s="183"/>
      <c r="H36" s="198"/>
      <c r="I36" s="183"/>
      <c r="J36" s="183"/>
      <c r="K36" s="202"/>
      <c r="L36" s="183"/>
      <c r="M36" s="110" t="s">
        <v>322</v>
      </c>
      <c r="N36" s="111" t="s">
        <v>323</v>
      </c>
      <c r="O36" s="111" t="s">
        <v>324</v>
      </c>
      <c r="P36" s="110" t="s">
        <v>325</v>
      </c>
      <c r="Q36" s="200"/>
      <c r="R36" s="110" t="s">
        <v>330</v>
      </c>
      <c r="S36" s="111" t="s">
        <v>331</v>
      </c>
      <c r="T36" s="110" t="s">
        <v>332</v>
      </c>
      <c r="U36" s="200"/>
      <c r="V36" s="191"/>
      <c r="W36" s="191"/>
      <c r="X36" s="191"/>
      <c r="Y36" s="132"/>
      <c r="Z36" s="191"/>
      <c r="AA36" s="191"/>
      <c r="AB36" s="191"/>
      <c r="AC36" s="116" t="s">
        <v>337</v>
      </c>
      <c r="AD36" s="188"/>
      <c r="AE36" s="189"/>
      <c r="AF36" s="119"/>
      <c r="AG36" s="119"/>
      <c r="AH36" s="86"/>
      <c r="AI36" s="86"/>
      <c r="AJ36" s="54"/>
      <c r="AK36" s="54"/>
      <c r="AL36" s="54"/>
      <c r="AM36" s="76"/>
      <c r="AN36" s="76"/>
      <c r="AO36" s="76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</row>
    <row r="37" spans="1:54" s="74" customFormat="1" ht="20.25" customHeight="1" x14ac:dyDescent="0.5">
      <c r="A37" s="80" t="s">
        <v>33</v>
      </c>
      <c r="B37" s="77">
        <v>531</v>
      </c>
      <c r="C37" s="77">
        <v>101</v>
      </c>
      <c r="D37" s="77">
        <v>402</v>
      </c>
      <c r="E37" s="77" t="s">
        <v>268</v>
      </c>
      <c r="F37" s="78" t="s">
        <v>145</v>
      </c>
      <c r="G37" s="78" t="s">
        <v>144</v>
      </c>
      <c r="H37" s="79">
        <v>17.061</v>
      </c>
      <c r="I37" s="82">
        <v>4</v>
      </c>
      <c r="J37" s="77" t="s">
        <v>153</v>
      </c>
      <c r="K37" s="81">
        <v>42223</v>
      </c>
      <c r="L37" s="80" t="s">
        <v>269</v>
      </c>
      <c r="M37" s="95">
        <v>2.5000000000000001E-2</v>
      </c>
      <c r="N37" s="95">
        <v>1.325</v>
      </c>
      <c r="O37" s="95">
        <v>6.9249999999999998</v>
      </c>
      <c r="P37" s="95">
        <v>8.85</v>
      </c>
      <c r="Q37" s="95">
        <v>5.1812800000000001</v>
      </c>
      <c r="R37" s="95">
        <v>0</v>
      </c>
      <c r="S37" s="95">
        <v>0</v>
      </c>
      <c r="T37" s="95">
        <f>M37+N37+O37+P37</f>
        <v>17.125</v>
      </c>
      <c r="U37" s="95">
        <v>1.1191500000000001</v>
      </c>
      <c r="V37" s="120">
        <v>325</v>
      </c>
      <c r="W37" s="120">
        <v>432</v>
      </c>
      <c r="X37" s="120">
        <v>18</v>
      </c>
      <c r="Y37" s="120">
        <v>44</v>
      </c>
      <c r="Z37" s="120">
        <v>7</v>
      </c>
      <c r="AA37" s="95">
        <v>669</v>
      </c>
      <c r="AB37" s="126">
        <v>0.48341643182310851</v>
      </c>
      <c r="AC37" s="120">
        <v>0</v>
      </c>
      <c r="AD37" s="127"/>
      <c r="AE37" s="124"/>
      <c r="AF37" s="128"/>
      <c r="AG37" s="66"/>
      <c r="AH37" s="66"/>
      <c r="AI37" s="66"/>
      <c r="AK37" s="65"/>
      <c r="AL37" s="65"/>
      <c r="AM37" s="65"/>
      <c r="AN37" s="65"/>
      <c r="AO37" s="65"/>
    </row>
    <row r="38" spans="1:54" s="74" customFormat="1" ht="20.25" customHeight="1" x14ac:dyDescent="0.5">
      <c r="A38" s="80" t="s">
        <v>33</v>
      </c>
      <c r="B38" s="77">
        <v>531</v>
      </c>
      <c r="C38" s="77">
        <v>101</v>
      </c>
      <c r="D38" s="77">
        <v>402</v>
      </c>
      <c r="E38" s="77" t="s">
        <v>268</v>
      </c>
      <c r="F38" s="78" t="s">
        <v>144</v>
      </c>
      <c r="G38" s="78" t="s">
        <v>145</v>
      </c>
      <c r="H38" s="79">
        <v>17.061</v>
      </c>
      <c r="I38" s="82">
        <v>4</v>
      </c>
      <c r="J38" s="77" t="s">
        <v>297</v>
      </c>
      <c r="K38" s="81">
        <v>42223</v>
      </c>
      <c r="L38" s="80" t="s">
        <v>269</v>
      </c>
      <c r="M38" s="95">
        <v>0.27500000000000002</v>
      </c>
      <c r="N38" s="95">
        <v>1.4750000000000001</v>
      </c>
      <c r="O38" s="95">
        <v>9.4749999999999996</v>
      </c>
      <c r="P38" s="95">
        <v>5.85</v>
      </c>
      <c r="Q38" s="95">
        <v>4.7232500000000002</v>
      </c>
      <c r="R38" s="95">
        <v>0</v>
      </c>
      <c r="S38" s="95">
        <v>0</v>
      </c>
      <c r="T38" s="95">
        <f>M38+N38+O38+P38</f>
        <v>17.074999999999999</v>
      </c>
      <c r="U38" s="95">
        <v>1.1531199999999999</v>
      </c>
      <c r="V38" s="120">
        <v>487</v>
      </c>
      <c r="W38" s="120">
        <v>492</v>
      </c>
      <c r="X38" s="120">
        <v>88</v>
      </c>
      <c r="Y38" s="120">
        <v>156</v>
      </c>
      <c r="Z38" s="120">
        <v>24</v>
      </c>
      <c r="AA38" s="95">
        <v>2159</v>
      </c>
      <c r="AB38" s="126">
        <v>1.5600838210853383</v>
      </c>
      <c r="AC38" s="120">
        <v>330</v>
      </c>
      <c r="AD38" s="127"/>
      <c r="AE38" s="124"/>
      <c r="AF38" s="128"/>
      <c r="AG38" s="66"/>
      <c r="AH38" s="66"/>
      <c r="AI38" s="66"/>
      <c r="AK38" s="65"/>
      <c r="AL38" s="65"/>
      <c r="AM38" s="65"/>
      <c r="AN38" s="65"/>
      <c r="AO38" s="65"/>
    </row>
    <row r="39" spans="1:54" s="74" customFormat="1" ht="20.25" customHeight="1" x14ac:dyDescent="0.5">
      <c r="A39" s="80" t="s">
        <v>33</v>
      </c>
      <c r="B39" s="77">
        <v>531</v>
      </c>
      <c r="C39" s="77">
        <v>101</v>
      </c>
      <c r="D39" s="77">
        <v>403</v>
      </c>
      <c r="E39" s="77" t="s">
        <v>36</v>
      </c>
      <c r="F39" s="78" t="s">
        <v>146</v>
      </c>
      <c r="G39" s="78" t="s">
        <v>145</v>
      </c>
      <c r="H39" s="79">
        <v>2.7090000000000001</v>
      </c>
      <c r="I39" s="82">
        <v>4</v>
      </c>
      <c r="J39" s="77" t="s">
        <v>153</v>
      </c>
      <c r="K39" s="81">
        <v>42223</v>
      </c>
      <c r="L39" s="80" t="s">
        <v>269</v>
      </c>
      <c r="M39" s="95">
        <v>0</v>
      </c>
      <c r="N39" s="95">
        <v>0.27500000000000002</v>
      </c>
      <c r="O39" s="95">
        <v>2.0249999999999999</v>
      </c>
      <c r="P39" s="95">
        <v>0.32500000000000001</v>
      </c>
      <c r="Q39" s="95">
        <v>4.4412399999999996</v>
      </c>
      <c r="R39" s="95">
        <v>0</v>
      </c>
      <c r="S39" s="95">
        <v>0</v>
      </c>
      <c r="T39" s="95">
        <f>M39+N39+O39+P39</f>
        <v>2.625</v>
      </c>
      <c r="U39" s="95">
        <v>1.01807</v>
      </c>
      <c r="V39" s="120">
        <v>35</v>
      </c>
      <c r="W39" s="120">
        <v>19</v>
      </c>
      <c r="X39" s="120">
        <v>10</v>
      </c>
      <c r="Y39" s="120">
        <v>7</v>
      </c>
      <c r="Z39" s="120">
        <v>3</v>
      </c>
      <c r="AA39" s="95">
        <v>205</v>
      </c>
      <c r="AB39" s="126">
        <v>0.1481320904689645</v>
      </c>
      <c r="AC39" s="120">
        <v>0</v>
      </c>
      <c r="AD39" s="127"/>
      <c r="AE39" s="124"/>
      <c r="AF39" s="128"/>
      <c r="AG39" s="66"/>
      <c r="AH39" s="66"/>
      <c r="AI39" s="66"/>
      <c r="AK39" s="65"/>
      <c r="AL39" s="65"/>
      <c r="AM39" s="65"/>
      <c r="AN39" s="65"/>
      <c r="AO39" s="65"/>
    </row>
    <row r="40" spans="1:54" s="74" customFormat="1" ht="20.25" customHeight="1" x14ac:dyDescent="0.5">
      <c r="A40" s="80" t="s">
        <v>33</v>
      </c>
      <c r="B40" s="77">
        <v>531</v>
      </c>
      <c r="C40" s="77">
        <v>101</v>
      </c>
      <c r="D40" s="77">
        <v>403</v>
      </c>
      <c r="E40" s="77" t="s">
        <v>36</v>
      </c>
      <c r="F40" s="78" t="s">
        <v>145</v>
      </c>
      <c r="G40" s="78" t="s">
        <v>146</v>
      </c>
      <c r="H40" s="79">
        <v>2.7090000000000001</v>
      </c>
      <c r="I40" s="82">
        <v>4</v>
      </c>
      <c r="J40" s="77" t="s">
        <v>297</v>
      </c>
      <c r="K40" s="81">
        <v>42223</v>
      </c>
      <c r="L40" s="80" t="s">
        <v>269</v>
      </c>
      <c r="M40" s="95">
        <v>0.09</v>
      </c>
      <c r="N40" s="95">
        <v>0.91</v>
      </c>
      <c r="O40" s="95">
        <v>1.5</v>
      </c>
      <c r="P40" s="95">
        <v>0.21</v>
      </c>
      <c r="Q40" s="95">
        <v>3.8515799999999998</v>
      </c>
      <c r="R40" s="95">
        <v>0</v>
      </c>
      <c r="S40" s="95">
        <v>0</v>
      </c>
      <c r="T40" s="95">
        <f>M40+N40+O40+P40</f>
        <v>2.71</v>
      </c>
      <c r="U40" s="95">
        <v>0.96736599999999995</v>
      </c>
      <c r="V40" s="120">
        <v>17</v>
      </c>
      <c r="W40" s="120">
        <v>22</v>
      </c>
      <c r="X40" s="120">
        <v>27</v>
      </c>
      <c r="Y40" s="120">
        <v>25</v>
      </c>
      <c r="Z40" s="120">
        <v>3</v>
      </c>
      <c r="AA40" s="95">
        <v>276</v>
      </c>
      <c r="AB40" s="126">
        <v>0.19943637546065462</v>
      </c>
      <c r="AC40" s="120">
        <v>33</v>
      </c>
      <c r="AD40" s="127"/>
      <c r="AE40" s="124"/>
      <c r="AF40" s="128"/>
      <c r="AG40" s="66"/>
      <c r="AH40" s="66"/>
      <c r="AI40" s="66"/>
      <c r="AK40" s="65"/>
      <c r="AL40" s="65"/>
      <c r="AM40" s="65"/>
      <c r="AN40" s="65"/>
      <c r="AO40" s="65"/>
    </row>
    <row r="41" spans="1:54" s="145" customFormat="1" ht="20.25" customHeight="1" x14ac:dyDescent="0.5">
      <c r="F41" s="192" t="s">
        <v>182</v>
      </c>
      <c r="G41" s="193"/>
      <c r="H41" s="146">
        <f>SUM(H37:H40)</f>
        <v>39.540000000000006</v>
      </c>
      <c r="I41" s="142"/>
      <c r="J41" s="142"/>
      <c r="K41" s="142"/>
      <c r="L41" s="142"/>
      <c r="M41" s="146">
        <f>SUM(M37:M40)</f>
        <v>0.39</v>
      </c>
      <c r="N41" s="146">
        <f t="shared" ref="N41:P41" si="18">SUM(N37:N40)</f>
        <v>3.9849999999999999</v>
      </c>
      <c r="O41" s="146">
        <f t="shared" si="18"/>
        <v>19.924999999999997</v>
      </c>
      <c r="P41" s="146">
        <f t="shared" si="18"/>
        <v>15.234999999999999</v>
      </c>
      <c r="Q41" s="147" t="s">
        <v>183</v>
      </c>
      <c r="R41" s="147">
        <f>SUM(R37:R40)</f>
        <v>0</v>
      </c>
      <c r="S41" s="147">
        <f t="shared" ref="S41:T41" si="19">SUM(S37:S40)</f>
        <v>0</v>
      </c>
      <c r="T41" s="147">
        <f t="shared" si="19"/>
        <v>39.535000000000004</v>
      </c>
      <c r="U41" s="147" t="s">
        <v>183</v>
      </c>
      <c r="V41" s="148">
        <f>SUM(V37:V40)</f>
        <v>864</v>
      </c>
      <c r="W41" s="148">
        <f t="shared" ref="W41:Y41" si="20">SUM(W37:W40)</f>
        <v>965</v>
      </c>
      <c r="X41" s="148">
        <f t="shared" si="20"/>
        <v>143</v>
      </c>
      <c r="Y41" s="148">
        <f t="shared" si="20"/>
        <v>232</v>
      </c>
      <c r="Z41" s="148">
        <f t="shared" ref="Z41:AA41" si="21">SUM(Z37:Z40)</f>
        <v>37</v>
      </c>
      <c r="AA41" s="147">
        <f t="shared" si="21"/>
        <v>3309</v>
      </c>
      <c r="AB41" s="149" t="s">
        <v>183</v>
      </c>
      <c r="AC41" s="148">
        <f t="shared" ref="AC41" si="22">SUM(AC37:AC40)</f>
        <v>363</v>
      </c>
      <c r="AD41" s="150"/>
      <c r="AE41" s="150"/>
      <c r="AF41" s="151"/>
      <c r="AG41" s="152"/>
      <c r="AH41" s="152"/>
      <c r="AI41" s="152"/>
      <c r="AK41" s="153"/>
      <c r="AL41" s="153"/>
      <c r="AM41" s="153"/>
      <c r="AN41" s="153"/>
      <c r="AO41" s="153"/>
    </row>
    <row r="42" spans="1:54" s="140" customFormat="1" ht="23.25" x14ac:dyDescent="0.5">
      <c r="F42" s="186" t="s">
        <v>184</v>
      </c>
      <c r="G42" s="187"/>
      <c r="H42" s="141"/>
      <c r="I42" s="141"/>
      <c r="J42" s="141"/>
      <c r="K42" s="142"/>
      <c r="L42" s="142"/>
      <c r="M42" s="147" t="s">
        <v>183</v>
      </c>
      <c r="N42" s="147" t="s">
        <v>183</v>
      </c>
      <c r="O42" s="147" t="s">
        <v>183</v>
      </c>
      <c r="P42" s="147" t="s">
        <v>183</v>
      </c>
      <c r="Q42" s="147">
        <f>SUMPRODUCT(Q37:Q40,H37:H40)/H41</f>
        <v>4.8418420766312593</v>
      </c>
      <c r="R42" s="143" t="s">
        <v>183</v>
      </c>
      <c r="S42" s="143" t="s">
        <v>183</v>
      </c>
      <c r="T42" s="143" t="s">
        <v>183</v>
      </c>
      <c r="U42" s="143">
        <f>SUMPRODUCT(U37:U40,H37:H40)/H41</f>
        <v>1.1164831713201819</v>
      </c>
      <c r="V42" s="146" t="s">
        <v>183</v>
      </c>
      <c r="W42" s="146" t="s">
        <v>183</v>
      </c>
      <c r="X42" s="146" t="s">
        <v>183</v>
      </c>
      <c r="Y42" s="154" t="s">
        <v>183</v>
      </c>
      <c r="Z42" s="154" t="s">
        <v>183</v>
      </c>
      <c r="AA42" s="143" t="s">
        <v>183</v>
      </c>
      <c r="AB42" s="155">
        <v>0.90555692435696356</v>
      </c>
      <c r="AC42" s="154" t="s">
        <v>183</v>
      </c>
      <c r="AD42" s="150"/>
      <c r="AE42" s="150"/>
      <c r="AF42" s="152"/>
      <c r="AG42" s="152"/>
      <c r="AH42" s="152"/>
      <c r="AI42" s="152"/>
    </row>
    <row r="43" spans="1:54" x14ac:dyDescent="0.2">
      <c r="Z43" s="108"/>
      <c r="AA43" s="109"/>
      <c r="AB43" s="109"/>
      <c r="AC43" s="109"/>
      <c r="AD43" s="109"/>
    </row>
    <row r="44" spans="1:54" x14ac:dyDescent="0.2">
      <c r="Z44" s="108"/>
      <c r="AA44" s="109"/>
      <c r="AB44" s="109"/>
      <c r="AC44" s="109"/>
      <c r="AD44" s="109"/>
    </row>
  </sheetData>
  <mergeCells count="57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Q35:Q36"/>
    <mergeCell ref="U35:U36"/>
    <mergeCell ref="V35:V36"/>
    <mergeCell ref="I35:I36"/>
    <mergeCell ref="J35:J36"/>
    <mergeCell ref="K35:K36"/>
    <mergeCell ref="R35:T35"/>
    <mergeCell ref="F41:G41"/>
    <mergeCell ref="F42:G42"/>
    <mergeCell ref="M35:P35"/>
    <mergeCell ref="G35:G36"/>
    <mergeCell ref="H35:H36"/>
    <mergeCell ref="L35:L36"/>
    <mergeCell ref="AD35:AD36"/>
    <mergeCell ref="AE35:AE36"/>
    <mergeCell ref="W35:W36"/>
    <mergeCell ref="X35:X36"/>
    <mergeCell ref="AA35:AA36"/>
    <mergeCell ref="AB35:AB36"/>
    <mergeCell ref="Z35:Z36"/>
    <mergeCell ref="A1:F1"/>
    <mergeCell ref="A34:E34"/>
    <mergeCell ref="C35:C36"/>
    <mergeCell ref="D35:D36"/>
    <mergeCell ref="E35:E36"/>
    <mergeCell ref="F27:G27"/>
    <mergeCell ref="F28:G28"/>
    <mergeCell ref="F35:F36"/>
    <mergeCell ref="A35:A36"/>
    <mergeCell ref="B35:B36"/>
  </mergeCells>
  <printOptions horizontalCentered="1"/>
  <pageMargins left="0.63249999999999995" right="0.25" top="0.75" bottom="0.75" header="0.3" footer="0.3"/>
  <pageSetup paperSize="8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9"/>
  <sheetViews>
    <sheetView view="pageLayout" zoomScale="40" zoomScaleNormal="70" zoomScaleSheetLayoutView="50" zoomScalePageLayoutView="40" workbookViewId="0">
      <selection activeCell="Q75" sqref="Q75"/>
    </sheetView>
  </sheetViews>
  <sheetFormatPr defaultRowHeight="14.25" x14ac:dyDescent="0.2"/>
  <cols>
    <col min="1" max="1" width="28.375" customWidth="1"/>
    <col min="2" max="4" width="9.25" bestFit="1" customWidth="1"/>
    <col min="5" max="5" width="37.375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5.625" bestFit="1" customWidth="1"/>
    <col min="15" max="15" width="13.625" bestFit="1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4.125" bestFit="1" customWidth="1"/>
    <col min="21" max="21" width="11.75" customWidth="1"/>
    <col min="22" max="22" width="12.375" customWidth="1"/>
    <col min="23" max="23" width="13.375" style="107" customWidth="1"/>
    <col min="24" max="24" width="23.25" style="107" customWidth="1"/>
    <col min="25" max="25" width="15" style="107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2.875" customWidth="1"/>
    <col min="35" max="35" width="9" style="8" customWidth="1"/>
    <col min="37" max="37" width="9.75" style="76" bestFit="1" customWidth="1"/>
    <col min="38" max="38" width="13.75" style="76" bestFit="1" customWidth="1"/>
    <col min="40" max="41" width="9.25" bestFit="1" customWidth="1"/>
  </cols>
  <sheetData>
    <row r="1" spans="1:49" s="64" customFormat="1" ht="23.25" x14ac:dyDescent="0.5">
      <c r="A1" s="176" t="s">
        <v>289</v>
      </c>
      <c r="B1" s="176"/>
      <c r="C1" s="176"/>
      <c r="D1" s="176"/>
      <c r="E1" s="176"/>
      <c r="F1" s="176"/>
      <c r="G1" s="113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113"/>
      <c r="X1" s="113"/>
      <c r="Y1" s="113"/>
      <c r="Z1" s="58"/>
      <c r="AA1" s="58"/>
      <c r="AB1" s="58"/>
      <c r="AC1" s="58"/>
      <c r="AD1" s="58"/>
      <c r="AE1" s="58"/>
      <c r="AF1" s="58"/>
      <c r="AG1" s="58"/>
      <c r="AH1" s="58"/>
      <c r="AI1" s="58"/>
      <c r="AK1" s="76"/>
      <c r="AL1" s="76"/>
    </row>
    <row r="2" spans="1:49" s="64" customFormat="1" ht="27.75" customHeight="1" x14ac:dyDescent="0.2">
      <c r="A2" s="211" t="s">
        <v>186</v>
      </c>
      <c r="B2" s="211" t="s">
        <v>1</v>
      </c>
      <c r="C2" s="212" t="s">
        <v>2</v>
      </c>
      <c r="D2" s="213" t="s">
        <v>3</v>
      </c>
      <c r="E2" s="211" t="s">
        <v>4</v>
      </c>
      <c r="F2" s="211" t="s">
        <v>305</v>
      </c>
      <c r="G2" s="211" t="s">
        <v>306</v>
      </c>
      <c r="H2" s="214" t="s">
        <v>307</v>
      </c>
      <c r="I2" s="211" t="s">
        <v>8</v>
      </c>
      <c r="J2" s="211" t="s">
        <v>9</v>
      </c>
      <c r="K2" s="215" t="s">
        <v>10</v>
      </c>
      <c r="L2" s="211" t="s">
        <v>11</v>
      </c>
      <c r="M2" s="208" t="s">
        <v>333</v>
      </c>
      <c r="N2" s="208"/>
      <c r="O2" s="208"/>
      <c r="P2" s="208"/>
      <c r="Q2" s="209" t="s">
        <v>308</v>
      </c>
      <c r="R2" s="208" t="s">
        <v>309</v>
      </c>
      <c r="S2" s="208"/>
      <c r="T2" s="208"/>
      <c r="U2" s="208"/>
      <c r="V2" s="209" t="s">
        <v>310</v>
      </c>
      <c r="W2" s="203" t="s">
        <v>311</v>
      </c>
      <c r="X2" s="204"/>
      <c r="Y2" s="205"/>
      <c r="Z2" s="209" t="s">
        <v>312</v>
      </c>
      <c r="AA2" s="210" t="s">
        <v>313</v>
      </c>
      <c r="AB2" s="21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K2" s="76"/>
      <c r="AL2" s="76"/>
    </row>
    <row r="3" spans="1:49" s="64" customFormat="1" ht="39.75" customHeight="1" x14ac:dyDescent="0.2">
      <c r="A3" s="211"/>
      <c r="B3" s="211"/>
      <c r="C3" s="212"/>
      <c r="D3" s="213"/>
      <c r="E3" s="211"/>
      <c r="F3" s="211"/>
      <c r="G3" s="211"/>
      <c r="H3" s="214"/>
      <c r="I3" s="211"/>
      <c r="J3" s="211"/>
      <c r="K3" s="215"/>
      <c r="L3" s="211"/>
      <c r="M3" s="110" t="s">
        <v>322</v>
      </c>
      <c r="N3" s="111" t="s">
        <v>323</v>
      </c>
      <c r="O3" s="111" t="s">
        <v>324</v>
      </c>
      <c r="P3" s="110" t="s">
        <v>325</v>
      </c>
      <c r="Q3" s="209"/>
      <c r="R3" s="110" t="s">
        <v>326</v>
      </c>
      <c r="S3" s="111" t="s">
        <v>327</v>
      </c>
      <c r="T3" s="111" t="s">
        <v>328</v>
      </c>
      <c r="U3" s="110" t="s">
        <v>329</v>
      </c>
      <c r="V3" s="209"/>
      <c r="W3" s="110" t="s">
        <v>330</v>
      </c>
      <c r="X3" s="111" t="s">
        <v>331</v>
      </c>
      <c r="Y3" s="110" t="s">
        <v>332</v>
      </c>
      <c r="Z3" s="209"/>
      <c r="AA3" s="210"/>
      <c r="AB3" s="210"/>
      <c r="AC3" s="207"/>
      <c r="AD3" s="191"/>
      <c r="AE3" s="200"/>
      <c r="AF3" s="191"/>
      <c r="AG3" s="207"/>
      <c r="AH3" s="191"/>
      <c r="AI3" s="191"/>
      <c r="AK3" s="76"/>
      <c r="AL3" s="76"/>
    </row>
    <row r="4" spans="1:49" s="5" customFormat="1" ht="23.25" x14ac:dyDescent="0.5">
      <c r="A4" s="14" t="s">
        <v>44</v>
      </c>
      <c r="B4" s="14">
        <v>533</v>
      </c>
      <c r="C4" s="14">
        <v>1</v>
      </c>
      <c r="D4" s="14">
        <v>1401</v>
      </c>
      <c r="E4" s="14" t="s">
        <v>45</v>
      </c>
      <c r="F4" s="23" t="s">
        <v>155</v>
      </c>
      <c r="G4" s="23" t="s">
        <v>156</v>
      </c>
      <c r="H4" s="40">
        <v>21.63</v>
      </c>
      <c r="I4" s="24">
        <v>4</v>
      </c>
      <c r="J4" s="14" t="s">
        <v>297</v>
      </c>
      <c r="K4" s="21">
        <v>42203</v>
      </c>
      <c r="L4" s="19" t="s">
        <v>185</v>
      </c>
      <c r="M4" s="97">
        <v>11.47</v>
      </c>
      <c r="N4" s="97">
        <v>6.18</v>
      </c>
      <c r="O4" s="97">
        <v>2.35</v>
      </c>
      <c r="P4" s="97">
        <v>1.63</v>
      </c>
      <c r="Q4" s="97">
        <v>2.3714400000000002</v>
      </c>
      <c r="R4" s="97">
        <v>13.24</v>
      </c>
      <c r="S4" s="97">
        <v>5.18</v>
      </c>
      <c r="T4" s="97">
        <v>1.98</v>
      </c>
      <c r="U4" s="97">
        <v>1.23</v>
      </c>
      <c r="V4" s="97">
        <v>12.856199999999999</v>
      </c>
      <c r="W4" s="97">
        <v>0</v>
      </c>
      <c r="X4" s="97">
        <v>0</v>
      </c>
      <c r="Y4" s="97">
        <v>21.63</v>
      </c>
      <c r="Z4" s="97">
        <v>1.0966</v>
      </c>
      <c r="AA4" s="98">
        <v>489</v>
      </c>
      <c r="AB4" s="97">
        <v>76.87</v>
      </c>
      <c r="AC4" s="97">
        <f t="shared" ref="AC4:AC36" si="0">(AA4+AB4*0.5)/(3.5*H4*1000)*100</f>
        <v>0.69669770820949728</v>
      </c>
      <c r="AD4" s="97">
        <v>0</v>
      </c>
      <c r="AE4" s="97">
        <f t="shared" ref="AE4:AE36" si="1">AD4/(3.5*H4*1000)*100</f>
        <v>0</v>
      </c>
      <c r="AF4" s="97">
        <v>20</v>
      </c>
      <c r="AG4" s="97">
        <f t="shared" ref="AG4:AG36" si="2">AF4/(3.5*H4*1000)*100</f>
        <v>2.6418334324020867E-2</v>
      </c>
      <c r="AH4" s="97">
        <v>0</v>
      </c>
      <c r="AI4" s="97">
        <f t="shared" ref="AI4:AI36" si="3">AH4/(3.5*H4*1000)*100</f>
        <v>0</v>
      </c>
      <c r="AJ4" s="2"/>
      <c r="AK4" s="2">
        <f>AB4*0.5</f>
        <v>38.435000000000002</v>
      </c>
      <c r="AL4" s="2">
        <f t="shared" ref="AL4:AL36" si="4">(AA4+AD4+AF4+AH4+AK4)*H4</f>
        <v>11841.019049999999</v>
      </c>
      <c r="AM4" s="2"/>
      <c r="AN4" s="2">
        <f t="shared" ref="AN4:AN36" si="5">SUM(M4:P4)</f>
        <v>21.63</v>
      </c>
      <c r="AO4" s="2">
        <f t="shared" ref="AO4:AO34" si="6">SUM(R4:U4)</f>
        <v>21.630000000000003</v>
      </c>
      <c r="AP4" s="3"/>
      <c r="AQ4" s="4">
        <f t="shared" ref="AQ4:AQ36" si="7">SUM(M4:P4)</f>
        <v>21.63</v>
      </c>
      <c r="AR4" s="4">
        <f t="shared" ref="AR4:AR36" si="8">SUM(R4:U4)</f>
        <v>21.630000000000003</v>
      </c>
      <c r="AS4" s="4">
        <f>SUM(W4:Y4)</f>
        <v>21.63</v>
      </c>
      <c r="AT4" s="74"/>
      <c r="AU4" s="74">
        <f t="shared" ref="AU4:AU36" si="9">H4/AQ4</f>
        <v>1</v>
      </c>
      <c r="AV4" s="74">
        <f t="shared" ref="AV4:AV36" si="10">H4/AR4</f>
        <v>0.99999999999999989</v>
      </c>
      <c r="AW4" s="74">
        <f t="shared" ref="AW4:AW36" si="11">H4/AS4</f>
        <v>1</v>
      </c>
    </row>
    <row r="5" spans="1:49" s="5" customFormat="1" ht="23.25" x14ac:dyDescent="0.5">
      <c r="A5" s="14" t="s">
        <v>44</v>
      </c>
      <c r="B5" s="14">
        <v>533</v>
      </c>
      <c r="C5" s="14">
        <v>1</v>
      </c>
      <c r="D5" s="14">
        <v>1401</v>
      </c>
      <c r="E5" s="14" t="s">
        <v>45</v>
      </c>
      <c r="F5" s="23" t="s">
        <v>156</v>
      </c>
      <c r="G5" s="23" t="s">
        <v>155</v>
      </c>
      <c r="H5" s="40">
        <v>21.63</v>
      </c>
      <c r="I5" s="24">
        <v>4</v>
      </c>
      <c r="J5" s="14" t="s">
        <v>153</v>
      </c>
      <c r="K5" s="21">
        <v>42203</v>
      </c>
      <c r="L5" s="19" t="s">
        <v>185</v>
      </c>
      <c r="M5" s="97">
        <v>9.5399999999999991</v>
      </c>
      <c r="N5" s="97">
        <v>7.55</v>
      </c>
      <c r="O5" s="97">
        <v>3.02</v>
      </c>
      <c r="P5" s="97">
        <v>1.53</v>
      </c>
      <c r="Q5" s="97">
        <v>2.7592599999999998</v>
      </c>
      <c r="R5" s="97">
        <v>8.36</v>
      </c>
      <c r="S5" s="97">
        <v>7.51</v>
      </c>
      <c r="T5" s="97">
        <v>3.92</v>
      </c>
      <c r="U5" s="97">
        <v>1.84</v>
      </c>
      <c r="V5" s="97">
        <v>13.856299999999999</v>
      </c>
      <c r="W5" s="97">
        <v>0</v>
      </c>
      <c r="X5" s="97">
        <v>0</v>
      </c>
      <c r="Y5" s="97">
        <v>21.63</v>
      </c>
      <c r="Z5" s="97">
        <v>1.1044799999999999</v>
      </c>
      <c r="AA5" s="98">
        <v>114</v>
      </c>
      <c r="AB5" s="97">
        <v>59.88</v>
      </c>
      <c r="AC5" s="97">
        <f t="shared" si="0"/>
        <v>0.19013275212997818</v>
      </c>
      <c r="AD5" s="97">
        <v>0</v>
      </c>
      <c r="AE5" s="97">
        <f t="shared" si="1"/>
        <v>0</v>
      </c>
      <c r="AF5" s="97">
        <v>59</v>
      </c>
      <c r="AG5" s="97">
        <f t="shared" si="2"/>
        <v>7.7934086255861568E-2</v>
      </c>
      <c r="AH5" s="97">
        <v>0</v>
      </c>
      <c r="AI5" s="97">
        <f t="shared" si="3"/>
        <v>0</v>
      </c>
      <c r="AJ5" s="2"/>
      <c r="AK5" s="2">
        <f t="shared" ref="AK5:AK36" si="12">AB5*0.5</f>
        <v>29.94</v>
      </c>
      <c r="AL5" s="2">
        <f t="shared" si="4"/>
        <v>4389.5922</v>
      </c>
      <c r="AM5" s="2"/>
      <c r="AN5" s="2">
        <f t="shared" si="5"/>
        <v>21.64</v>
      </c>
      <c r="AO5" s="2">
        <f t="shared" si="6"/>
        <v>21.63</v>
      </c>
      <c r="AP5" s="3"/>
      <c r="AQ5" s="4">
        <f t="shared" si="7"/>
        <v>21.64</v>
      </c>
      <c r="AR5" s="4">
        <f t="shared" si="8"/>
        <v>21.63</v>
      </c>
      <c r="AS5" s="4">
        <f t="shared" ref="AS5:AS36" si="13">SUM(W5:Y5)</f>
        <v>21.63</v>
      </c>
      <c r="AT5" s="4"/>
      <c r="AU5" s="74">
        <f t="shared" si="9"/>
        <v>0.99953789279112748</v>
      </c>
      <c r="AV5" s="74">
        <f t="shared" si="10"/>
        <v>1</v>
      </c>
      <c r="AW5" s="74">
        <f t="shared" si="11"/>
        <v>1</v>
      </c>
    </row>
    <row r="6" spans="1:49" s="5" customFormat="1" ht="23.25" x14ac:dyDescent="0.5">
      <c r="A6" s="14" t="s">
        <v>44</v>
      </c>
      <c r="B6" s="14">
        <v>533</v>
      </c>
      <c r="C6" s="14">
        <v>1</v>
      </c>
      <c r="D6" s="14">
        <v>1402</v>
      </c>
      <c r="E6" s="14" t="s">
        <v>46</v>
      </c>
      <c r="F6" s="23" t="s">
        <v>156</v>
      </c>
      <c r="G6" s="23" t="s">
        <v>157</v>
      </c>
      <c r="H6" s="40">
        <v>16.117000000000001</v>
      </c>
      <c r="I6" s="24">
        <v>4</v>
      </c>
      <c r="J6" s="14" t="s">
        <v>297</v>
      </c>
      <c r="K6" s="21">
        <v>42203</v>
      </c>
      <c r="L6" s="19" t="s">
        <v>185</v>
      </c>
      <c r="M6" s="97">
        <v>14.3</v>
      </c>
      <c r="N6" s="97">
        <v>1.29</v>
      </c>
      <c r="O6" s="97">
        <v>0.33</v>
      </c>
      <c r="P6" s="97">
        <v>0.2</v>
      </c>
      <c r="Q6" s="97">
        <v>1.9294899999999999</v>
      </c>
      <c r="R6" s="97">
        <v>11.09</v>
      </c>
      <c r="S6" s="97">
        <v>3.43</v>
      </c>
      <c r="T6" s="97">
        <v>1.07</v>
      </c>
      <c r="U6" s="97">
        <v>0.53</v>
      </c>
      <c r="V6" s="97">
        <v>9.1442200000000007</v>
      </c>
      <c r="W6" s="97">
        <v>0</v>
      </c>
      <c r="X6" s="97">
        <v>0</v>
      </c>
      <c r="Y6" s="97">
        <v>16.12</v>
      </c>
      <c r="Z6" s="97">
        <v>1.0683499999999999</v>
      </c>
      <c r="AA6" s="98">
        <v>13</v>
      </c>
      <c r="AB6" s="97">
        <v>25.04</v>
      </c>
      <c r="AC6" s="97">
        <f t="shared" si="0"/>
        <v>4.524060663540716E-2</v>
      </c>
      <c r="AD6" s="97">
        <v>0</v>
      </c>
      <c r="AE6" s="97">
        <f t="shared" si="1"/>
        <v>0</v>
      </c>
      <c r="AF6" s="97">
        <v>0</v>
      </c>
      <c r="AG6" s="97">
        <f t="shared" si="2"/>
        <v>0</v>
      </c>
      <c r="AH6" s="97">
        <v>0</v>
      </c>
      <c r="AI6" s="97">
        <f t="shared" si="3"/>
        <v>0</v>
      </c>
      <c r="AJ6" s="2"/>
      <c r="AK6" s="2">
        <f t="shared" si="12"/>
        <v>12.52</v>
      </c>
      <c r="AL6" s="2">
        <f t="shared" si="4"/>
        <v>411.30583999999999</v>
      </c>
      <c r="AM6" s="2"/>
      <c r="AN6" s="2">
        <f t="shared" si="5"/>
        <v>16.12</v>
      </c>
      <c r="AO6" s="2">
        <f t="shared" si="6"/>
        <v>16.12</v>
      </c>
      <c r="AP6" s="3"/>
      <c r="AQ6" s="4">
        <f t="shared" si="7"/>
        <v>16.12</v>
      </c>
      <c r="AR6" s="4">
        <f t="shared" si="8"/>
        <v>16.12</v>
      </c>
      <c r="AS6" s="4">
        <f t="shared" si="13"/>
        <v>16.12</v>
      </c>
      <c r="AT6" s="4"/>
      <c r="AU6" s="74">
        <f t="shared" si="9"/>
        <v>0.99981389578163771</v>
      </c>
      <c r="AV6" s="74">
        <f t="shared" si="10"/>
        <v>0.99981389578163771</v>
      </c>
      <c r="AW6" s="74">
        <f t="shared" si="11"/>
        <v>0.99981389578163771</v>
      </c>
    </row>
    <row r="7" spans="1:49" s="5" customFormat="1" ht="23.25" x14ac:dyDescent="0.5">
      <c r="A7" s="14" t="s">
        <v>44</v>
      </c>
      <c r="B7" s="14">
        <v>533</v>
      </c>
      <c r="C7" s="14">
        <v>1</v>
      </c>
      <c r="D7" s="14">
        <v>1402</v>
      </c>
      <c r="E7" s="14" t="s">
        <v>46</v>
      </c>
      <c r="F7" s="23" t="s">
        <v>157</v>
      </c>
      <c r="G7" s="23" t="s">
        <v>156</v>
      </c>
      <c r="H7" s="40">
        <v>16.117000000000001</v>
      </c>
      <c r="I7" s="24">
        <v>4</v>
      </c>
      <c r="J7" s="14" t="s">
        <v>153</v>
      </c>
      <c r="K7" s="21">
        <v>42203</v>
      </c>
      <c r="L7" s="19" t="s">
        <v>185</v>
      </c>
      <c r="M7" s="97">
        <v>12.3</v>
      </c>
      <c r="N7" s="97">
        <v>2.29</v>
      </c>
      <c r="O7" s="97">
        <v>0.85</v>
      </c>
      <c r="P7" s="97">
        <v>0.68</v>
      </c>
      <c r="Q7" s="97">
        <v>2.2153499999999999</v>
      </c>
      <c r="R7" s="97">
        <v>6.26</v>
      </c>
      <c r="S7" s="97">
        <v>6.01</v>
      </c>
      <c r="T7" s="97">
        <v>3.15</v>
      </c>
      <c r="U7" s="97">
        <v>0.7</v>
      </c>
      <c r="V7" s="97">
        <v>11.9909</v>
      </c>
      <c r="W7" s="97">
        <v>0</v>
      </c>
      <c r="X7" s="97">
        <v>0</v>
      </c>
      <c r="Y7" s="97">
        <v>16.12</v>
      </c>
      <c r="Z7" s="97">
        <v>1.1034200000000001</v>
      </c>
      <c r="AA7" s="98">
        <v>538</v>
      </c>
      <c r="AB7" s="97">
        <v>212</v>
      </c>
      <c r="AC7" s="97">
        <f t="shared" si="0"/>
        <v>1.1416516721474221</v>
      </c>
      <c r="AD7" s="97">
        <v>1</v>
      </c>
      <c r="AE7" s="97">
        <f t="shared" si="1"/>
        <v>1.7727510437071769E-3</v>
      </c>
      <c r="AF7" s="97">
        <v>232</v>
      </c>
      <c r="AG7" s="97">
        <f t="shared" si="2"/>
        <v>0.41127824214006503</v>
      </c>
      <c r="AH7" s="97">
        <v>0</v>
      </c>
      <c r="AI7" s="97">
        <f t="shared" si="3"/>
        <v>0</v>
      </c>
      <c r="AJ7" s="2"/>
      <c r="AK7" s="2">
        <f t="shared" si="12"/>
        <v>106</v>
      </c>
      <c r="AL7" s="2">
        <f t="shared" si="4"/>
        <v>14134.609</v>
      </c>
      <c r="AM7" s="2"/>
      <c r="AN7" s="2">
        <f t="shared" si="5"/>
        <v>16.12</v>
      </c>
      <c r="AO7" s="2">
        <f t="shared" si="6"/>
        <v>16.12</v>
      </c>
      <c r="AP7" s="3"/>
      <c r="AQ7" s="4">
        <f t="shared" si="7"/>
        <v>16.12</v>
      </c>
      <c r="AR7" s="4">
        <f t="shared" si="8"/>
        <v>16.12</v>
      </c>
      <c r="AS7" s="4">
        <f t="shared" si="13"/>
        <v>16.12</v>
      </c>
      <c r="AT7" s="4"/>
      <c r="AU7" s="74">
        <f t="shared" si="9"/>
        <v>0.99981389578163771</v>
      </c>
      <c r="AV7" s="74">
        <f t="shared" si="10"/>
        <v>0.99981389578163771</v>
      </c>
      <c r="AW7" s="74">
        <f t="shared" si="11"/>
        <v>0.99981389578163771</v>
      </c>
    </row>
    <row r="8" spans="1:49" s="5" customFormat="1" ht="23.25" x14ac:dyDescent="0.5">
      <c r="A8" s="14" t="s">
        <v>44</v>
      </c>
      <c r="B8" s="14">
        <v>533</v>
      </c>
      <c r="C8" s="14">
        <v>1</v>
      </c>
      <c r="D8" s="14">
        <v>1403</v>
      </c>
      <c r="E8" s="14" t="s">
        <v>47</v>
      </c>
      <c r="F8" s="23" t="s">
        <v>158</v>
      </c>
      <c r="G8" s="23" t="s">
        <v>159</v>
      </c>
      <c r="H8" s="40">
        <v>14.052</v>
      </c>
      <c r="I8" s="24">
        <v>4</v>
      </c>
      <c r="J8" s="14" t="s">
        <v>297</v>
      </c>
      <c r="K8" s="21">
        <v>42203</v>
      </c>
      <c r="L8" s="19" t="s">
        <v>185</v>
      </c>
      <c r="M8" s="97">
        <v>7.14</v>
      </c>
      <c r="N8" s="97">
        <v>3.64</v>
      </c>
      <c r="O8" s="97">
        <v>2.42</v>
      </c>
      <c r="P8" s="97">
        <v>0.86</v>
      </c>
      <c r="Q8" s="97">
        <v>3.2080000000000002</v>
      </c>
      <c r="R8" s="97">
        <v>9.24</v>
      </c>
      <c r="S8" s="97">
        <v>3.84</v>
      </c>
      <c r="T8" s="97">
        <v>0.61</v>
      </c>
      <c r="U8" s="97">
        <v>0.37</v>
      </c>
      <c r="V8" s="97">
        <v>8.4749999999999996</v>
      </c>
      <c r="W8" s="97">
        <v>0</v>
      </c>
      <c r="X8" s="97">
        <v>0</v>
      </c>
      <c r="Y8" s="97">
        <v>14.05</v>
      </c>
      <c r="Z8" s="97">
        <v>0.98699999999999999</v>
      </c>
      <c r="AA8" s="98">
        <v>652.54999999999995</v>
      </c>
      <c r="AB8" s="97">
        <v>348.28</v>
      </c>
      <c r="AC8" s="97">
        <f t="shared" si="0"/>
        <v>1.6808791834410961</v>
      </c>
      <c r="AD8" s="97">
        <v>0.84</v>
      </c>
      <c r="AE8" s="97">
        <f t="shared" si="1"/>
        <v>1.7079419299743809E-3</v>
      </c>
      <c r="AF8" s="97">
        <v>291.39</v>
      </c>
      <c r="AG8" s="97">
        <f t="shared" si="2"/>
        <v>0.59247285592289856</v>
      </c>
      <c r="AH8" s="97">
        <v>0</v>
      </c>
      <c r="AI8" s="97">
        <f t="shared" si="3"/>
        <v>0</v>
      </c>
      <c r="AJ8" s="2"/>
      <c r="AK8" s="2">
        <f t="shared" si="12"/>
        <v>174.14</v>
      </c>
      <c r="AL8" s="2">
        <f t="shared" si="4"/>
        <v>15723.063840000001</v>
      </c>
      <c r="AM8" s="2"/>
      <c r="AN8" s="2">
        <f t="shared" si="5"/>
        <v>14.059999999999999</v>
      </c>
      <c r="AO8" s="2">
        <f t="shared" si="6"/>
        <v>14.059999999999999</v>
      </c>
      <c r="AP8" s="3"/>
      <c r="AQ8" s="4">
        <f t="shared" si="7"/>
        <v>14.059999999999999</v>
      </c>
      <c r="AR8" s="4">
        <f t="shared" si="8"/>
        <v>14.059999999999999</v>
      </c>
      <c r="AS8" s="4">
        <f t="shared" si="13"/>
        <v>14.05</v>
      </c>
      <c r="AT8" s="4"/>
      <c r="AU8" s="74">
        <f t="shared" si="9"/>
        <v>0.99943100995732581</v>
      </c>
      <c r="AV8" s="74">
        <f t="shared" si="10"/>
        <v>0.99943100995732581</v>
      </c>
      <c r="AW8" s="74">
        <f t="shared" si="11"/>
        <v>1.0001423487544483</v>
      </c>
    </row>
    <row r="9" spans="1:49" s="5" customFormat="1" ht="23.25" x14ac:dyDescent="0.5">
      <c r="A9" s="14" t="s">
        <v>44</v>
      </c>
      <c r="B9" s="14">
        <v>533</v>
      </c>
      <c r="C9" s="14">
        <v>1</v>
      </c>
      <c r="D9" s="14">
        <v>1403</v>
      </c>
      <c r="E9" s="14" t="s">
        <v>47</v>
      </c>
      <c r="F9" s="23" t="s">
        <v>159</v>
      </c>
      <c r="G9" s="23" t="s">
        <v>158</v>
      </c>
      <c r="H9" s="40">
        <v>14.052</v>
      </c>
      <c r="I9" s="24">
        <v>4</v>
      </c>
      <c r="J9" s="14" t="s">
        <v>153</v>
      </c>
      <c r="K9" s="21">
        <v>42203</v>
      </c>
      <c r="L9" s="19" t="s">
        <v>185</v>
      </c>
      <c r="M9" s="97">
        <v>8.26</v>
      </c>
      <c r="N9" s="97">
        <v>3.55</v>
      </c>
      <c r="O9" s="97">
        <v>1.8</v>
      </c>
      <c r="P9" s="97">
        <v>0.44</v>
      </c>
      <c r="Q9" s="97">
        <v>2.8759999999999999</v>
      </c>
      <c r="R9" s="97">
        <v>11.11</v>
      </c>
      <c r="S9" s="97">
        <v>2.12</v>
      </c>
      <c r="T9" s="97">
        <v>0.72</v>
      </c>
      <c r="U9" s="97">
        <v>0.1</v>
      </c>
      <c r="V9" s="97">
        <v>7.7430000000000003</v>
      </c>
      <c r="W9" s="97">
        <v>0</v>
      </c>
      <c r="X9" s="97">
        <v>0</v>
      </c>
      <c r="Y9" s="97">
        <v>14.05</v>
      </c>
      <c r="Z9" s="97">
        <v>0.92400000000000004</v>
      </c>
      <c r="AA9" s="98">
        <v>498.96</v>
      </c>
      <c r="AB9" s="97">
        <v>101.91</v>
      </c>
      <c r="AC9" s="97">
        <f t="shared" si="0"/>
        <v>1.1181224838355495</v>
      </c>
      <c r="AD9" s="97">
        <v>0.49</v>
      </c>
      <c r="AE9" s="97">
        <f t="shared" si="1"/>
        <v>9.9629945915172225E-4</v>
      </c>
      <c r="AF9" s="97">
        <v>19.95</v>
      </c>
      <c r="AG9" s="97">
        <f t="shared" si="2"/>
        <v>4.0563620836891544E-2</v>
      </c>
      <c r="AH9" s="97">
        <v>0</v>
      </c>
      <c r="AI9" s="97">
        <f t="shared" si="3"/>
        <v>0</v>
      </c>
      <c r="AJ9" s="2"/>
      <c r="AK9" s="2">
        <f t="shared" si="12"/>
        <v>50.954999999999998</v>
      </c>
      <c r="AL9" s="2">
        <f t="shared" si="4"/>
        <v>8014.6284599999999</v>
      </c>
      <c r="AM9" s="2"/>
      <c r="AN9" s="2">
        <f t="shared" si="5"/>
        <v>14.049999999999999</v>
      </c>
      <c r="AO9" s="2">
        <f t="shared" si="6"/>
        <v>14.05</v>
      </c>
      <c r="AP9" s="3"/>
      <c r="AQ9" s="4">
        <f t="shared" si="7"/>
        <v>14.049999999999999</v>
      </c>
      <c r="AR9" s="4">
        <f t="shared" si="8"/>
        <v>14.05</v>
      </c>
      <c r="AS9" s="4">
        <f t="shared" si="13"/>
        <v>14.05</v>
      </c>
      <c r="AT9" s="4"/>
      <c r="AU9" s="74">
        <f t="shared" si="9"/>
        <v>1.0001423487544485</v>
      </c>
      <c r="AV9" s="74">
        <f t="shared" si="10"/>
        <v>1.0001423487544483</v>
      </c>
      <c r="AW9" s="74">
        <f t="shared" si="11"/>
        <v>1.0001423487544483</v>
      </c>
    </row>
    <row r="10" spans="1:49" s="74" customFormat="1" ht="23.25" x14ac:dyDescent="0.5">
      <c r="A10" s="80" t="s">
        <v>44</v>
      </c>
      <c r="B10" s="80">
        <v>533</v>
      </c>
      <c r="C10" s="80">
        <v>1</v>
      </c>
      <c r="D10" s="80">
        <v>1404</v>
      </c>
      <c r="E10" s="80" t="s">
        <v>48</v>
      </c>
      <c r="F10" s="23" t="s">
        <v>160</v>
      </c>
      <c r="G10" s="23" t="s">
        <v>159</v>
      </c>
      <c r="H10" s="40">
        <v>25.247</v>
      </c>
      <c r="I10" s="24">
        <v>4</v>
      </c>
      <c r="J10" s="80" t="s">
        <v>153</v>
      </c>
      <c r="K10" s="81">
        <v>42202</v>
      </c>
      <c r="L10" s="19" t="s">
        <v>185</v>
      </c>
      <c r="M10" s="97">
        <v>17.18</v>
      </c>
      <c r="N10" s="97">
        <v>4.95</v>
      </c>
      <c r="O10" s="97">
        <v>2.44</v>
      </c>
      <c r="P10" s="97">
        <v>0.68</v>
      </c>
      <c r="Q10" s="97">
        <v>2.3812700000000002</v>
      </c>
      <c r="R10" s="97">
        <v>24.13</v>
      </c>
      <c r="S10" s="97">
        <v>1.04</v>
      </c>
      <c r="T10" s="97">
        <v>0.03</v>
      </c>
      <c r="U10" s="97">
        <v>0.05</v>
      </c>
      <c r="V10" s="97">
        <v>4.8508800000000001</v>
      </c>
      <c r="W10" s="97">
        <v>0</v>
      </c>
      <c r="X10" s="97">
        <v>0</v>
      </c>
      <c r="Y10" s="97">
        <v>25.25</v>
      </c>
      <c r="Z10" s="97">
        <v>1.08195</v>
      </c>
      <c r="AA10" s="98">
        <v>45</v>
      </c>
      <c r="AB10" s="97">
        <v>1134.1300000000001</v>
      </c>
      <c r="AC10" s="97">
        <f t="shared" si="0"/>
        <v>0.69265938244430758</v>
      </c>
      <c r="AD10" s="97">
        <v>20</v>
      </c>
      <c r="AE10" s="97">
        <f t="shared" si="1"/>
        <v>2.263352364354464E-2</v>
      </c>
      <c r="AF10" s="97">
        <v>185</v>
      </c>
      <c r="AG10" s="97">
        <f t="shared" si="2"/>
        <v>0.20936009370278791</v>
      </c>
      <c r="AH10" s="97">
        <v>0</v>
      </c>
      <c r="AI10" s="97">
        <f t="shared" si="3"/>
        <v>0</v>
      </c>
      <c r="AJ10" s="2"/>
      <c r="AK10" s="2">
        <f t="shared" si="12"/>
        <v>567.06500000000005</v>
      </c>
      <c r="AL10" s="2">
        <f t="shared" si="4"/>
        <v>20628.440055000003</v>
      </c>
      <c r="AM10" s="2"/>
      <c r="AN10" s="2">
        <f t="shared" si="5"/>
        <v>25.25</v>
      </c>
      <c r="AO10" s="2">
        <f t="shared" si="6"/>
        <v>25.25</v>
      </c>
      <c r="AP10" s="3"/>
      <c r="AQ10" s="4">
        <f t="shared" si="7"/>
        <v>25.25</v>
      </c>
      <c r="AR10" s="4">
        <f t="shared" si="8"/>
        <v>25.25</v>
      </c>
      <c r="AS10" s="4">
        <f t="shared" si="13"/>
        <v>25.25</v>
      </c>
      <c r="AT10" s="4"/>
      <c r="AU10" s="74">
        <f t="shared" si="9"/>
        <v>0.99988118811881188</v>
      </c>
      <c r="AV10" s="74">
        <f t="shared" si="10"/>
        <v>0.99988118811881188</v>
      </c>
      <c r="AW10" s="74">
        <f t="shared" si="11"/>
        <v>0.99988118811881188</v>
      </c>
    </row>
    <row r="11" spans="1:49" s="74" customFormat="1" ht="23.25" x14ac:dyDescent="0.5">
      <c r="A11" s="80" t="s">
        <v>44</v>
      </c>
      <c r="B11" s="80">
        <v>533</v>
      </c>
      <c r="C11" s="80">
        <v>1</v>
      </c>
      <c r="D11" s="80">
        <v>1404</v>
      </c>
      <c r="E11" s="80" t="s">
        <v>48</v>
      </c>
      <c r="F11" s="23" t="s">
        <v>159</v>
      </c>
      <c r="G11" s="23" t="s">
        <v>160</v>
      </c>
      <c r="H11" s="40">
        <v>25.247</v>
      </c>
      <c r="I11" s="24">
        <v>4</v>
      </c>
      <c r="J11" s="80" t="s">
        <v>297</v>
      </c>
      <c r="K11" s="81">
        <v>42202</v>
      </c>
      <c r="L11" s="19" t="s">
        <v>185</v>
      </c>
      <c r="M11" s="97">
        <v>17.989999999999998</v>
      </c>
      <c r="N11" s="97">
        <v>3.68</v>
      </c>
      <c r="O11" s="97">
        <v>2.48</v>
      </c>
      <c r="P11" s="97">
        <v>1.1000000000000001</v>
      </c>
      <c r="Q11" s="97">
        <v>2.5230000000000001</v>
      </c>
      <c r="R11" s="97">
        <v>19.55</v>
      </c>
      <c r="S11" s="97">
        <v>4.79</v>
      </c>
      <c r="T11" s="97">
        <v>0.68</v>
      </c>
      <c r="U11" s="97">
        <v>0.23</v>
      </c>
      <c r="V11" s="97">
        <v>8.11</v>
      </c>
      <c r="W11" s="97">
        <v>0</v>
      </c>
      <c r="X11" s="97">
        <v>0</v>
      </c>
      <c r="Y11" s="97">
        <v>25.25</v>
      </c>
      <c r="Z11" s="97">
        <v>1.0620000000000001</v>
      </c>
      <c r="AA11" s="98">
        <v>109.92</v>
      </c>
      <c r="AB11" s="97">
        <v>124.48</v>
      </c>
      <c r="AC11" s="97">
        <f t="shared" si="0"/>
        <v>0.19482937152363225</v>
      </c>
      <c r="AD11" s="97">
        <v>0.95</v>
      </c>
      <c r="AE11" s="97">
        <f t="shared" si="1"/>
        <v>1.0750923730683704E-3</v>
      </c>
      <c r="AF11" s="97">
        <v>263.14999999999998</v>
      </c>
      <c r="AG11" s="97">
        <f t="shared" si="2"/>
        <v>0.29780058733993858</v>
      </c>
      <c r="AH11" s="97">
        <v>27.49</v>
      </c>
      <c r="AI11" s="97">
        <f t="shared" si="3"/>
        <v>3.1109778248052104E-2</v>
      </c>
      <c r="AJ11" s="2"/>
      <c r="AK11" s="2">
        <f t="shared" si="12"/>
        <v>62.24</v>
      </c>
      <c r="AL11" s="2">
        <f t="shared" si="4"/>
        <v>11708.296249999999</v>
      </c>
      <c r="AM11" s="2"/>
      <c r="AN11" s="2">
        <f t="shared" si="5"/>
        <v>25.25</v>
      </c>
      <c r="AO11" s="2">
        <f t="shared" si="6"/>
        <v>25.25</v>
      </c>
      <c r="AP11" s="3"/>
      <c r="AQ11" s="4">
        <f t="shared" si="7"/>
        <v>25.25</v>
      </c>
      <c r="AR11" s="4">
        <f t="shared" si="8"/>
        <v>25.25</v>
      </c>
      <c r="AS11" s="4">
        <f t="shared" si="13"/>
        <v>25.25</v>
      </c>
      <c r="AT11" s="4"/>
      <c r="AU11" s="74">
        <f t="shared" si="9"/>
        <v>0.99988118811881188</v>
      </c>
      <c r="AV11" s="74">
        <f t="shared" si="10"/>
        <v>0.99988118811881188</v>
      </c>
      <c r="AW11" s="74">
        <f t="shared" si="11"/>
        <v>0.99988118811881188</v>
      </c>
    </row>
    <row r="12" spans="1:49" s="74" customFormat="1" ht="23.25" x14ac:dyDescent="0.5">
      <c r="A12" s="80" t="s">
        <v>44</v>
      </c>
      <c r="B12" s="80">
        <v>533</v>
      </c>
      <c r="C12" s="80">
        <v>118</v>
      </c>
      <c r="D12" s="80">
        <v>201</v>
      </c>
      <c r="E12" s="80" t="s">
        <v>50</v>
      </c>
      <c r="F12" s="15" t="s">
        <v>166</v>
      </c>
      <c r="G12" s="15" t="s">
        <v>167</v>
      </c>
      <c r="H12" s="40">
        <v>60.25</v>
      </c>
      <c r="I12" s="17">
        <v>4</v>
      </c>
      <c r="J12" s="80" t="s">
        <v>224</v>
      </c>
      <c r="K12" s="81">
        <v>42206</v>
      </c>
      <c r="L12" s="19" t="s">
        <v>185</v>
      </c>
      <c r="M12" s="97">
        <v>38.89</v>
      </c>
      <c r="N12" s="97">
        <v>14.68</v>
      </c>
      <c r="O12" s="97">
        <v>4.88</v>
      </c>
      <c r="P12" s="97">
        <v>1.8</v>
      </c>
      <c r="Q12" s="97">
        <v>2.6414200000000001</v>
      </c>
      <c r="R12" s="97">
        <v>52.72</v>
      </c>
      <c r="S12" s="97">
        <v>6.08</v>
      </c>
      <c r="T12" s="97">
        <v>1.25</v>
      </c>
      <c r="U12" s="97">
        <v>0.2</v>
      </c>
      <c r="V12" s="97">
        <v>6.5142800000000003</v>
      </c>
      <c r="W12" s="97">
        <v>0.05</v>
      </c>
      <c r="X12" s="97">
        <v>0.1</v>
      </c>
      <c r="Y12" s="97">
        <v>60.1</v>
      </c>
      <c r="Z12" s="97">
        <v>1.18391</v>
      </c>
      <c r="AA12" s="98">
        <v>5960</v>
      </c>
      <c r="AB12" s="97">
        <v>499.76</v>
      </c>
      <c r="AC12" s="97">
        <f t="shared" si="0"/>
        <v>2.9448156490812094</v>
      </c>
      <c r="AD12" s="97">
        <v>953</v>
      </c>
      <c r="AE12" s="97">
        <f t="shared" si="1"/>
        <v>0.4519264967397747</v>
      </c>
      <c r="AF12" s="97">
        <v>208</v>
      </c>
      <c r="AG12" s="97">
        <f t="shared" si="2"/>
        <v>9.8636633076467112E-2</v>
      </c>
      <c r="AH12" s="97">
        <v>2960</v>
      </c>
      <c r="AI12" s="97">
        <f t="shared" si="3"/>
        <v>1.4036751630112625</v>
      </c>
      <c r="AJ12" s="2"/>
      <c r="AK12" s="2">
        <f t="shared" si="12"/>
        <v>249.88</v>
      </c>
      <c r="AL12" s="2">
        <f t="shared" si="4"/>
        <v>622435.5199999999</v>
      </c>
      <c r="AM12" s="2"/>
      <c r="AN12" s="2">
        <f t="shared" si="5"/>
        <v>60.25</v>
      </c>
      <c r="AO12" s="2">
        <f t="shared" si="6"/>
        <v>60.25</v>
      </c>
      <c r="AP12" s="3"/>
      <c r="AQ12" s="4">
        <f t="shared" si="7"/>
        <v>60.25</v>
      </c>
      <c r="AR12" s="4">
        <f t="shared" si="8"/>
        <v>60.25</v>
      </c>
      <c r="AS12" s="4">
        <f t="shared" si="13"/>
        <v>60.25</v>
      </c>
      <c r="AT12" s="4"/>
      <c r="AU12" s="74">
        <f t="shared" si="9"/>
        <v>1</v>
      </c>
      <c r="AV12" s="74">
        <f t="shared" si="10"/>
        <v>1</v>
      </c>
      <c r="AW12" s="74">
        <f t="shared" si="11"/>
        <v>1</v>
      </c>
    </row>
    <row r="13" spans="1:49" s="74" customFormat="1" ht="23.25" x14ac:dyDescent="0.5">
      <c r="A13" s="80" t="s">
        <v>44</v>
      </c>
      <c r="B13" s="80">
        <v>533</v>
      </c>
      <c r="C13" s="80">
        <v>118</v>
      </c>
      <c r="D13" s="80">
        <v>201</v>
      </c>
      <c r="E13" s="80" t="s">
        <v>50</v>
      </c>
      <c r="F13" s="15">
        <v>113</v>
      </c>
      <c r="G13" s="15" t="s">
        <v>166</v>
      </c>
      <c r="H13" s="40">
        <v>60.25</v>
      </c>
      <c r="I13" s="17">
        <v>4</v>
      </c>
      <c r="J13" s="80" t="s">
        <v>154</v>
      </c>
      <c r="K13" s="81">
        <v>42206</v>
      </c>
      <c r="L13" s="19" t="s">
        <v>185</v>
      </c>
      <c r="M13" s="97">
        <v>40.049999999999997</v>
      </c>
      <c r="N13" s="97">
        <v>13.93</v>
      </c>
      <c r="O13" s="97">
        <v>4.7699999999999996</v>
      </c>
      <c r="P13" s="97">
        <v>1.5</v>
      </c>
      <c r="Q13" s="97">
        <v>2.7211500000000002</v>
      </c>
      <c r="R13" s="97">
        <v>52.7</v>
      </c>
      <c r="S13" s="97">
        <v>5.97</v>
      </c>
      <c r="T13" s="97">
        <v>1.23</v>
      </c>
      <c r="U13" s="97">
        <v>0.35</v>
      </c>
      <c r="V13" s="97">
        <v>6.1330499999999999</v>
      </c>
      <c r="W13" s="97">
        <v>0</v>
      </c>
      <c r="X13" s="97">
        <v>0</v>
      </c>
      <c r="Y13" s="97">
        <v>60.25</v>
      </c>
      <c r="Z13" s="97">
        <v>1.1480399999999999</v>
      </c>
      <c r="AA13" s="98">
        <v>8555</v>
      </c>
      <c r="AB13" s="97">
        <v>905.13</v>
      </c>
      <c r="AC13" s="97">
        <f t="shared" si="0"/>
        <v>4.2715186721991705</v>
      </c>
      <c r="AD13" s="97">
        <v>4024</v>
      </c>
      <c r="AE13" s="97">
        <f t="shared" si="1"/>
        <v>1.9082394783639596</v>
      </c>
      <c r="AF13" s="97">
        <v>1092</v>
      </c>
      <c r="AG13" s="97">
        <f t="shared" si="2"/>
        <v>0.51784232365145233</v>
      </c>
      <c r="AH13" s="97">
        <v>899</v>
      </c>
      <c r="AI13" s="97">
        <f t="shared" si="3"/>
        <v>0.42631890930646121</v>
      </c>
      <c r="AJ13" s="2"/>
      <c r="AK13" s="2">
        <f t="shared" si="12"/>
        <v>452.565</v>
      </c>
      <c r="AL13" s="2">
        <f t="shared" si="4"/>
        <v>905109.54125000001</v>
      </c>
      <c r="AM13" s="2"/>
      <c r="AN13" s="2">
        <f t="shared" si="5"/>
        <v>60.25</v>
      </c>
      <c r="AO13" s="2">
        <f t="shared" si="6"/>
        <v>60.25</v>
      </c>
      <c r="AP13" s="3"/>
      <c r="AQ13" s="4">
        <f t="shared" si="7"/>
        <v>60.25</v>
      </c>
      <c r="AR13" s="4">
        <f t="shared" si="8"/>
        <v>60.25</v>
      </c>
      <c r="AS13" s="4">
        <f t="shared" si="13"/>
        <v>60.25</v>
      </c>
      <c r="AT13" s="4"/>
      <c r="AU13" s="74">
        <f t="shared" si="9"/>
        <v>1</v>
      </c>
      <c r="AV13" s="74">
        <f t="shared" si="10"/>
        <v>1</v>
      </c>
      <c r="AW13" s="74">
        <f t="shared" si="11"/>
        <v>1</v>
      </c>
    </row>
    <row r="14" spans="1:49" s="5" customFormat="1" ht="23.25" x14ac:dyDescent="0.5">
      <c r="A14" s="14" t="s">
        <v>44</v>
      </c>
      <c r="B14" s="14">
        <v>533</v>
      </c>
      <c r="C14" s="14">
        <v>109</v>
      </c>
      <c r="D14" s="14">
        <v>100</v>
      </c>
      <c r="E14" s="14" t="s">
        <v>49</v>
      </c>
      <c r="F14" s="15" t="s">
        <v>148</v>
      </c>
      <c r="G14" s="15" t="s">
        <v>217</v>
      </c>
      <c r="H14" s="40">
        <v>31.425000000000001</v>
      </c>
      <c r="I14" s="17">
        <v>2</v>
      </c>
      <c r="J14" s="14" t="s">
        <v>224</v>
      </c>
      <c r="K14" s="21">
        <v>42199</v>
      </c>
      <c r="L14" s="19" t="s">
        <v>185</v>
      </c>
      <c r="M14" s="97">
        <v>16.5</v>
      </c>
      <c r="N14" s="97">
        <v>9.4600000000000009</v>
      </c>
      <c r="O14" s="97">
        <v>3.61</v>
      </c>
      <c r="P14" s="97">
        <v>1.86</v>
      </c>
      <c r="Q14" s="97">
        <v>2.4620000000000002</v>
      </c>
      <c r="R14" s="97">
        <v>29.08</v>
      </c>
      <c r="S14" s="97">
        <v>1.61</v>
      </c>
      <c r="T14" s="97">
        <v>0.55000000000000004</v>
      </c>
      <c r="U14" s="97">
        <v>0.18</v>
      </c>
      <c r="V14" s="97">
        <v>5.12</v>
      </c>
      <c r="W14" s="97">
        <v>0.02</v>
      </c>
      <c r="X14" s="97">
        <v>7.0000000000000007E-2</v>
      </c>
      <c r="Y14" s="97">
        <v>31.33</v>
      </c>
      <c r="Z14" s="97">
        <v>1.226</v>
      </c>
      <c r="AA14" s="98">
        <v>1717.1</v>
      </c>
      <c r="AB14" s="97">
        <v>1072.6199999999999</v>
      </c>
      <c r="AC14" s="97">
        <f t="shared" si="0"/>
        <v>2.0487873622002497</v>
      </c>
      <c r="AD14" s="97">
        <v>268.73</v>
      </c>
      <c r="AE14" s="97">
        <f t="shared" si="1"/>
        <v>0.24432776451869531</v>
      </c>
      <c r="AF14" s="97">
        <v>112.54</v>
      </c>
      <c r="AG14" s="97">
        <f t="shared" si="2"/>
        <v>0.10232071826343904</v>
      </c>
      <c r="AH14" s="97">
        <v>356.62</v>
      </c>
      <c r="AI14" s="97">
        <f t="shared" si="3"/>
        <v>0.32423684509603368</v>
      </c>
      <c r="AJ14" s="2"/>
      <c r="AK14" s="2">
        <f t="shared" si="12"/>
        <v>536.30999999999995</v>
      </c>
      <c r="AL14" s="2">
        <f t="shared" si="4"/>
        <v>94001.602499999994</v>
      </c>
      <c r="AM14" s="2"/>
      <c r="AN14" s="2">
        <f t="shared" si="5"/>
        <v>31.43</v>
      </c>
      <c r="AO14" s="2">
        <f t="shared" si="6"/>
        <v>31.419999999999998</v>
      </c>
      <c r="AP14" s="3"/>
      <c r="AQ14" s="4">
        <f t="shared" si="7"/>
        <v>31.43</v>
      </c>
      <c r="AR14" s="4">
        <f t="shared" si="8"/>
        <v>31.419999999999998</v>
      </c>
      <c r="AS14" s="4">
        <f t="shared" si="13"/>
        <v>31.419999999999998</v>
      </c>
      <c r="AT14" s="4"/>
      <c r="AU14" s="74">
        <f t="shared" si="9"/>
        <v>0.99984091632198535</v>
      </c>
      <c r="AV14" s="74">
        <f t="shared" si="10"/>
        <v>1.0001591343093572</v>
      </c>
      <c r="AW14" s="74">
        <f t="shared" si="11"/>
        <v>1.0001591343093572</v>
      </c>
    </row>
    <row r="15" spans="1:49" s="5" customFormat="1" ht="23.25" x14ac:dyDescent="0.5">
      <c r="A15" s="14" t="s">
        <v>44</v>
      </c>
      <c r="B15" s="14">
        <v>533</v>
      </c>
      <c r="C15" s="14">
        <v>120</v>
      </c>
      <c r="D15" s="14">
        <v>300</v>
      </c>
      <c r="E15" s="14" t="s">
        <v>51</v>
      </c>
      <c r="F15" s="15">
        <v>55950</v>
      </c>
      <c r="G15" s="15">
        <v>60541</v>
      </c>
      <c r="H15" s="40">
        <v>4.5910000000000002</v>
      </c>
      <c r="I15" s="24">
        <v>2</v>
      </c>
      <c r="J15" s="14" t="s">
        <v>224</v>
      </c>
      <c r="K15" s="21">
        <v>42205</v>
      </c>
      <c r="L15" s="19" t="s">
        <v>185</v>
      </c>
      <c r="M15" s="97">
        <v>3.86</v>
      </c>
      <c r="N15" s="97">
        <v>0.45</v>
      </c>
      <c r="O15" s="97">
        <v>0.25</v>
      </c>
      <c r="P15" s="97">
        <v>0.03</v>
      </c>
      <c r="Q15" s="97">
        <v>2.12697</v>
      </c>
      <c r="R15" s="97">
        <v>4.46</v>
      </c>
      <c r="S15" s="97">
        <v>0.13</v>
      </c>
      <c r="T15" s="97">
        <v>0</v>
      </c>
      <c r="U15" s="97">
        <v>0</v>
      </c>
      <c r="V15" s="97">
        <v>5.7729299999999997</v>
      </c>
      <c r="W15" s="97">
        <v>0</v>
      </c>
      <c r="X15" s="97">
        <v>0</v>
      </c>
      <c r="Y15" s="97">
        <v>4.59</v>
      </c>
      <c r="Z15" s="97">
        <v>1.1006100000000001</v>
      </c>
      <c r="AA15" s="98">
        <v>4</v>
      </c>
      <c r="AB15" s="97">
        <v>170.18</v>
      </c>
      <c r="AC15" s="97">
        <f t="shared" si="0"/>
        <v>0.55443880884961261</v>
      </c>
      <c r="AD15" s="97">
        <v>0</v>
      </c>
      <c r="AE15" s="97">
        <f t="shared" si="1"/>
        <v>0</v>
      </c>
      <c r="AF15" s="97">
        <v>0</v>
      </c>
      <c r="AG15" s="97">
        <f t="shared" si="2"/>
        <v>0</v>
      </c>
      <c r="AH15" s="97">
        <v>0</v>
      </c>
      <c r="AI15" s="97">
        <f t="shared" si="3"/>
        <v>0</v>
      </c>
      <c r="AJ15" s="2"/>
      <c r="AK15" s="2">
        <f t="shared" si="12"/>
        <v>85.09</v>
      </c>
      <c r="AL15" s="2">
        <f t="shared" si="4"/>
        <v>409.01219000000003</v>
      </c>
      <c r="AM15" s="2"/>
      <c r="AN15" s="2">
        <f t="shared" si="5"/>
        <v>4.59</v>
      </c>
      <c r="AO15" s="2">
        <f t="shared" si="6"/>
        <v>4.59</v>
      </c>
      <c r="AP15" s="3"/>
      <c r="AQ15" s="4">
        <f t="shared" si="7"/>
        <v>4.59</v>
      </c>
      <c r="AR15" s="4">
        <f t="shared" si="8"/>
        <v>4.59</v>
      </c>
      <c r="AS15" s="4">
        <f t="shared" si="13"/>
        <v>4.59</v>
      </c>
      <c r="AT15" s="4"/>
      <c r="AU15" s="74">
        <f t="shared" si="9"/>
        <v>1.0002178649237474</v>
      </c>
      <c r="AV15" s="74">
        <f t="shared" si="10"/>
        <v>1.0002178649237474</v>
      </c>
      <c r="AW15" s="74">
        <f t="shared" si="11"/>
        <v>1.0002178649237474</v>
      </c>
    </row>
    <row r="16" spans="1:49" s="5" customFormat="1" ht="23.25" x14ac:dyDescent="0.5">
      <c r="A16" s="14" t="s">
        <v>44</v>
      </c>
      <c r="B16" s="14">
        <v>533</v>
      </c>
      <c r="C16" s="14">
        <v>1016</v>
      </c>
      <c r="D16" s="14">
        <v>100</v>
      </c>
      <c r="E16" s="14" t="s">
        <v>52</v>
      </c>
      <c r="F16" s="15">
        <v>100</v>
      </c>
      <c r="G16" s="15" t="s">
        <v>162</v>
      </c>
      <c r="H16" s="40">
        <v>9.9</v>
      </c>
      <c r="I16" s="24">
        <v>4</v>
      </c>
      <c r="J16" s="14" t="s">
        <v>297</v>
      </c>
      <c r="K16" s="21">
        <v>42201</v>
      </c>
      <c r="L16" s="19" t="s">
        <v>185</v>
      </c>
      <c r="M16" s="97">
        <v>5.66</v>
      </c>
      <c r="N16" s="97">
        <v>2.66</v>
      </c>
      <c r="O16" s="97">
        <v>1.3</v>
      </c>
      <c r="P16" s="97">
        <v>0.28000000000000003</v>
      </c>
      <c r="Q16" s="97">
        <v>2.3618000000000001</v>
      </c>
      <c r="R16" s="97">
        <v>6.98</v>
      </c>
      <c r="S16" s="97">
        <v>2.5299999999999998</v>
      </c>
      <c r="T16" s="97">
        <v>0.39</v>
      </c>
      <c r="U16" s="97">
        <v>0</v>
      </c>
      <c r="V16" s="97">
        <v>8.3744599999999991</v>
      </c>
      <c r="W16" s="97">
        <v>0</v>
      </c>
      <c r="X16" s="97">
        <v>0</v>
      </c>
      <c r="Y16" s="97">
        <v>9.9</v>
      </c>
      <c r="Z16" s="97">
        <v>1.19251</v>
      </c>
      <c r="AA16" s="98">
        <v>962</v>
      </c>
      <c r="AB16" s="97">
        <v>23.01</v>
      </c>
      <c r="AC16" s="97">
        <f t="shared" si="0"/>
        <v>2.8095382395382398</v>
      </c>
      <c r="AD16" s="97">
        <v>0</v>
      </c>
      <c r="AE16" s="97">
        <f t="shared" si="1"/>
        <v>0</v>
      </c>
      <c r="AF16" s="97">
        <v>358</v>
      </c>
      <c r="AG16" s="97">
        <f t="shared" si="2"/>
        <v>1.0331890331890332</v>
      </c>
      <c r="AH16" s="97">
        <v>38</v>
      </c>
      <c r="AI16" s="97">
        <f t="shared" si="3"/>
        <v>0.10966810966810966</v>
      </c>
      <c r="AJ16" s="2"/>
      <c r="AK16" s="2">
        <f t="shared" si="12"/>
        <v>11.505000000000001</v>
      </c>
      <c r="AL16" s="2">
        <f t="shared" si="4"/>
        <v>13558.099500000002</v>
      </c>
      <c r="AM16" s="2"/>
      <c r="AN16" s="2">
        <f t="shared" si="5"/>
        <v>9.9</v>
      </c>
      <c r="AO16" s="2">
        <f t="shared" si="6"/>
        <v>9.9</v>
      </c>
      <c r="AP16" s="3"/>
      <c r="AQ16" s="4">
        <f t="shared" si="7"/>
        <v>9.9</v>
      </c>
      <c r="AR16" s="4">
        <f t="shared" si="8"/>
        <v>9.9</v>
      </c>
      <c r="AS16" s="4">
        <f t="shared" si="13"/>
        <v>9.9</v>
      </c>
      <c r="AT16" s="4"/>
      <c r="AU16" s="74">
        <f t="shared" si="9"/>
        <v>1</v>
      </c>
      <c r="AV16" s="74">
        <f t="shared" si="10"/>
        <v>1</v>
      </c>
      <c r="AW16" s="74">
        <f t="shared" si="11"/>
        <v>1</v>
      </c>
    </row>
    <row r="17" spans="1:49" s="5" customFormat="1" ht="23.25" x14ac:dyDescent="0.5">
      <c r="A17" s="14" t="s">
        <v>44</v>
      </c>
      <c r="B17" s="14">
        <v>533</v>
      </c>
      <c r="C17" s="14">
        <v>1016</v>
      </c>
      <c r="D17" s="14">
        <v>100</v>
      </c>
      <c r="E17" s="14" t="s">
        <v>52</v>
      </c>
      <c r="F17" s="15" t="s">
        <v>162</v>
      </c>
      <c r="G17" s="15">
        <v>100</v>
      </c>
      <c r="H17" s="40">
        <v>9.9</v>
      </c>
      <c r="I17" s="24">
        <v>4</v>
      </c>
      <c r="J17" s="14" t="s">
        <v>153</v>
      </c>
      <c r="K17" s="21">
        <v>42201</v>
      </c>
      <c r="L17" s="19" t="s">
        <v>185</v>
      </c>
      <c r="M17" s="97">
        <v>7.41</v>
      </c>
      <c r="N17" s="97">
        <v>1.97</v>
      </c>
      <c r="O17" s="97">
        <v>0.49</v>
      </c>
      <c r="P17" s="97">
        <v>0.03</v>
      </c>
      <c r="Q17" s="97">
        <v>1.90008</v>
      </c>
      <c r="R17" s="97">
        <v>7.26</v>
      </c>
      <c r="S17" s="97">
        <v>1.9</v>
      </c>
      <c r="T17" s="97">
        <v>0.6</v>
      </c>
      <c r="U17" s="97">
        <v>0.14000000000000001</v>
      </c>
      <c r="V17" s="97">
        <v>7.0019099999999996</v>
      </c>
      <c r="W17" s="97">
        <v>0</v>
      </c>
      <c r="X17" s="97">
        <v>0.03</v>
      </c>
      <c r="Y17" s="97">
        <v>9.8699999999999992</v>
      </c>
      <c r="Z17" s="97">
        <v>1.14245</v>
      </c>
      <c r="AA17" s="98">
        <v>33</v>
      </c>
      <c r="AB17" s="97">
        <v>0</v>
      </c>
      <c r="AC17" s="97">
        <f t="shared" si="0"/>
        <v>9.5238095238095233E-2</v>
      </c>
      <c r="AD17" s="97">
        <v>0</v>
      </c>
      <c r="AE17" s="97">
        <f t="shared" si="1"/>
        <v>0</v>
      </c>
      <c r="AF17" s="97">
        <v>24</v>
      </c>
      <c r="AG17" s="97">
        <f t="shared" si="2"/>
        <v>6.9264069264069264E-2</v>
      </c>
      <c r="AH17" s="97">
        <v>24</v>
      </c>
      <c r="AI17" s="97">
        <f t="shared" si="3"/>
        <v>6.9264069264069264E-2</v>
      </c>
      <c r="AJ17" s="2"/>
      <c r="AK17" s="2">
        <f t="shared" si="12"/>
        <v>0</v>
      </c>
      <c r="AL17" s="2">
        <f t="shared" si="4"/>
        <v>801.9</v>
      </c>
      <c r="AM17" s="2"/>
      <c r="AN17" s="2">
        <f t="shared" si="5"/>
        <v>9.9</v>
      </c>
      <c r="AO17" s="2">
        <f t="shared" si="6"/>
        <v>9.9</v>
      </c>
      <c r="AP17" s="3"/>
      <c r="AQ17" s="4">
        <f t="shared" si="7"/>
        <v>9.9</v>
      </c>
      <c r="AR17" s="4">
        <f t="shared" si="8"/>
        <v>9.9</v>
      </c>
      <c r="AS17" s="4">
        <f t="shared" si="13"/>
        <v>9.8999999999999986</v>
      </c>
      <c r="AT17" s="4"/>
      <c r="AU17" s="74">
        <f t="shared" si="9"/>
        <v>1</v>
      </c>
      <c r="AV17" s="74">
        <f t="shared" si="10"/>
        <v>1</v>
      </c>
      <c r="AW17" s="74">
        <f t="shared" si="11"/>
        <v>1.0000000000000002</v>
      </c>
    </row>
    <row r="18" spans="1:49" s="5" customFormat="1" ht="23.25" x14ac:dyDescent="0.5">
      <c r="A18" s="14" t="s">
        <v>44</v>
      </c>
      <c r="B18" s="14">
        <v>533</v>
      </c>
      <c r="C18" s="14">
        <v>1089</v>
      </c>
      <c r="D18" s="14">
        <v>100</v>
      </c>
      <c r="E18" s="14" t="s">
        <v>53</v>
      </c>
      <c r="F18" s="15" t="s">
        <v>148</v>
      </c>
      <c r="G18" s="15" t="s">
        <v>218</v>
      </c>
      <c r="H18" s="40">
        <v>11.916</v>
      </c>
      <c r="I18" s="24">
        <v>2</v>
      </c>
      <c r="J18" s="14" t="s">
        <v>154</v>
      </c>
      <c r="K18" s="21">
        <v>42201</v>
      </c>
      <c r="L18" s="19" t="s">
        <v>185</v>
      </c>
      <c r="M18" s="97">
        <v>4</v>
      </c>
      <c r="N18" s="97">
        <v>4.88</v>
      </c>
      <c r="O18" s="97">
        <v>2.1</v>
      </c>
      <c r="P18" s="97">
        <v>0.94</v>
      </c>
      <c r="Q18" s="97">
        <v>3.085</v>
      </c>
      <c r="R18" s="97">
        <v>11.41</v>
      </c>
      <c r="S18" s="97">
        <v>0.38</v>
      </c>
      <c r="T18" s="97">
        <v>0.08</v>
      </c>
      <c r="U18" s="97">
        <v>0.05</v>
      </c>
      <c r="V18" s="97">
        <v>3.9750000000000001</v>
      </c>
      <c r="W18" s="97">
        <v>0.03</v>
      </c>
      <c r="X18" s="97">
        <v>0.25</v>
      </c>
      <c r="Y18" s="97">
        <v>11.64</v>
      </c>
      <c r="Z18" s="97">
        <v>1.5009999999999999</v>
      </c>
      <c r="AA18" s="98">
        <v>10.86</v>
      </c>
      <c r="AB18" s="97">
        <v>247.92</v>
      </c>
      <c r="AC18" s="97">
        <f t="shared" si="0"/>
        <v>0.32326283987915405</v>
      </c>
      <c r="AD18" s="97">
        <v>293.66000000000003</v>
      </c>
      <c r="AE18" s="97">
        <f t="shared" si="1"/>
        <v>0.70411931137006667</v>
      </c>
      <c r="AF18" s="97">
        <v>57.84</v>
      </c>
      <c r="AG18" s="97">
        <f t="shared" si="2"/>
        <v>0.13868508128326859</v>
      </c>
      <c r="AH18" s="97">
        <v>1568.8</v>
      </c>
      <c r="AI18" s="97">
        <f t="shared" si="3"/>
        <v>3.7615690787896225</v>
      </c>
      <c r="AJ18" s="2"/>
      <c r="AK18" s="2">
        <f t="shared" si="12"/>
        <v>123.96</v>
      </c>
      <c r="AL18" s="2">
        <f t="shared" si="4"/>
        <v>24488.80992</v>
      </c>
      <c r="AM18" s="2"/>
      <c r="AN18" s="2">
        <f t="shared" si="5"/>
        <v>11.919999999999998</v>
      </c>
      <c r="AO18" s="2">
        <f t="shared" si="6"/>
        <v>11.920000000000002</v>
      </c>
      <c r="AP18" s="3"/>
      <c r="AQ18" s="4">
        <f t="shared" si="7"/>
        <v>11.919999999999998</v>
      </c>
      <c r="AR18" s="4">
        <f t="shared" si="8"/>
        <v>11.920000000000002</v>
      </c>
      <c r="AS18" s="4">
        <f t="shared" si="13"/>
        <v>11.92</v>
      </c>
      <c r="AT18" s="4"/>
      <c r="AU18" s="74">
        <f t="shared" si="9"/>
        <v>0.99966442953020151</v>
      </c>
      <c r="AV18" s="74">
        <f t="shared" si="10"/>
        <v>0.99966442953020118</v>
      </c>
      <c r="AW18" s="74">
        <f t="shared" si="11"/>
        <v>0.9996644295302014</v>
      </c>
    </row>
    <row r="19" spans="1:49" s="5" customFormat="1" ht="23.25" x14ac:dyDescent="0.5">
      <c r="A19" s="14" t="s">
        <v>44</v>
      </c>
      <c r="B19" s="14">
        <v>533</v>
      </c>
      <c r="C19" s="14">
        <v>1130</v>
      </c>
      <c r="D19" s="14">
        <v>100</v>
      </c>
      <c r="E19" s="14" t="s">
        <v>54</v>
      </c>
      <c r="F19" s="15" t="s">
        <v>148</v>
      </c>
      <c r="G19" s="15" t="s">
        <v>219</v>
      </c>
      <c r="H19" s="40">
        <v>50.552999999999997</v>
      </c>
      <c r="I19" s="24">
        <v>2</v>
      </c>
      <c r="J19" s="14" t="s">
        <v>224</v>
      </c>
      <c r="K19" s="21">
        <v>42202</v>
      </c>
      <c r="L19" s="19" t="s">
        <v>185</v>
      </c>
      <c r="M19" s="97">
        <v>15.54</v>
      </c>
      <c r="N19" s="97">
        <v>13.85</v>
      </c>
      <c r="O19" s="97">
        <v>11.48</v>
      </c>
      <c r="P19" s="97">
        <v>9.69</v>
      </c>
      <c r="Q19" s="97">
        <v>4.09</v>
      </c>
      <c r="R19" s="97">
        <v>44.19</v>
      </c>
      <c r="S19" s="97">
        <v>4.04</v>
      </c>
      <c r="T19" s="97">
        <v>1.34</v>
      </c>
      <c r="U19" s="97">
        <v>0.99</v>
      </c>
      <c r="V19" s="97">
        <v>4.9359999999999999</v>
      </c>
      <c r="W19" s="97">
        <v>0.43</v>
      </c>
      <c r="X19" s="97">
        <v>0.55000000000000004</v>
      </c>
      <c r="Y19" s="97">
        <v>49.57</v>
      </c>
      <c r="Z19" s="97">
        <v>1.4690000000000001</v>
      </c>
      <c r="AA19" s="98">
        <v>1265.4000000000001</v>
      </c>
      <c r="AB19" s="97">
        <v>103.81</v>
      </c>
      <c r="AC19" s="97">
        <f t="shared" si="0"/>
        <v>0.74451141800260545</v>
      </c>
      <c r="AD19" s="97">
        <v>0.5</v>
      </c>
      <c r="AE19" s="97">
        <f t="shared" si="1"/>
        <v>2.8258885300010459E-4</v>
      </c>
      <c r="AF19" s="97">
        <v>135.43</v>
      </c>
      <c r="AG19" s="97">
        <f t="shared" si="2"/>
        <v>7.6542016723608317E-2</v>
      </c>
      <c r="AH19" s="97">
        <v>0</v>
      </c>
      <c r="AI19" s="97">
        <f t="shared" si="3"/>
        <v>0</v>
      </c>
      <c r="AJ19" s="2"/>
      <c r="AK19" s="2">
        <f t="shared" si="12"/>
        <v>51.905000000000001</v>
      </c>
      <c r="AL19" s="2">
        <f t="shared" si="4"/>
        <v>73465.388955000002</v>
      </c>
      <c r="AM19" s="2"/>
      <c r="AN19" s="2">
        <f t="shared" si="5"/>
        <v>50.56</v>
      </c>
      <c r="AO19" s="2">
        <f t="shared" si="6"/>
        <v>50.56</v>
      </c>
      <c r="AP19" s="3"/>
      <c r="AQ19" s="4">
        <f t="shared" si="7"/>
        <v>50.56</v>
      </c>
      <c r="AR19" s="4">
        <f t="shared" si="8"/>
        <v>50.56</v>
      </c>
      <c r="AS19" s="4">
        <f t="shared" si="13"/>
        <v>50.55</v>
      </c>
      <c r="AT19" s="4"/>
      <c r="AU19" s="74">
        <f t="shared" si="9"/>
        <v>0.99986155063291127</v>
      </c>
      <c r="AV19" s="74">
        <f t="shared" si="10"/>
        <v>0.99986155063291127</v>
      </c>
      <c r="AW19" s="74">
        <f t="shared" si="11"/>
        <v>1.0000593471810089</v>
      </c>
    </row>
    <row r="20" spans="1:49" s="5" customFormat="1" ht="23.25" x14ac:dyDescent="0.5">
      <c r="A20" s="14" t="s">
        <v>44</v>
      </c>
      <c r="B20" s="14">
        <v>533</v>
      </c>
      <c r="C20" s="14">
        <v>1149</v>
      </c>
      <c r="D20" s="14">
        <v>100</v>
      </c>
      <c r="E20" s="14" t="s">
        <v>55</v>
      </c>
      <c r="F20" s="15" t="s">
        <v>148</v>
      </c>
      <c r="G20" s="15" t="s">
        <v>220</v>
      </c>
      <c r="H20" s="40">
        <v>43.725999999999999</v>
      </c>
      <c r="I20" s="24">
        <v>2</v>
      </c>
      <c r="J20" s="14" t="s">
        <v>224</v>
      </c>
      <c r="K20" s="21">
        <v>42201</v>
      </c>
      <c r="L20" s="19" t="s">
        <v>185</v>
      </c>
      <c r="M20" s="97">
        <v>19.04</v>
      </c>
      <c r="N20" s="97">
        <v>12.86</v>
      </c>
      <c r="O20" s="97">
        <v>7.77</v>
      </c>
      <c r="P20" s="97">
        <v>4.0599999999999996</v>
      </c>
      <c r="Q20" s="97">
        <v>2.86</v>
      </c>
      <c r="R20" s="97">
        <v>40.39</v>
      </c>
      <c r="S20" s="97">
        <v>1.6</v>
      </c>
      <c r="T20" s="97">
        <v>0.64</v>
      </c>
      <c r="U20" s="97">
        <v>1.1000000000000001</v>
      </c>
      <c r="V20" s="97">
        <v>5.0030000000000001</v>
      </c>
      <c r="W20" s="97">
        <v>0.27</v>
      </c>
      <c r="X20" s="97">
        <v>0.53</v>
      </c>
      <c r="Y20" s="97">
        <v>42.93</v>
      </c>
      <c r="Z20" s="97">
        <v>1.304</v>
      </c>
      <c r="AA20" s="98">
        <v>511.92</v>
      </c>
      <c r="AB20" s="97">
        <v>941.56</v>
      </c>
      <c r="AC20" s="97">
        <f t="shared" si="0"/>
        <v>0.64211551152959012</v>
      </c>
      <c r="AD20" s="97">
        <v>1022.2</v>
      </c>
      <c r="AE20" s="97">
        <f t="shared" si="1"/>
        <v>0.66792558856776951</v>
      </c>
      <c r="AF20" s="97">
        <v>74.510000000000005</v>
      </c>
      <c r="AG20" s="97">
        <f t="shared" si="2"/>
        <v>4.8686299749740265E-2</v>
      </c>
      <c r="AH20" s="97">
        <v>184.3</v>
      </c>
      <c r="AI20" s="97">
        <f t="shared" si="3"/>
        <v>0.1204252455224417</v>
      </c>
      <c r="AJ20" s="2"/>
      <c r="AK20" s="2">
        <f t="shared" si="12"/>
        <v>470.78</v>
      </c>
      <c r="AL20" s="2">
        <f t="shared" si="4"/>
        <v>98982.983460000003</v>
      </c>
      <c r="AM20" s="2"/>
      <c r="AN20" s="2">
        <f t="shared" si="5"/>
        <v>43.730000000000004</v>
      </c>
      <c r="AO20" s="2">
        <f t="shared" si="6"/>
        <v>43.730000000000004</v>
      </c>
      <c r="AP20" s="3"/>
      <c r="AQ20" s="4">
        <f t="shared" si="7"/>
        <v>43.730000000000004</v>
      </c>
      <c r="AR20" s="4">
        <f t="shared" si="8"/>
        <v>43.730000000000004</v>
      </c>
      <c r="AS20" s="4">
        <f t="shared" si="13"/>
        <v>43.73</v>
      </c>
      <c r="AT20" s="4"/>
      <c r="AU20" s="74">
        <f t="shared" si="9"/>
        <v>0.99990852961353749</v>
      </c>
      <c r="AV20" s="74">
        <f t="shared" si="10"/>
        <v>0.99990852961353749</v>
      </c>
      <c r="AW20" s="74">
        <f t="shared" si="11"/>
        <v>0.99990852961353771</v>
      </c>
    </row>
    <row r="21" spans="1:49" s="5" customFormat="1" ht="23.25" x14ac:dyDescent="0.5">
      <c r="A21" s="14" t="s">
        <v>44</v>
      </c>
      <c r="B21" s="14">
        <v>533</v>
      </c>
      <c r="C21" s="14">
        <v>1152</v>
      </c>
      <c r="D21" s="14">
        <v>100</v>
      </c>
      <c r="E21" s="14" t="s">
        <v>56</v>
      </c>
      <c r="F21" s="15">
        <v>0</v>
      </c>
      <c r="G21" s="15">
        <v>19000</v>
      </c>
      <c r="H21" s="40">
        <v>19</v>
      </c>
      <c r="I21" s="24">
        <v>2</v>
      </c>
      <c r="J21" s="14" t="s">
        <v>154</v>
      </c>
      <c r="K21" s="21">
        <v>42203</v>
      </c>
      <c r="L21" s="19" t="s">
        <v>185</v>
      </c>
      <c r="M21" s="97">
        <v>8.57</v>
      </c>
      <c r="N21" s="97">
        <v>5.69</v>
      </c>
      <c r="O21" s="97">
        <v>2.9</v>
      </c>
      <c r="P21" s="97">
        <v>1.84</v>
      </c>
      <c r="Q21" s="97">
        <v>3.0621100000000001</v>
      </c>
      <c r="R21" s="97">
        <v>13.95</v>
      </c>
      <c r="S21" s="97">
        <v>3.28</v>
      </c>
      <c r="T21" s="97">
        <v>1.24</v>
      </c>
      <c r="U21" s="97">
        <v>0.53</v>
      </c>
      <c r="V21" s="97">
        <v>8.0821799999999993</v>
      </c>
      <c r="W21" s="97">
        <v>0</v>
      </c>
      <c r="X21" s="97">
        <v>0</v>
      </c>
      <c r="Y21" s="97">
        <v>19</v>
      </c>
      <c r="Z21" s="97">
        <v>1.0346</v>
      </c>
      <c r="AA21" s="98">
        <v>113</v>
      </c>
      <c r="AB21" s="97">
        <v>47.99</v>
      </c>
      <c r="AC21" s="97">
        <f t="shared" si="0"/>
        <v>0.2060075187969925</v>
      </c>
      <c r="AD21" s="97">
        <v>1</v>
      </c>
      <c r="AE21" s="97">
        <f t="shared" si="1"/>
        <v>1.5037593984962405E-3</v>
      </c>
      <c r="AF21" s="97">
        <v>7</v>
      </c>
      <c r="AG21" s="97">
        <f t="shared" si="2"/>
        <v>1.0526315789473684E-2</v>
      </c>
      <c r="AH21" s="97">
        <v>0</v>
      </c>
      <c r="AI21" s="97">
        <f t="shared" si="3"/>
        <v>0</v>
      </c>
      <c r="AJ21" s="2"/>
      <c r="AK21" s="2">
        <f t="shared" si="12"/>
        <v>23.995000000000001</v>
      </c>
      <c r="AL21" s="2">
        <f t="shared" si="4"/>
        <v>2754.9050000000002</v>
      </c>
      <c r="AM21" s="2"/>
      <c r="AN21" s="2">
        <f t="shared" si="5"/>
        <v>19</v>
      </c>
      <c r="AO21" s="2">
        <f t="shared" si="6"/>
        <v>19</v>
      </c>
      <c r="AP21" s="3"/>
      <c r="AQ21" s="4">
        <f t="shared" si="7"/>
        <v>19</v>
      </c>
      <c r="AR21" s="4">
        <f t="shared" si="8"/>
        <v>19</v>
      </c>
      <c r="AS21" s="4">
        <f t="shared" si="13"/>
        <v>19</v>
      </c>
      <c r="AT21" s="4"/>
      <c r="AU21" s="74">
        <f t="shared" si="9"/>
        <v>1</v>
      </c>
      <c r="AV21" s="74">
        <f t="shared" si="10"/>
        <v>1</v>
      </c>
      <c r="AW21" s="74">
        <f t="shared" si="11"/>
        <v>1</v>
      </c>
    </row>
    <row r="22" spans="1:49" s="5" customFormat="1" ht="23.25" x14ac:dyDescent="0.5">
      <c r="A22" s="14" t="s">
        <v>44</v>
      </c>
      <c r="B22" s="14">
        <v>533</v>
      </c>
      <c r="C22" s="14">
        <v>1181</v>
      </c>
      <c r="D22" s="14">
        <v>100</v>
      </c>
      <c r="E22" s="14" t="s">
        <v>57</v>
      </c>
      <c r="F22" s="15">
        <v>0</v>
      </c>
      <c r="G22" s="15">
        <v>14365</v>
      </c>
      <c r="H22" s="40">
        <v>14.365</v>
      </c>
      <c r="I22" s="24">
        <v>2</v>
      </c>
      <c r="J22" s="14" t="s">
        <v>224</v>
      </c>
      <c r="K22" s="21">
        <v>42203</v>
      </c>
      <c r="L22" s="19" t="s">
        <v>185</v>
      </c>
      <c r="M22" s="97">
        <v>6.57</v>
      </c>
      <c r="N22" s="97">
        <v>3.77</v>
      </c>
      <c r="O22" s="97">
        <v>2.67</v>
      </c>
      <c r="P22" s="97">
        <v>1.36</v>
      </c>
      <c r="Q22" s="97">
        <v>3.0068000000000001</v>
      </c>
      <c r="R22" s="97">
        <v>12.12</v>
      </c>
      <c r="S22" s="97">
        <v>1.59</v>
      </c>
      <c r="T22" s="97">
        <v>0.38</v>
      </c>
      <c r="U22" s="97">
        <v>0.28000000000000003</v>
      </c>
      <c r="V22" s="97">
        <v>5.9813000000000001</v>
      </c>
      <c r="W22" s="97">
        <v>0</v>
      </c>
      <c r="X22" s="97">
        <v>0</v>
      </c>
      <c r="Y22" s="97">
        <v>14.37</v>
      </c>
      <c r="Z22" s="97">
        <v>1.35537</v>
      </c>
      <c r="AA22" s="98">
        <v>241</v>
      </c>
      <c r="AB22" s="97">
        <v>66.98</v>
      </c>
      <c r="AC22" s="97">
        <f t="shared" si="0"/>
        <v>0.54594997762418573</v>
      </c>
      <c r="AD22" s="97">
        <v>0</v>
      </c>
      <c r="AE22" s="97">
        <f t="shared" si="1"/>
        <v>0</v>
      </c>
      <c r="AF22" s="97">
        <v>0</v>
      </c>
      <c r="AG22" s="97">
        <f t="shared" si="2"/>
        <v>0</v>
      </c>
      <c r="AH22" s="97">
        <v>0</v>
      </c>
      <c r="AI22" s="97">
        <f t="shared" si="3"/>
        <v>0</v>
      </c>
      <c r="AJ22" s="2"/>
      <c r="AK22" s="2">
        <f t="shared" si="12"/>
        <v>33.49</v>
      </c>
      <c r="AL22" s="2">
        <f t="shared" si="4"/>
        <v>3943.0488500000001</v>
      </c>
      <c r="AM22" s="2"/>
      <c r="AN22" s="2">
        <f t="shared" si="5"/>
        <v>14.37</v>
      </c>
      <c r="AO22" s="2">
        <f t="shared" si="6"/>
        <v>14.37</v>
      </c>
      <c r="AP22" s="3"/>
      <c r="AQ22" s="4">
        <f t="shared" si="7"/>
        <v>14.37</v>
      </c>
      <c r="AR22" s="4">
        <f t="shared" si="8"/>
        <v>14.37</v>
      </c>
      <c r="AS22" s="4">
        <f t="shared" si="13"/>
        <v>14.37</v>
      </c>
      <c r="AT22" s="4"/>
      <c r="AU22" s="74">
        <f t="shared" si="9"/>
        <v>0.99965205288796111</v>
      </c>
      <c r="AV22" s="74">
        <f t="shared" si="10"/>
        <v>0.99965205288796111</v>
      </c>
      <c r="AW22" s="74">
        <f t="shared" si="11"/>
        <v>0.99965205288796111</v>
      </c>
    </row>
    <row r="23" spans="1:49" s="5" customFormat="1" ht="23.25" x14ac:dyDescent="0.5">
      <c r="A23" s="14" t="s">
        <v>44</v>
      </c>
      <c r="B23" s="14">
        <v>533</v>
      </c>
      <c r="C23" s="14">
        <v>1208</v>
      </c>
      <c r="D23" s="14">
        <v>100</v>
      </c>
      <c r="E23" s="14" t="s">
        <v>58</v>
      </c>
      <c r="F23" s="15" t="s">
        <v>163</v>
      </c>
      <c r="G23" s="15" t="s">
        <v>164</v>
      </c>
      <c r="H23" s="40">
        <v>4.6890000000000001</v>
      </c>
      <c r="I23" s="24">
        <v>2</v>
      </c>
      <c r="J23" s="14" t="s">
        <v>224</v>
      </c>
      <c r="K23" s="21">
        <v>42203</v>
      </c>
      <c r="L23" s="19" t="s">
        <v>185</v>
      </c>
      <c r="M23" s="97">
        <v>4.21</v>
      </c>
      <c r="N23" s="97">
        <v>0.23</v>
      </c>
      <c r="O23" s="97">
        <v>0.15</v>
      </c>
      <c r="P23" s="97">
        <v>0.1</v>
      </c>
      <c r="Q23" s="97">
        <v>1.83978</v>
      </c>
      <c r="R23" s="97">
        <v>4.54</v>
      </c>
      <c r="S23" s="97">
        <v>0.1</v>
      </c>
      <c r="T23" s="97">
        <v>0.05</v>
      </c>
      <c r="U23" s="97">
        <v>0</v>
      </c>
      <c r="V23" s="97">
        <v>4.5885199999999999</v>
      </c>
      <c r="W23" s="97">
        <v>0</v>
      </c>
      <c r="X23" s="97">
        <v>0</v>
      </c>
      <c r="Y23" s="97">
        <v>4.6900000000000004</v>
      </c>
      <c r="Z23" s="97">
        <v>1.12937</v>
      </c>
      <c r="AA23" s="98">
        <v>24</v>
      </c>
      <c r="AB23" s="97">
        <v>0</v>
      </c>
      <c r="AC23" s="97">
        <f t="shared" si="0"/>
        <v>0.14623891783200804</v>
      </c>
      <c r="AD23" s="97">
        <v>0</v>
      </c>
      <c r="AE23" s="97">
        <f t="shared" si="1"/>
        <v>0</v>
      </c>
      <c r="AF23" s="97">
        <v>0</v>
      </c>
      <c r="AG23" s="97">
        <f t="shared" si="2"/>
        <v>0</v>
      </c>
      <c r="AH23" s="97">
        <v>0</v>
      </c>
      <c r="AI23" s="97">
        <f t="shared" si="3"/>
        <v>0</v>
      </c>
      <c r="AJ23" s="2"/>
      <c r="AK23" s="2">
        <f t="shared" si="12"/>
        <v>0</v>
      </c>
      <c r="AL23" s="2">
        <f t="shared" si="4"/>
        <v>112.536</v>
      </c>
      <c r="AM23" s="2"/>
      <c r="AN23" s="2">
        <f t="shared" si="5"/>
        <v>4.6900000000000004</v>
      </c>
      <c r="AO23" s="2">
        <f t="shared" si="6"/>
        <v>4.6899999999999995</v>
      </c>
      <c r="AP23" s="3"/>
      <c r="AQ23" s="4">
        <f t="shared" si="7"/>
        <v>4.6900000000000004</v>
      </c>
      <c r="AR23" s="4">
        <f t="shared" si="8"/>
        <v>4.6899999999999995</v>
      </c>
      <c r="AS23" s="4">
        <f t="shared" si="13"/>
        <v>4.6900000000000004</v>
      </c>
      <c r="AT23" s="4"/>
      <c r="AU23" s="74">
        <f t="shared" si="9"/>
        <v>0.9997867803837952</v>
      </c>
      <c r="AV23" s="74">
        <f t="shared" si="10"/>
        <v>0.99978678038379543</v>
      </c>
      <c r="AW23" s="74">
        <f t="shared" si="11"/>
        <v>0.9997867803837952</v>
      </c>
    </row>
    <row r="24" spans="1:49" s="5" customFormat="1" ht="23.25" x14ac:dyDescent="0.5">
      <c r="A24" s="14" t="s">
        <v>44</v>
      </c>
      <c r="B24" s="14">
        <v>533</v>
      </c>
      <c r="C24" s="14">
        <v>1209</v>
      </c>
      <c r="D24" s="14">
        <v>100</v>
      </c>
      <c r="E24" s="14" t="s">
        <v>59</v>
      </c>
      <c r="F24" s="15" t="s">
        <v>148</v>
      </c>
      <c r="G24" s="15" t="s">
        <v>221</v>
      </c>
      <c r="H24" s="40">
        <v>29.321999999999999</v>
      </c>
      <c r="I24" s="16">
        <v>2</v>
      </c>
      <c r="J24" s="14" t="s">
        <v>154</v>
      </c>
      <c r="K24" s="21">
        <v>42202</v>
      </c>
      <c r="L24" s="19" t="s">
        <v>185</v>
      </c>
      <c r="M24" s="97">
        <v>21.19</v>
      </c>
      <c r="N24" s="97">
        <v>4.29</v>
      </c>
      <c r="O24" s="97">
        <v>1.9</v>
      </c>
      <c r="P24" s="97">
        <v>1.95</v>
      </c>
      <c r="Q24" s="97">
        <v>2.52</v>
      </c>
      <c r="R24" s="97">
        <v>27.33</v>
      </c>
      <c r="S24" s="97">
        <v>1.59</v>
      </c>
      <c r="T24" s="97">
        <v>0.25</v>
      </c>
      <c r="U24" s="97">
        <v>0.15</v>
      </c>
      <c r="V24" s="97">
        <v>4.7930000000000001</v>
      </c>
      <c r="W24" s="97">
        <v>0</v>
      </c>
      <c r="X24" s="97">
        <v>0</v>
      </c>
      <c r="Y24" s="97">
        <v>29.32</v>
      </c>
      <c r="Z24" s="97">
        <v>1.1859999999999999</v>
      </c>
      <c r="AA24" s="98">
        <v>188.52</v>
      </c>
      <c r="AB24" s="97">
        <v>265.41000000000003</v>
      </c>
      <c r="AC24" s="97">
        <f t="shared" si="0"/>
        <v>0.31300242626209479</v>
      </c>
      <c r="AD24" s="97">
        <v>0</v>
      </c>
      <c r="AE24" s="97">
        <f t="shared" si="1"/>
        <v>0</v>
      </c>
      <c r="AF24" s="97">
        <v>0</v>
      </c>
      <c r="AG24" s="97">
        <f t="shared" si="2"/>
        <v>0</v>
      </c>
      <c r="AH24" s="97">
        <v>0</v>
      </c>
      <c r="AI24" s="97">
        <f t="shared" si="3"/>
        <v>0</v>
      </c>
      <c r="AJ24" s="2"/>
      <c r="AK24" s="2">
        <f t="shared" si="12"/>
        <v>132.70500000000001</v>
      </c>
      <c r="AL24" s="2">
        <f t="shared" si="4"/>
        <v>9418.9594500000003</v>
      </c>
      <c r="AM24" s="2"/>
      <c r="AN24" s="2">
        <f t="shared" si="5"/>
        <v>29.33</v>
      </c>
      <c r="AO24" s="2">
        <f t="shared" si="6"/>
        <v>29.319999999999997</v>
      </c>
      <c r="AP24" s="3"/>
      <c r="AQ24" s="4">
        <f t="shared" si="7"/>
        <v>29.33</v>
      </c>
      <c r="AR24" s="4">
        <f t="shared" si="8"/>
        <v>29.319999999999997</v>
      </c>
      <c r="AS24" s="4">
        <f t="shared" si="13"/>
        <v>29.32</v>
      </c>
      <c r="AT24" s="4"/>
      <c r="AU24" s="74">
        <f t="shared" si="9"/>
        <v>0.99972724173201499</v>
      </c>
      <c r="AV24" s="74">
        <f t="shared" si="10"/>
        <v>1.000068212824011</v>
      </c>
      <c r="AW24" s="74">
        <f t="shared" si="11"/>
        <v>1.0000682128240108</v>
      </c>
    </row>
    <row r="25" spans="1:49" s="5" customFormat="1" ht="23.25" x14ac:dyDescent="0.5">
      <c r="A25" s="14" t="s">
        <v>44</v>
      </c>
      <c r="B25" s="14">
        <v>533</v>
      </c>
      <c r="C25" s="14">
        <v>1211</v>
      </c>
      <c r="D25" s="14">
        <v>100</v>
      </c>
      <c r="E25" s="14" t="s">
        <v>60</v>
      </c>
      <c r="F25" s="15" t="s">
        <v>222</v>
      </c>
      <c r="G25" s="15" t="s">
        <v>223</v>
      </c>
      <c r="H25" s="40">
        <v>29.709</v>
      </c>
      <c r="I25" s="16">
        <v>2</v>
      </c>
      <c r="J25" s="14" t="s">
        <v>224</v>
      </c>
      <c r="K25" s="21">
        <v>42203</v>
      </c>
      <c r="L25" s="19" t="s">
        <v>185</v>
      </c>
      <c r="M25" s="97">
        <v>20.47</v>
      </c>
      <c r="N25" s="97">
        <v>6.73</v>
      </c>
      <c r="O25" s="97">
        <v>1.72</v>
      </c>
      <c r="P25" s="97">
        <v>0.79</v>
      </c>
      <c r="Q25" s="97">
        <v>2.3620000000000001</v>
      </c>
      <c r="R25" s="97">
        <v>28.59</v>
      </c>
      <c r="S25" s="97">
        <v>0.99</v>
      </c>
      <c r="T25" s="97">
        <v>0.1</v>
      </c>
      <c r="U25" s="97">
        <v>0.03</v>
      </c>
      <c r="V25" s="97">
        <v>4.6210000000000004</v>
      </c>
      <c r="W25" s="97">
        <v>0</v>
      </c>
      <c r="X25" s="97">
        <v>0</v>
      </c>
      <c r="Y25" s="97">
        <v>29.71</v>
      </c>
      <c r="Z25" s="97">
        <v>1.254</v>
      </c>
      <c r="AA25" s="98">
        <v>31.93</v>
      </c>
      <c r="AB25" s="97">
        <v>18.02</v>
      </c>
      <c r="AC25" s="97">
        <f t="shared" si="0"/>
        <v>3.937238835754437E-2</v>
      </c>
      <c r="AD25" s="97">
        <v>0</v>
      </c>
      <c r="AE25" s="97">
        <f t="shared" si="1"/>
        <v>0</v>
      </c>
      <c r="AF25" s="97">
        <v>0</v>
      </c>
      <c r="AG25" s="97">
        <f t="shared" si="2"/>
        <v>0</v>
      </c>
      <c r="AH25" s="97">
        <v>0</v>
      </c>
      <c r="AI25" s="97">
        <f t="shared" si="3"/>
        <v>0</v>
      </c>
      <c r="AJ25" s="2"/>
      <c r="AK25" s="2">
        <f t="shared" si="12"/>
        <v>9.01</v>
      </c>
      <c r="AL25" s="2">
        <f t="shared" si="4"/>
        <v>1216.2864599999998</v>
      </c>
      <c r="AM25" s="2"/>
      <c r="AN25" s="2">
        <f t="shared" si="5"/>
        <v>29.709999999999997</v>
      </c>
      <c r="AO25" s="2">
        <f t="shared" si="6"/>
        <v>29.71</v>
      </c>
      <c r="AP25" s="3"/>
      <c r="AQ25" s="4">
        <f t="shared" si="7"/>
        <v>29.709999999999997</v>
      </c>
      <c r="AR25" s="4">
        <f t="shared" si="8"/>
        <v>29.71</v>
      </c>
      <c r="AS25" s="4">
        <f t="shared" si="13"/>
        <v>29.71</v>
      </c>
      <c r="AT25" s="4"/>
      <c r="AU25" s="74">
        <f t="shared" si="9"/>
        <v>0.9999663412992259</v>
      </c>
      <c r="AV25" s="74">
        <f t="shared" si="10"/>
        <v>0.99996634129922579</v>
      </c>
      <c r="AW25" s="74">
        <f t="shared" si="11"/>
        <v>0.99996634129922579</v>
      </c>
    </row>
    <row r="26" spans="1:49" s="5" customFormat="1" ht="23.25" x14ac:dyDescent="0.5">
      <c r="A26" s="14" t="s">
        <v>44</v>
      </c>
      <c r="B26" s="14">
        <v>533</v>
      </c>
      <c r="C26" s="14">
        <v>1232</v>
      </c>
      <c r="D26" s="14">
        <v>100</v>
      </c>
      <c r="E26" s="14" t="s">
        <v>61</v>
      </c>
      <c r="F26" s="15">
        <v>0</v>
      </c>
      <c r="G26" s="15" t="s">
        <v>170</v>
      </c>
      <c r="H26" s="40">
        <v>12.467000000000001</v>
      </c>
      <c r="I26" s="16">
        <v>2</v>
      </c>
      <c r="J26" s="14" t="s">
        <v>224</v>
      </c>
      <c r="K26" s="21">
        <v>42203</v>
      </c>
      <c r="L26" s="19" t="s">
        <v>185</v>
      </c>
      <c r="M26" s="97">
        <v>6.92</v>
      </c>
      <c r="N26" s="97">
        <v>4.29</v>
      </c>
      <c r="O26" s="97">
        <v>1.08</v>
      </c>
      <c r="P26" s="97">
        <v>0.18</v>
      </c>
      <c r="Q26" s="97">
        <v>2.9018299999999999</v>
      </c>
      <c r="R26" s="97">
        <v>12.08</v>
      </c>
      <c r="S26" s="97">
        <v>0.36</v>
      </c>
      <c r="T26" s="97">
        <v>0.03</v>
      </c>
      <c r="U26" s="97">
        <v>0</v>
      </c>
      <c r="V26" s="97">
        <v>4.4801200000000003</v>
      </c>
      <c r="W26" s="97">
        <v>0</v>
      </c>
      <c r="X26" s="97">
        <v>0</v>
      </c>
      <c r="Y26" s="97">
        <v>12.47</v>
      </c>
      <c r="Z26" s="97">
        <v>1.0178100000000001</v>
      </c>
      <c r="AA26" s="98">
        <v>20</v>
      </c>
      <c r="AB26" s="97">
        <v>19.010000000000002</v>
      </c>
      <c r="AC26" s="97">
        <f t="shared" si="0"/>
        <v>6.7618512873987333E-2</v>
      </c>
      <c r="AD26" s="97">
        <v>0</v>
      </c>
      <c r="AE26" s="97">
        <f t="shared" si="1"/>
        <v>0</v>
      </c>
      <c r="AF26" s="97">
        <v>0</v>
      </c>
      <c r="AG26" s="97">
        <f t="shared" si="2"/>
        <v>0</v>
      </c>
      <c r="AH26" s="97">
        <v>0</v>
      </c>
      <c r="AI26" s="97">
        <f t="shared" si="3"/>
        <v>0</v>
      </c>
      <c r="AJ26" s="2"/>
      <c r="AK26" s="2">
        <f t="shared" si="12"/>
        <v>9.5050000000000008</v>
      </c>
      <c r="AL26" s="2">
        <f t="shared" si="4"/>
        <v>367.83883500000007</v>
      </c>
      <c r="AM26" s="2"/>
      <c r="AN26" s="2">
        <f t="shared" si="5"/>
        <v>12.47</v>
      </c>
      <c r="AO26" s="2">
        <f t="shared" si="6"/>
        <v>12.469999999999999</v>
      </c>
      <c r="AP26" s="3"/>
      <c r="AQ26" s="4">
        <f t="shared" si="7"/>
        <v>12.47</v>
      </c>
      <c r="AR26" s="4">
        <f t="shared" si="8"/>
        <v>12.469999999999999</v>
      </c>
      <c r="AS26" s="4">
        <f t="shared" si="13"/>
        <v>12.47</v>
      </c>
      <c r="AT26" s="4"/>
      <c r="AU26" s="74">
        <f t="shared" si="9"/>
        <v>0.9997594226142742</v>
      </c>
      <c r="AV26" s="74">
        <f t="shared" si="10"/>
        <v>0.99975942261427442</v>
      </c>
      <c r="AW26" s="74">
        <f t="shared" si="11"/>
        <v>0.9997594226142742</v>
      </c>
    </row>
    <row r="27" spans="1:49" s="5" customFormat="1" ht="23.25" x14ac:dyDescent="0.5">
      <c r="A27" s="14" t="s">
        <v>44</v>
      </c>
      <c r="B27" s="14">
        <v>533</v>
      </c>
      <c r="C27" s="14">
        <v>1233</v>
      </c>
      <c r="D27" s="14">
        <v>100</v>
      </c>
      <c r="E27" s="14" t="s">
        <v>62</v>
      </c>
      <c r="F27" s="15">
        <v>0</v>
      </c>
      <c r="G27" s="15">
        <v>6300</v>
      </c>
      <c r="H27" s="40">
        <v>6.3</v>
      </c>
      <c r="I27" s="16">
        <v>2</v>
      </c>
      <c r="J27" s="14" t="s">
        <v>154</v>
      </c>
      <c r="K27" s="21">
        <v>42203</v>
      </c>
      <c r="L27" s="19" t="s">
        <v>185</v>
      </c>
      <c r="M27" s="97">
        <v>3.88</v>
      </c>
      <c r="N27" s="97">
        <v>1.29</v>
      </c>
      <c r="O27" s="97">
        <v>0.59</v>
      </c>
      <c r="P27" s="97">
        <v>0.54</v>
      </c>
      <c r="Q27" s="97">
        <v>2.69936</v>
      </c>
      <c r="R27" s="97">
        <v>5.44</v>
      </c>
      <c r="S27" s="97">
        <v>0.81</v>
      </c>
      <c r="T27" s="97">
        <v>0.05</v>
      </c>
      <c r="U27" s="97">
        <v>0</v>
      </c>
      <c r="V27" s="97">
        <v>6.7106500000000002</v>
      </c>
      <c r="W27" s="97">
        <v>0</v>
      </c>
      <c r="X27" s="97">
        <v>0</v>
      </c>
      <c r="Y27" s="97">
        <v>6.3</v>
      </c>
      <c r="Z27" s="97">
        <v>1.1345700000000001</v>
      </c>
      <c r="AA27" s="98">
        <v>3</v>
      </c>
      <c r="AB27" s="97">
        <v>34.42</v>
      </c>
      <c r="AC27" s="97">
        <f t="shared" si="0"/>
        <v>9.1655328798185942E-2</v>
      </c>
      <c r="AD27" s="97">
        <v>0</v>
      </c>
      <c r="AE27" s="97">
        <f t="shared" si="1"/>
        <v>0</v>
      </c>
      <c r="AF27" s="97">
        <v>0</v>
      </c>
      <c r="AG27" s="97">
        <f t="shared" si="2"/>
        <v>0</v>
      </c>
      <c r="AH27" s="97">
        <v>0</v>
      </c>
      <c r="AI27" s="97">
        <f t="shared" si="3"/>
        <v>0</v>
      </c>
      <c r="AJ27" s="2"/>
      <c r="AK27" s="2">
        <f t="shared" si="12"/>
        <v>17.21</v>
      </c>
      <c r="AL27" s="2">
        <f t="shared" si="4"/>
        <v>127.32300000000001</v>
      </c>
      <c r="AM27" s="2"/>
      <c r="AN27" s="2">
        <f t="shared" si="5"/>
        <v>6.3</v>
      </c>
      <c r="AO27" s="2">
        <f t="shared" si="6"/>
        <v>6.3</v>
      </c>
      <c r="AP27" s="3"/>
      <c r="AQ27" s="4">
        <f t="shared" si="7"/>
        <v>6.3</v>
      </c>
      <c r="AR27" s="4">
        <f t="shared" si="8"/>
        <v>6.3</v>
      </c>
      <c r="AS27" s="4">
        <f t="shared" si="13"/>
        <v>6.3</v>
      </c>
      <c r="AT27" s="4"/>
      <c r="AU27" s="74">
        <f t="shared" si="9"/>
        <v>1</v>
      </c>
      <c r="AV27" s="74">
        <f t="shared" si="10"/>
        <v>1</v>
      </c>
      <c r="AW27" s="74">
        <f t="shared" si="11"/>
        <v>1</v>
      </c>
    </row>
    <row r="28" spans="1:49" s="5" customFormat="1" ht="23.25" x14ac:dyDescent="0.5">
      <c r="A28" s="14" t="s">
        <v>44</v>
      </c>
      <c r="B28" s="14">
        <v>533</v>
      </c>
      <c r="C28" s="14">
        <v>1306</v>
      </c>
      <c r="D28" s="14">
        <v>100</v>
      </c>
      <c r="E28" s="14" t="s">
        <v>63</v>
      </c>
      <c r="F28" s="15">
        <v>0</v>
      </c>
      <c r="G28" s="15">
        <v>15579</v>
      </c>
      <c r="H28" s="40">
        <v>15.579000000000001</v>
      </c>
      <c r="I28" s="17">
        <v>2</v>
      </c>
      <c r="J28" s="14" t="s">
        <v>224</v>
      </c>
      <c r="K28" s="21">
        <v>42203</v>
      </c>
      <c r="L28" s="19" t="s">
        <v>185</v>
      </c>
      <c r="M28" s="97">
        <v>9.43</v>
      </c>
      <c r="N28" s="97">
        <v>4.01</v>
      </c>
      <c r="O28" s="97">
        <v>1.5</v>
      </c>
      <c r="P28" s="97">
        <v>0.64</v>
      </c>
      <c r="Q28" s="97">
        <v>2.52935</v>
      </c>
      <c r="R28" s="97">
        <v>14.94</v>
      </c>
      <c r="S28" s="97">
        <v>0.44</v>
      </c>
      <c r="T28" s="97">
        <v>0.1</v>
      </c>
      <c r="U28" s="97">
        <v>0.1</v>
      </c>
      <c r="V28" s="97">
        <v>3.7551299999999999</v>
      </c>
      <c r="W28" s="97">
        <v>0</v>
      </c>
      <c r="X28" s="97">
        <v>0</v>
      </c>
      <c r="Y28" s="97">
        <v>15.58</v>
      </c>
      <c r="Z28" s="97">
        <v>1.1500999999999999</v>
      </c>
      <c r="AA28" s="98">
        <v>1139</v>
      </c>
      <c r="AB28" s="97">
        <v>14.41</v>
      </c>
      <c r="AC28" s="97">
        <f t="shared" si="0"/>
        <v>2.1021063152778923</v>
      </c>
      <c r="AD28" s="97">
        <v>0</v>
      </c>
      <c r="AE28" s="97">
        <f t="shared" si="1"/>
        <v>0</v>
      </c>
      <c r="AF28" s="97">
        <v>0</v>
      </c>
      <c r="AG28" s="97">
        <f t="shared" si="2"/>
        <v>0</v>
      </c>
      <c r="AH28" s="97">
        <v>0</v>
      </c>
      <c r="AI28" s="97">
        <f t="shared" si="3"/>
        <v>0</v>
      </c>
      <c r="AJ28" s="2"/>
      <c r="AK28" s="2">
        <f t="shared" si="12"/>
        <v>7.2050000000000001</v>
      </c>
      <c r="AL28" s="2">
        <f t="shared" si="4"/>
        <v>17856.727694999998</v>
      </c>
      <c r="AM28" s="2"/>
      <c r="AN28" s="2">
        <f t="shared" si="5"/>
        <v>15.58</v>
      </c>
      <c r="AO28" s="2">
        <f t="shared" si="6"/>
        <v>15.579999999999998</v>
      </c>
      <c r="AP28" s="3"/>
      <c r="AQ28" s="4">
        <f t="shared" si="7"/>
        <v>15.58</v>
      </c>
      <c r="AR28" s="4">
        <f t="shared" si="8"/>
        <v>15.579999999999998</v>
      </c>
      <c r="AS28" s="4">
        <f t="shared" si="13"/>
        <v>15.58</v>
      </c>
      <c r="AT28" s="4"/>
      <c r="AU28" s="74">
        <f t="shared" si="9"/>
        <v>0.9999358151476252</v>
      </c>
      <c r="AV28" s="74">
        <f t="shared" si="10"/>
        <v>0.99993581514762531</v>
      </c>
      <c r="AW28" s="74">
        <f t="shared" si="11"/>
        <v>0.9999358151476252</v>
      </c>
    </row>
    <row r="29" spans="1:49" s="5" customFormat="1" ht="23.25" x14ac:dyDescent="0.5">
      <c r="A29" s="14" t="s">
        <v>44</v>
      </c>
      <c r="B29" s="14">
        <v>533</v>
      </c>
      <c r="C29" s="14">
        <v>1334</v>
      </c>
      <c r="D29" s="14">
        <v>100</v>
      </c>
      <c r="E29" s="14" t="s">
        <v>64</v>
      </c>
      <c r="F29" s="15" t="s">
        <v>148</v>
      </c>
      <c r="G29" s="15" t="s">
        <v>225</v>
      </c>
      <c r="H29" s="40">
        <v>33.247</v>
      </c>
      <c r="I29" s="17">
        <v>2</v>
      </c>
      <c r="J29" s="14" t="s">
        <v>154</v>
      </c>
      <c r="K29" s="21">
        <v>42201</v>
      </c>
      <c r="L29" s="19" t="s">
        <v>185</v>
      </c>
      <c r="M29" s="97">
        <v>1.88</v>
      </c>
      <c r="N29" s="97">
        <v>8.51</v>
      </c>
      <c r="O29" s="97">
        <v>10.25</v>
      </c>
      <c r="P29" s="97">
        <v>12.62</v>
      </c>
      <c r="Q29" s="97">
        <v>5.1550000000000002</v>
      </c>
      <c r="R29" s="97">
        <v>16.54</v>
      </c>
      <c r="S29" s="97">
        <v>6.29</v>
      </c>
      <c r="T29" s="97">
        <v>4.55</v>
      </c>
      <c r="U29" s="97">
        <v>5.87</v>
      </c>
      <c r="V29" s="97">
        <v>12.682</v>
      </c>
      <c r="W29" s="97">
        <v>0.15</v>
      </c>
      <c r="X29" s="97">
        <v>0.28000000000000003</v>
      </c>
      <c r="Y29" s="97">
        <v>32.82</v>
      </c>
      <c r="Z29" s="97">
        <v>2.4609999999999999</v>
      </c>
      <c r="AA29" s="98">
        <v>4309.1000000000004</v>
      </c>
      <c r="AB29" s="97">
        <v>1370.65</v>
      </c>
      <c r="AC29" s="97">
        <f t="shared" si="0"/>
        <v>4.2920521293006031</v>
      </c>
      <c r="AD29" s="97">
        <v>664.52</v>
      </c>
      <c r="AE29" s="97">
        <f t="shared" si="1"/>
        <v>0.57106763660738458</v>
      </c>
      <c r="AF29" s="97">
        <v>639.83000000000004</v>
      </c>
      <c r="AG29" s="97">
        <f t="shared" si="2"/>
        <v>0.54984982533332771</v>
      </c>
      <c r="AH29" s="97">
        <v>1345.8</v>
      </c>
      <c r="AI29" s="97">
        <f t="shared" si="3"/>
        <v>1.1565382913173692</v>
      </c>
      <c r="AJ29" s="2"/>
      <c r="AK29" s="2">
        <f t="shared" si="12"/>
        <v>685.32500000000005</v>
      </c>
      <c r="AL29" s="2">
        <f t="shared" si="4"/>
        <v>254159.18502500001</v>
      </c>
      <c r="AM29" s="2"/>
      <c r="AN29" s="2">
        <f t="shared" si="5"/>
        <v>33.26</v>
      </c>
      <c r="AO29" s="2">
        <f t="shared" si="6"/>
        <v>33.25</v>
      </c>
      <c r="AP29" s="3"/>
      <c r="AQ29" s="4">
        <f t="shared" si="7"/>
        <v>33.26</v>
      </c>
      <c r="AR29" s="4">
        <f t="shared" si="8"/>
        <v>33.25</v>
      </c>
      <c r="AS29" s="4">
        <f t="shared" si="13"/>
        <v>33.25</v>
      </c>
      <c r="AT29" s="4"/>
      <c r="AU29" s="74">
        <f t="shared" si="9"/>
        <v>0.9996091401082382</v>
      </c>
      <c r="AV29" s="74">
        <f t="shared" si="10"/>
        <v>0.99990977443609019</v>
      </c>
      <c r="AW29" s="74">
        <f t="shared" si="11"/>
        <v>0.99990977443609019</v>
      </c>
    </row>
    <row r="30" spans="1:49" s="74" customFormat="1" ht="23.25" x14ac:dyDescent="0.5">
      <c r="A30" s="80" t="s">
        <v>44</v>
      </c>
      <c r="B30" s="80">
        <v>533</v>
      </c>
      <c r="C30" s="80">
        <v>1338</v>
      </c>
      <c r="D30" s="80">
        <v>100</v>
      </c>
      <c r="E30" s="80" t="s">
        <v>65</v>
      </c>
      <c r="F30" s="15" t="s">
        <v>148</v>
      </c>
      <c r="G30" s="15" t="s">
        <v>226</v>
      </c>
      <c r="H30" s="40">
        <v>19.440000000000001</v>
      </c>
      <c r="I30" s="17">
        <v>2</v>
      </c>
      <c r="J30" s="80" t="s">
        <v>224</v>
      </c>
      <c r="K30" s="81">
        <v>42202</v>
      </c>
      <c r="L30" s="19" t="s">
        <v>185</v>
      </c>
      <c r="M30" s="97">
        <v>7.42</v>
      </c>
      <c r="N30" s="97">
        <v>7.15</v>
      </c>
      <c r="O30" s="97">
        <v>3.36</v>
      </c>
      <c r="P30" s="97">
        <v>1.51</v>
      </c>
      <c r="Q30" s="97">
        <v>3.0670000000000002</v>
      </c>
      <c r="R30" s="97">
        <v>17.27</v>
      </c>
      <c r="S30" s="97">
        <v>1.24</v>
      </c>
      <c r="T30" s="97">
        <v>0.5</v>
      </c>
      <c r="U30" s="97">
        <v>0.43</v>
      </c>
      <c r="V30" s="97">
        <v>6.0389999999999997</v>
      </c>
      <c r="W30" s="97">
        <v>0.3</v>
      </c>
      <c r="X30" s="97">
        <v>0.53</v>
      </c>
      <c r="Y30" s="97">
        <v>18.61</v>
      </c>
      <c r="Z30" s="97">
        <v>1.355</v>
      </c>
      <c r="AA30" s="98">
        <v>48.7</v>
      </c>
      <c r="AB30" s="97">
        <v>195.14</v>
      </c>
      <c r="AC30" s="97">
        <f t="shared" si="0"/>
        <v>0.21497648442092887</v>
      </c>
      <c r="AD30" s="97">
        <v>0</v>
      </c>
      <c r="AE30" s="97">
        <f t="shared" si="1"/>
        <v>0</v>
      </c>
      <c r="AF30" s="97">
        <v>0</v>
      </c>
      <c r="AG30" s="97">
        <f t="shared" si="2"/>
        <v>0</v>
      </c>
      <c r="AH30" s="97">
        <v>0</v>
      </c>
      <c r="AI30" s="97">
        <f t="shared" si="3"/>
        <v>0</v>
      </c>
      <c r="AJ30" s="2"/>
      <c r="AK30" s="2">
        <f t="shared" si="12"/>
        <v>97.57</v>
      </c>
      <c r="AL30" s="2">
        <f t="shared" si="4"/>
        <v>2843.4887999999996</v>
      </c>
      <c r="AM30" s="2"/>
      <c r="AN30" s="2">
        <f t="shared" si="5"/>
        <v>19.440000000000001</v>
      </c>
      <c r="AO30" s="2">
        <f t="shared" si="6"/>
        <v>19.439999999999998</v>
      </c>
      <c r="AP30" s="3"/>
      <c r="AQ30" s="4">
        <f t="shared" si="7"/>
        <v>19.440000000000001</v>
      </c>
      <c r="AR30" s="4">
        <f t="shared" si="8"/>
        <v>19.439999999999998</v>
      </c>
      <c r="AS30" s="4">
        <f t="shared" si="13"/>
        <v>19.439999999999998</v>
      </c>
      <c r="AT30" s="4"/>
      <c r="AU30" s="74">
        <f t="shared" si="9"/>
        <v>1</v>
      </c>
      <c r="AV30" s="74">
        <f t="shared" si="10"/>
        <v>1.0000000000000002</v>
      </c>
      <c r="AW30" s="74">
        <f t="shared" si="11"/>
        <v>1.0000000000000002</v>
      </c>
    </row>
    <row r="31" spans="1:49" s="5" customFormat="1" ht="23.25" x14ac:dyDescent="0.5">
      <c r="A31" s="14" t="s">
        <v>44</v>
      </c>
      <c r="B31" s="14">
        <v>533</v>
      </c>
      <c r="C31" s="14">
        <v>1354</v>
      </c>
      <c r="D31" s="14">
        <v>100</v>
      </c>
      <c r="E31" s="14" t="s">
        <v>66</v>
      </c>
      <c r="F31" s="15">
        <v>0</v>
      </c>
      <c r="G31" s="15">
        <v>2480</v>
      </c>
      <c r="H31" s="40">
        <v>2.48</v>
      </c>
      <c r="I31" s="17">
        <v>4</v>
      </c>
      <c r="J31" s="14" t="s">
        <v>297</v>
      </c>
      <c r="K31" s="21">
        <v>42203</v>
      </c>
      <c r="L31" s="19" t="s">
        <v>185</v>
      </c>
      <c r="M31" s="97">
        <v>1.67</v>
      </c>
      <c r="N31" s="97">
        <v>0.52</v>
      </c>
      <c r="O31" s="97">
        <v>0.19</v>
      </c>
      <c r="P31" s="97">
        <v>0.1</v>
      </c>
      <c r="Q31" s="97">
        <v>2.4522599999999999</v>
      </c>
      <c r="R31" s="97">
        <v>2.48</v>
      </c>
      <c r="S31" s="97">
        <v>0</v>
      </c>
      <c r="T31" s="97">
        <v>0</v>
      </c>
      <c r="U31" s="97">
        <v>0</v>
      </c>
      <c r="V31" s="97">
        <v>3.8773399999999998</v>
      </c>
      <c r="W31" s="97">
        <v>0</v>
      </c>
      <c r="X31" s="97">
        <v>0</v>
      </c>
      <c r="Y31" s="97">
        <v>2.48</v>
      </c>
      <c r="Z31" s="97">
        <v>1.12351</v>
      </c>
      <c r="AA31" s="97">
        <v>0</v>
      </c>
      <c r="AB31" s="97">
        <v>0</v>
      </c>
      <c r="AC31" s="97">
        <f t="shared" si="0"/>
        <v>0</v>
      </c>
      <c r="AD31" s="97">
        <v>0</v>
      </c>
      <c r="AE31" s="97">
        <f t="shared" si="1"/>
        <v>0</v>
      </c>
      <c r="AF31" s="97">
        <v>0</v>
      </c>
      <c r="AG31" s="97">
        <f t="shared" si="2"/>
        <v>0</v>
      </c>
      <c r="AH31" s="97">
        <v>0</v>
      </c>
      <c r="AI31" s="97">
        <f t="shared" si="3"/>
        <v>0</v>
      </c>
      <c r="AJ31" s="2"/>
      <c r="AK31" s="2">
        <f t="shared" si="12"/>
        <v>0</v>
      </c>
      <c r="AL31" s="2">
        <f t="shared" si="4"/>
        <v>0</v>
      </c>
      <c r="AM31" s="2"/>
      <c r="AN31" s="2">
        <f t="shared" si="5"/>
        <v>2.48</v>
      </c>
      <c r="AO31" s="2">
        <f t="shared" si="6"/>
        <v>2.48</v>
      </c>
      <c r="AP31" s="3"/>
      <c r="AQ31" s="4">
        <f t="shared" si="7"/>
        <v>2.48</v>
      </c>
      <c r="AR31" s="4">
        <f t="shared" si="8"/>
        <v>2.48</v>
      </c>
      <c r="AS31" s="4">
        <f t="shared" si="13"/>
        <v>2.48</v>
      </c>
      <c r="AT31" s="4"/>
      <c r="AU31" s="74">
        <f t="shared" si="9"/>
        <v>1</v>
      </c>
      <c r="AV31" s="74">
        <f t="shared" si="10"/>
        <v>1</v>
      </c>
      <c r="AW31" s="74">
        <f t="shared" si="11"/>
        <v>1</v>
      </c>
    </row>
    <row r="32" spans="1:49" s="5" customFormat="1" ht="23.25" x14ac:dyDescent="0.5">
      <c r="A32" s="14" t="s">
        <v>44</v>
      </c>
      <c r="B32" s="14">
        <v>533</v>
      </c>
      <c r="C32" s="14">
        <v>1354</v>
      </c>
      <c r="D32" s="14">
        <v>100</v>
      </c>
      <c r="E32" s="14" t="s">
        <v>66</v>
      </c>
      <c r="F32" s="15" t="s">
        <v>165</v>
      </c>
      <c r="G32" s="15" t="s">
        <v>148</v>
      </c>
      <c r="H32" s="40">
        <v>2.48</v>
      </c>
      <c r="I32" s="17">
        <v>4</v>
      </c>
      <c r="J32" s="14" t="s">
        <v>153</v>
      </c>
      <c r="K32" s="21">
        <v>42203</v>
      </c>
      <c r="L32" s="19" t="s">
        <v>185</v>
      </c>
      <c r="M32" s="97">
        <v>1.72</v>
      </c>
      <c r="N32" s="97">
        <v>0.49</v>
      </c>
      <c r="O32" s="97">
        <v>0.27</v>
      </c>
      <c r="P32" s="97">
        <v>0</v>
      </c>
      <c r="Q32" s="97">
        <v>2.35873</v>
      </c>
      <c r="R32" s="97">
        <v>2.38</v>
      </c>
      <c r="S32" s="97">
        <v>0.1</v>
      </c>
      <c r="T32" s="97">
        <v>0</v>
      </c>
      <c r="U32" s="97">
        <v>0</v>
      </c>
      <c r="V32" s="97">
        <v>4.3584300000000002</v>
      </c>
      <c r="W32" s="97">
        <v>0</v>
      </c>
      <c r="X32" s="97">
        <v>0</v>
      </c>
      <c r="Y32" s="97">
        <v>2.48</v>
      </c>
      <c r="Z32" s="97">
        <v>1.1551899999999999</v>
      </c>
      <c r="AA32" s="97">
        <v>0</v>
      </c>
      <c r="AB32" s="97">
        <v>0</v>
      </c>
      <c r="AC32" s="97">
        <f t="shared" si="0"/>
        <v>0</v>
      </c>
      <c r="AD32" s="97">
        <v>0</v>
      </c>
      <c r="AE32" s="97">
        <f t="shared" si="1"/>
        <v>0</v>
      </c>
      <c r="AF32" s="97">
        <v>0</v>
      </c>
      <c r="AG32" s="97">
        <f t="shared" si="2"/>
        <v>0</v>
      </c>
      <c r="AH32" s="97">
        <v>0</v>
      </c>
      <c r="AI32" s="97">
        <f t="shared" si="3"/>
        <v>0</v>
      </c>
      <c r="AJ32" s="2"/>
      <c r="AK32" s="2">
        <f t="shared" si="12"/>
        <v>0</v>
      </c>
      <c r="AL32" s="2">
        <f t="shared" si="4"/>
        <v>0</v>
      </c>
      <c r="AM32" s="2"/>
      <c r="AN32" s="2">
        <f t="shared" si="5"/>
        <v>2.48</v>
      </c>
      <c r="AO32" s="2">
        <f t="shared" si="6"/>
        <v>2.48</v>
      </c>
      <c r="AP32" s="3"/>
      <c r="AQ32" s="4">
        <f t="shared" si="7"/>
        <v>2.48</v>
      </c>
      <c r="AR32" s="4">
        <f t="shared" si="8"/>
        <v>2.48</v>
      </c>
      <c r="AS32" s="4">
        <f t="shared" si="13"/>
        <v>2.48</v>
      </c>
      <c r="AT32" s="4"/>
      <c r="AU32" s="74">
        <f t="shared" si="9"/>
        <v>1</v>
      </c>
      <c r="AV32" s="74">
        <f t="shared" si="10"/>
        <v>1</v>
      </c>
      <c r="AW32" s="74">
        <f t="shared" si="11"/>
        <v>1</v>
      </c>
    </row>
    <row r="33" spans="1:49" s="5" customFormat="1" ht="23.25" x14ac:dyDescent="0.5">
      <c r="A33" s="14" t="s">
        <v>44</v>
      </c>
      <c r="B33" s="14">
        <v>533</v>
      </c>
      <c r="C33" s="14">
        <v>1378</v>
      </c>
      <c r="D33" s="14">
        <v>100</v>
      </c>
      <c r="E33" s="14" t="s">
        <v>67</v>
      </c>
      <c r="F33" s="15" t="s">
        <v>148</v>
      </c>
      <c r="G33" s="15" t="s">
        <v>227</v>
      </c>
      <c r="H33" s="40">
        <v>12.925000000000001</v>
      </c>
      <c r="I33" s="17">
        <v>2</v>
      </c>
      <c r="J33" s="14" t="s">
        <v>224</v>
      </c>
      <c r="K33" s="21">
        <v>42202</v>
      </c>
      <c r="L33" s="19" t="s">
        <v>185</v>
      </c>
      <c r="M33" s="97">
        <v>0.53</v>
      </c>
      <c r="N33" s="97">
        <v>3.07</v>
      </c>
      <c r="O33" s="97">
        <v>4.57</v>
      </c>
      <c r="P33" s="97">
        <v>4.75</v>
      </c>
      <c r="Q33" s="97">
        <v>5.0119999999999996</v>
      </c>
      <c r="R33" s="97">
        <v>9.1300000000000008</v>
      </c>
      <c r="S33" s="97">
        <v>2.42</v>
      </c>
      <c r="T33" s="97">
        <v>0.75</v>
      </c>
      <c r="U33" s="97">
        <v>0.63</v>
      </c>
      <c r="V33" s="97">
        <v>8.7100000000000009</v>
      </c>
      <c r="W33" s="97">
        <v>0</v>
      </c>
      <c r="X33" s="97">
        <v>0</v>
      </c>
      <c r="Y33" s="97">
        <v>12.93</v>
      </c>
      <c r="Z33" s="97">
        <v>2.2909999999999999</v>
      </c>
      <c r="AA33" s="97">
        <v>1122.7</v>
      </c>
      <c r="AB33" s="97">
        <v>915</v>
      </c>
      <c r="AC33" s="97">
        <f t="shared" si="0"/>
        <v>3.4931196463111354</v>
      </c>
      <c r="AD33" s="97">
        <v>0</v>
      </c>
      <c r="AE33" s="97">
        <f t="shared" si="1"/>
        <v>0</v>
      </c>
      <c r="AF33" s="97">
        <v>0</v>
      </c>
      <c r="AG33" s="97">
        <f t="shared" si="2"/>
        <v>0</v>
      </c>
      <c r="AH33" s="97">
        <v>0</v>
      </c>
      <c r="AI33" s="97">
        <f t="shared" si="3"/>
        <v>0</v>
      </c>
      <c r="AJ33" s="2"/>
      <c r="AK33" s="2">
        <f t="shared" si="12"/>
        <v>457.5</v>
      </c>
      <c r="AL33" s="2">
        <f t="shared" si="4"/>
        <v>20424.085000000003</v>
      </c>
      <c r="AM33" s="2"/>
      <c r="AN33" s="2">
        <f t="shared" si="5"/>
        <v>12.92</v>
      </c>
      <c r="AO33" s="2">
        <f t="shared" si="6"/>
        <v>12.930000000000001</v>
      </c>
      <c r="AP33" s="3"/>
      <c r="AQ33" s="4">
        <f t="shared" si="7"/>
        <v>12.92</v>
      </c>
      <c r="AR33" s="4">
        <f t="shared" si="8"/>
        <v>12.930000000000001</v>
      </c>
      <c r="AS33" s="4">
        <f t="shared" si="13"/>
        <v>12.93</v>
      </c>
      <c r="AT33" s="4"/>
      <c r="AU33" s="74">
        <f t="shared" si="9"/>
        <v>1.0003869969040249</v>
      </c>
      <c r="AV33" s="74">
        <f t="shared" si="10"/>
        <v>0.99961330239752511</v>
      </c>
      <c r="AW33" s="74">
        <f t="shared" si="11"/>
        <v>0.99961330239752522</v>
      </c>
    </row>
    <row r="34" spans="1:49" s="5" customFormat="1" ht="23.25" x14ac:dyDescent="0.5">
      <c r="A34" s="14" t="s">
        <v>44</v>
      </c>
      <c r="B34" s="14">
        <v>533</v>
      </c>
      <c r="C34" s="14">
        <v>1384</v>
      </c>
      <c r="D34" s="14">
        <v>100</v>
      </c>
      <c r="E34" s="14" t="s">
        <v>68</v>
      </c>
      <c r="F34" s="15" t="s">
        <v>148</v>
      </c>
      <c r="G34" s="15" t="s">
        <v>228</v>
      </c>
      <c r="H34" s="40">
        <v>11.35</v>
      </c>
      <c r="I34" s="17">
        <v>2</v>
      </c>
      <c r="J34" s="14" t="s">
        <v>224</v>
      </c>
      <c r="K34" s="21">
        <v>42203</v>
      </c>
      <c r="L34" s="19" t="s">
        <v>185</v>
      </c>
      <c r="M34" s="97">
        <v>2.31</v>
      </c>
      <c r="N34" s="97">
        <v>3.6</v>
      </c>
      <c r="O34" s="97">
        <v>2.36</v>
      </c>
      <c r="P34" s="97">
        <v>3.09</v>
      </c>
      <c r="Q34" s="97">
        <v>4.9740000000000002</v>
      </c>
      <c r="R34" s="97">
        <v>9.15</v>
      </c>
      <c r="S34" s="97">
        <v>1.62</v>
      </c>
      <c r="T34" s="97">
        <v>0.35</v>
      </c>
      <c r="U34" s="97">
        <v>0.23</v>
      </c>
      <c r="V34" s="97">
        <v>6.8339999999999996</v>
      </c>
      <c r="W34" s="97">
        <v>0</v>
      </c>
      <c r="X34" s="97">
        <v>0</v>
      </c>
      <c r="Y34" s="97">
        <v>11.35</v>
      </c>
      <c r="Z34" s="97">
        <v>1.7350000000000001</v>
      </c>
      <c r="AA34" s="97">
        <v>133.65</v>
      </c>
      <c r="AB34" s="97">
        <v>4.9800000000000004</v>
      </c>
      <c r="AC34" s="97">
        <f t="shared" si="0"/>
        <v>0.34270610446821903</v>
      </c>
      <c r="AD34" s="97">
        <v>11.82</v>
      </c>
      <c r="AE34" s="97">
        <f t="shared" si="1"/>
        <v>2.9754562617998744E-2</v>
      </c>
      <c r="AF34" s="97">
        <v>0</v>
      </c>
      <c r="AG34" s="97">
        <f t="shared" si="2"/>
        <v>0</v>
      </c>
      <c r="AH34" s="97">
        <v>12.7</v>
      </c>
      <c r="AI34" s="97">
        <f t="shared" si="3"/>
        <v>3.1969792322215231E-2</v>
      </c>
      <c r="AJ34" s="2"/>
      <c r="AK34" s="2">
        <f t="shared" si="12"/>
        <v>2.4900000000000002</v>
      </c>
      <c r="AL34" s="2">
        <f t="shared" si="4"/>
        <v>1823.491</v>
      </c>
      <c r="AM34" s="2"/>
      <c r="AN34" s="2">
        <f t="shared" si="5"/>
        <v>11.36</v>
      </c>
      <c r="AO34" s="2">
        <f t="shared" si="6"/>
        <v>11.35</v>
      </c>
      <c r="AP34" s="3"/>
      <c r="AQ34" s="4">
        <f t="shared" si="7"/>
        <v>11.36</v>
      </c>
      <c r="AR34" s="4">
        <f t="shared" si="8"/>
        <v>11.35</v>
      </c>
      <c r="AS34" s="4">
        <f t="shared" si="13"/>
        <v>11.35</v>
      </c>
      <c r="AT34" s="4"/>
      <c r="AU34" s="74">
        <f t="shared" si="9"/>
        <v>0.99911971830985913</v>
      </c>
      <c r="AV34" s="74">
        <f t="shared" si="10"/>
        <v>1</v>
      </c>
      <c r="AW34" s="74">
        <f t="shared" si="11"/>
        <v>1</v>
      </c>
    </row>
    <row r="35" spans="1:49" s="5" customFormat="1" ht="23.25" x14ac:dyDescent="0.5">
      <c r="A35" s="14" t="s">
        <v>44</v>
      </c>
      <c r="B35" s="14">
        <v>533</v>
      </c>
      <c r="C35" s="14">
        <v>1388</v>
      </c>
      <c r="D35" s="14">
        <v>100</v>
      </c>
      <c r="E35" s="14" t="s">
        <v>69</v>
      </c>
      <c r="F35" s="30" t="s">
        <v>148</v>
      </c>
      <c r="G35" s="30" t="s">
        <v>253</v>
      </c>
      <c r="H35" s="47">
        <v>2.1139999999999999</v>
      </c>
      <c r="I35" s="32">
        <v>2</v>
      </c>
      <c r="J35" s="29" t="s">
        <v>224</v>
      </c>
      <c r="K35" s="33">
        <v>42202</v>
      </c>
      <c r="L35" s="19" t="s">
        <v>185</v>
      </c>
      <c r="M35" s="99">
        <v>0.67</v>
      </c>
      <c r="N35" s="99">
        <v>0.67</v>
      </c>
      <c r="O35" s="99">
        <v>0.49</v>
      </c>
      <c r="P35" s="97">
        <v>0.28000000000000003</v>
      </c>
      <c r="Q35" s="97">
        <v>3.415</v>
      </c>
      <c r="R35" s="97">
        <v>2</v>
      </c>
      <c r="S35" s="97">
        <v>0.08</v>
      </c>
      <c r="T35" s="97">
        <v>0.03</v>
      </c>
      <c r="U35" s="97">
        <v>0</v>
      </c>
      <c r="V35" s="97">
        <v>3.4180000000000001</v>
      </c>
      <c r="W35" s="97">
        <v>0</v>
      </c>
      <c r="X35" s="97">
        <v>0.74</v>
      </c>
      <c r="Y35" s="97">
        <v>1.37</v>
      </c>
      <c r="Z35" s="97">
        <v>1.331</v>
      </c>
      <c r="AA35" s="97">
        <v>0</v>
      </c>
      <c r="AB35" s="97">
        <v>15.18</v>
      </c>
      <c r="AC35" s="97">
        <f t="shared" si="0"/>
        <v>0.10258142992296258</v>
      </c>
      <c r="AD35" s="99">
        <v>0</v>
      </c>
      <c r="AE35" s="97">
        <f t="shared" si="1"/>
        <v>0</v>
      </c>
      <c r="AF35" s="99">
        <v>0</v>
      </c>
      <c r="AG35" s="97">
        <f t="shared" si="2"/>
        <v>0</v>
      </c>
      <c r="AH35" s="99">
        <v>0</v>
      </c>
      <c r="AI35" s="97">
        <f t="shared" si="3"/>
        <v>0</v>
      </c>
      <c r="AJ35" s="2"/>
      <c r="AK35" s="2">
        <f t="shared" si="12"/>
        <v>7.59</v>
      </c>
      <c r="AL35" s="2">
        <f t="shared" si="4"/>
        <v>16.045259999999999</v>
      </c>
      <c r="AM35" s="2"/>
      <c r="AN35" s="2">
        <f t="shared" si="5"/>
        <v>2.1100000000000003</v>
      </c>
      <c r="AO35" s="2"/>
      <c r="AP35" s="3"/>
      <c r="AQ35" s="4">
        <f t="shared" si="7"/>
        <v>2.1100000000000003</v>
      </c>
      <c r="AR35" s="4">
        <f t="shared" si="8"/>
        <v>2.11</v>
      </c>
      <c r="AS35" s="4">
        <f t="shared" si="13"/>
        <v>2.1100000000000003</v>
      </c>
      <c r="AT35" s="4"/>
      <c r="AU35" s="74">
        <f t="shared" si="9"/>
        <v>1.0018957345971562</v>
      </c>
      <c r="AV35" s="74">
        <f t="shared" si="10"/>
        <v>1.0018957345971564</v>
      </c>
      <c r="AW35" s="74">
        <f t="shared" si="11"/>
        <v>1.0018957345971562</v>
      </c>
    </row>
    <row r="36" spans="1:49" s="5" customFormat="1" ht="23.25" x14ac:dyDescent="0.5">
      <c r="A36" s="14" t="s">
        <v>44</v>
      </c>
      <c r="B36" s="14">
        <v>533</v>
      </c>
      <c r="C36" s="14">
        <v>1388</v>
      </c>
      <c r="D36" s="14">
        <v>100</v>
      </c>
      <c r="E36" s="14" t="s">
        <v>69</v>
      </c>
      <c r="F36" s="30" t="s">
        <v>253</v>
      </c>
      <c r="G36" s="30" t="s">
        <v>229</v>
      </c>
      <c r="H36" s="47">
        <v>6.33</v>
      </c>
      <c r="I36" s="32">
        <v>2</v>
      </c>
      <c r="J36" s="29" t="s">
        <v>224</v>
      </c>
      <c r="K36" s="33">
        <v>42202</v>
      </c>
      <c r="L36" s="19" t="s">
        <v>185</v>
      </c>
      <c r="M36" s="99">
        <v>1.18</v>
      </c>
      <c r="N36" s="99">
        <v>2.02</v>
      </c>
      <c r="O36" s="99">
        <v>1.97</v>
      </c>
      <c r="P36" s="97">
        <v>1.1499999999999999</v>
      </c>
      <c r="Q36" s="97">
        <v>3.9809999999999999</v>
      </c>
      <c r="R36" s="97">
        <v>5.95</v>
      </c>
      <c r="S36" s="97">
        <v>0.19</v>
      </c>
      <c r="T36" s="97">
        <v>0.11</v>
      </c>
      <c r="U36" s="97">
        <v>0.08</v>
      </c>
      <c r="V36" s="97">
        <v>4.0869999999999997</v>
      </c>
      <c r="W36" s="97">
        <v>0.3</v>
      </c>
      <c r="X36" s="97">
        <v>0</v>
      </c>
      <c r="Y36" s="97">
        <v>6.03</v>
      </c>
      <c r="Z36" s="97">
        <v>1.4259999999999999</v>
      </c>
      <c r="AA36" s="97">
        <v>16.77</v>
      </c>
      <c r="AB36" s="97">
        <v>40</v>
      </c>
      <c r="AC36" s="97">
        <f t="shared" si="0"/>
        <v>0.16596705032723988</v>
      </c>
      <c r="AD36" s="99">
        <v>0</v>
      </c>
      <c r="AE36" s="97">
        <f t="shared" si="1"/>
        <v>0</v>
      </c>
      <c r="AF36" s="99">
        <v>0</v>
      </c>
      <c r="AG36" s="97">
        <f t="shared" si="2"/>
        <v>0</v>
      </c>
      <c r="AH36" s="99">
        <v>0</v>
      </c>
      <c r="AI36" s="97">
        <f t="shared" si="3"/>
        <v>0</v>
      </c>
      <c r="AJ36" s="2"/>
      <c r="AK36" s="2">
        <f t="shared" si="12"/>
        <v>20</v>
      </c>
      <c r="AL36" s="2">
        <f t="shared" si="4"/>
        <v>232.75409999999997</v>
      </c>
      <c r="AM36" s="2"/>
      <c r="AN36" s="2">
        <f t="shared" si="5"/>
        <v>6.32</v>
      </c>
      <c r="AO36" s="2">
        <f>SUM(R36:U36)</f>
        <v>6.330000000000001</v>
      </c>
      <c r="AQ36" s="4">
        <f t="shared" si="7"/>
        <v>6.32</v>
      </c>
      <c r="AR36" s="4">
        <f t="shared" si="8"/>
        <v>6.330000000000001</v>
      </c>
      <c r="AS36" s="4">
        <f t="shared" si="13"/>
        <v>6.33</v>
      </c>
      <c r="AT36" s="4"/>
      <c r="AU36" s="74">
        <f t="shared" si="9"/>
        <v>1.0015822784810127</v>
      </c>
      <c r="AV36" s="74">
        <f t="shared" si="10"/>
        <v>0.99999999999999989</v>
      </c>
      <c r="AW36" s="74">
        <f t="shared" si="11"/>
        <v>1</v>
      </c>
    </row>
    <row r="37" spans="1:49" s="145" customFormat="1" ht="23.25" x14ac:dyDescent="0.5">
      <c r="A37" s="157"/>
      <c r="B37" s="157"/>
      <c r="C37" s="157"/>
      <c r="D37" s="157"/>
      <c r="E37" s="157"/>
      <c r="F37" s="192" t="s">
        <v>182</v>
      </c>
      <c r="G37" s="193"/>
      <c r="H37" s="146">
        <f>SUBTOTAL(9,H13:H36,H4:H12)</f>
        <v>658.4</v>
      </c>
      <c r="I37" s="142"/>
      <c r="J37" s="142"/>
      <c r="K37" s="142"/>
      <c r="L37" s="142"/>
      <c r="M37" s="147">
        <f>SUM(M4:M36)</f>
        <v>347.75000000000006</v>
      </c>
      <c r="N37" s="147">
        <f>SUM(N4:N36)</f>
        <v>164.19999999999996</v>
      </c>
      <c r="O37" s="147">
        <f>SUM(O4:O36)</f>
        <v>88.309999999999974</v>
      </c>
      <c r="P37" s="147">
        <f>SUM(P4:P36)</f>
        <v>58.21</v>
      </c>
      <c r="Q37" s="147" t="s">
        <v>183</v>
      </c>
      <c r="R37" s="147">
        <f>SUM(R4:R36)</f>
        <v>536.05999999999995</v>
      </c>
      <c r="S37" s="147">
        <f>SUM(S4:S36)</f>
        <v>79.260000000000005</v>
      </c>
      <c r="T37" s="147">
        <f>SUM(T4:T36)</f>
        <v>26.730000000000008</v>
      </c>
      <c r="U37" s="147">
        <f>SUM(U4:U36)</f>
        <v>16.389999999999997</v>
      </c>
      <c r="V37" s="147" t="s">
        <v>183</v>
      </c>
      <c r="W37" s="147">
        <f>SUM(W4:W36)</f>
        <v>1.55</v>
      </c>
      <c r="X37" s="147">
        <f>SUM(X4:X36)</f>
        <v>3.08</v>
      </c>
      <c r="Y37" s="147">
        <f>SUM(Y4:Y36)</f>
        <v>653.79</v>
      </c>
      <c r="Z37" s="147" t="s">
        <v>183</v>
      </c>
      <c r="AA37" s="147">
        <f>SUM(AA4:AA36)</f>
        <v>28871.080000000005</v>
      </c>
      <c r="AB37" s="147">
        <f>SUM(AB4:AB36)</f>
        <v>9053.77</v>
      </c>
      <c r="AC37" s="147" t="s">
        <v>183</v>
      </c>
      <c r="AD37" s="147">
        <f>SUM(AD4:AD36)</f>
        <v>7262.7099999999991</v>
      </c>
      <c r="AE37" s="147" t="s">
        <v>183</v>
      </c>
      <c r="AF37" s="147">
        <f>SUM(AF4:AF36)</f>
        <v>3779.64</v>
      </c>
      <c r="AG37" s="147" t="s">
        <v>183</v>
      </c>
      <c r="AH37" s="147">
        <f>SUM(AH4:AH36)</f>
        <v>7416.71</v>
      </c>
      <c r="AI37" s="147" t="s">
        <v>183</v>
      </c>
      <c r="AL37" s="144">
        <f>SUM(AL4:AL36)/H37</f>
        <v>3395.2012256151279</v>
      </c>
      <c r="AN37" s="153">
        <f>SUM(AN4:AN36)</f>
        <v>658.47000000000014</v>
      </c>
      <c r="AO37" s="153">
        <f>SUM(AO4:AO36)</f>
        <v>656.33</v>
      </c>
    </row>
    <row r="38" spans="1:49" s="140" customFormat="1" ht="23.25" x14ac:dyDescent="0.5">
      <c r="A38" s="133"/>
      <c r="B38" s="133"/>
      <c r="C38" s="133"/>
      <c r="D38" s="133"/>
      <c r="E38" s="133"/>
      <c r="F38" s="186" t="s">
        <v>184</v>
      </c>
      <c r="G38" s="187"/>
      <c r="H38" s="141"/>
      <c r="I38" s="141"/>
      <c r="J38" s="141"/>
      <c r="K38" s="141"/>
      <c r="L38" s="141"/>
      <c r="M38" s="143" t="s">
        <v>183</v>
      </c>
      <c r="N38" s="143" t="s">
        <v>183</v>
      </c>
      <c r="O38" s="143" t="s">
        <v>183</v>
      </c>
      <c r="P38" s="143" t="s">
        <v>183</v>
      </c>
      <c r="Q38" s="143">
        <f>SUMPRODUCT(Q4:Q36,H4:H36)/H37</f>
        <v>2.9637562251215068</v>
      </c>
      <c r="R38" s="143" t="s">
        <v>183</v>
      </c>
      <c r="S38" s="143" t="s">
        <v>183</v>
      </c>
      <c r="T38" s="143" t="s">
        <v>183</v>
      </c>
      <c r="U38" s="143" t="s">
        <v>183</v>
      </c>
      <c r="V38" s="143">
        <f>SUMPRODUCT(V4:V36,H4:H36)/H37</f>
        <v>6.9395278511846907</v>
      </c>
      <c r="W38" s="143" t="s">
        <v>183</v>
      </c>
      <c r="X38" s="143" t="s">
        <v>183</v>
      </c>
      <c r="Y38" s="143" t="s">
        <v>183</v>
      </c>
      <c r="Z38" s="143">
        <f>SUMPRODUCT(Z4:Z36,H4:H36)/H37</f>
        <v>1.2896743260935604</v>
      </c>
      <c r="AA38" s="143" t="s">
        <v>183</v>
      </c>
      <c r="AB38" s="143" t="s">
        <v>183</v>
      </c>
      <c r="AC38" s="143">
        <f>SUMPRODUCT(AC4:AC36,H4:H36)/H37</f>
        <v>1.4493128363131402</v>
      </c>
      <c r="AD38" s="143" t="s">
        <v>183</v>
      </c>
      <c r="AE38" s="143">
        <f>SUMPRODUCT(AE4:AE36,H4:H36)/H37</f>
        <v>0.31516707168894292</v>
      </c>
      <c r="AF38" s="143" t="s">
        <v>183</v>
      </c>
      <c r="AG38" s="143">
        <f>SUMPRODUCT(AG4:AG36,H4:H36)/H37</f>
        <v>0.16401839958340569</v>
      </c>
      <c r="AH38" s="143" t="s">
        <v>183</v>
      </c>
      <c r="AI38" s="147">
        <f>SUMPRODUCT(AO4:AO36,H4:H36)/H37</f>
        <v>31.593839109963533</v>
      </c>
      <c r="AJ38" s="145"/>
      <c r="AK38" s="145"/>
      <c r="AL38" s="145"/>
      <c r="AM38" s="145"/>
      <c r="AN38" s="145">
        <f>((AN37-H37)/H37)*100</f>
        <v>1.0631834750936165E-2</v>
      </c>
      <c r="AO38" s="145">
        <f>((AO37-H37)/H37)*100</f>
        <v>-0.31439854191979594</v>
      </c>
      <c r="AP38" s="145"/>
      <c r="AQ38" s="145"/>
      <c r="AR38" s="145"/>
      <c r="AS38" s="145"/>
      <c r="AT38" s="145"/>
      <c r="AU38" s="145"/>
    </row>
    <row r="39" spans="1:49" x14ac:dyDescent="0.2">
      <c r="AI39" s="5"/>
      <c r="AJ39" s="5"/>
      <c r="AK39" s="74"/>
      <c r="AL39" s="74"/>
      <c r="AM39" s="5"/>
      <c r="AN39" s="5"/>
      <c r="AO39" s="5"/>
      <c r="AP39" s="5"/>
      <c r="AQ39" s="5"/>
      <c r="AR39" s="5"/>
      <c r="AS39" s="5"/>
      <c r="AT39" s="5"/>
      <c r="AU39" s="5"/>
    </row>
    <row r="40" spans="1:49" x14ac:dyDescent="0.2">
      <c r="AH40" s="5"/>
      <c r="AI40" s="5"/>
      <c r="AJ40" s="5"/>
      <c r="AK40" s="74"/>
      <c r="AL40" s="74"/>
      <c r="AM40" s="5"/>
      <c r="AN40" s="5"/>
      <c r="AO40" s="5"/>
      <c r="AP40" s="5"/>
      <c r="AQ40" s="5"/>
      <c r="AR40" s="5"/>
      <c r="AS40" s="5"/>
      <c r="AT40" s="5"/>
      <c r="AU40" s="5"/>
    </row>
    <row r="41" spans="1:49" x14ac:dyDescent="0.2">
      <c r="AB41" s="6"/>
      <c r="AC41" s="6"/>
      <c r="AD41" s="6"/>
      <c r="AH41" s="5"/>
      <c r="AI41" s="5"/>
      <c r="AJ41" s="5"/>
      <c r="AK41" s="74"/>
      <c r="AL41" s="74"/>
      <c r="AM41" s="5"/>
      <c r="AN41" s="5"/>
      <c r="AO41" s="5"/>
      <c r="AP41" s="5"/>
      <c r="AQ41" s="5"/>
      <c r="AR41" s="5"/>
      <c r="AS41" s="5"/>
      <c r="AT41" s="5"/>
      <c r="AU41" s="5"/>
    </row>
    <row r="42" spans="1:49" ht="23.25" x14ac:dyDescent="0.5">
      <c r="AB42" s="6"/>
      <c r="AC42" s="83"/>
      <c r="AD42" s="6"/>
      <c r="AH42" s="5"/>
      <c r="AI42" s="5"/>
      <c r="AJ42" s="5"/>
      <c r="AK42" s="74"/>
      <c r="AL42" s="74"/>
      <c r="AM42" s="5"/>
      <c r="AN42" s="5"/>
      <c r="AO42" s="5"/>
      <c r="AP42" s="5"/>
      <c r="AQ42" s="5"/>
      <c r="AR42" s="5"/>
      <c r="AS42" s="5"/>
      <c r="AT42" s="5"/>
      <c r="AU42" s="5"/>
    </row>
    <row r="43" spans="1:49" x14ac:dyDescent="0.2">
      <c r="AB43" s="6"/>
      <c r="AC43" s="6"/>
      <c r="AD43" s="6"/>
      <c r="AH43" s="5"/>
      <c r="AI43" s="5"/>
    </row>
    <row r="44" spans="1:49" x14ac:dyDescent="0.2">
      <c r="AB44" s="6"/>
      <c r="AC44" s="6"/>
      <c r="AD44" s="6"/>
      <c r="AH44" s="5"/>
      <c r="AI44" s="5"/>
    </row>
    <row r="45" spans="1:49" x14ac:dyDescent="0.2">
      <c r="AH45" s="5"/>
      <c r="AI45" s="5"/>
    </row>
    <row r="46" spans="1:49" s="60" customFormat="1" ht="23.25" x14ac:dyDescent="0.5">
      <c r="A46" s="176" t="s">
        <v>290</v>
      </c>
      <c r="B46" s="176"/>
      <c r="C46" s="176"/>
      <c r="D46" s="176"/>
      <c r="E46" s="176"/>
      <c r="F46" s="125"/>
      <c r="W46" s="107"/>
      <c r="X46" s="107"/>
      <c r="Y46" s="107"/>
      <c r="AD46" s="9"/>
      <c r="AE46" s="9"/>
      <c r="AF46" s="9"/>
      <c r="AK46" s="76"/>
      <c r="AL46" s="76"/>
    </row>
    <row r="47" spans="1:49" s="60" customFormat="1" ht="68.25" customHeight="1" x14ac:dyDescent="0.2">
      <c r="A47" s="182" t="s">
        <v>186</v>
      </c>
      <c r="B47" s="182" t="s">
        <v>1</v>
      </c>
      <c r="C47" s="178" t="s">
        <v>2</v>
      </c>
      <c r="D47" s="180" t="s">
        <v>3</v>
      </c>
      <c r="E47" s="182" t="s">
        <v>4</v>
      </c>
      <c r="F47" s="182" t="s">
        <v>305</v>
      </c>
      <c r="G47" s="182" t="s">
        <v>306</v>
      </c>
      <c r="H47" s="197" t="s">
        <v>307</v>
      </c>
      <c r="I47" s="182" t="s">
        <v>8</v>
      </c>
      <c r="J47" s="182" t="s">
        <v>9</v>
      </c>
      <c r="K47" s="201" t="s">
        <v>10</v>
      </c>
      <c r="L47" s="182" t="s">
        <v>11</v>
      </c>
      <c r="M47" s="194" t="s">
        <v>333</v>
      </c>
      <c r="N47" s="195"/>
      <c r="O47" s="195"/>
      <c r="P47" s="196"/>
      <c r="Q47" s="199" t="s">
        <v>308</v>
      </c>
      <c r="R47" s="203" t="s">
        <v>311</v>
      </c>
      <c r="S47" s="204"/>
      <c r="T47" s="205"/>
      <c r="U47" s="199" t="s">
        <v>312</v>
      </c>
      <c r="V47" s="190" t="s">
        <v>265</v>
      </c>
      <c r="W47" s="190" t="s">
        <v>334</v>
      </c>
      <c r="X47" s="190" t="s">
        <v>335</v>
      </c>
      <c r="Y47" s="131" t="s">
        <v>266</v>
      </c>
      <c r="Z47" s="190" t="s">
        <v>267</v>
      </c>
      <c r="AA47" s="190" t="s">
        <v>336</v>
      </c>
      <c r="AB47" s="190" t="s">
        <v>319</v>
      </c>
      <c r="AC47" s="156" t="s">
        <v>270</v>
      </c>
      <c r="AD47" s="188"/>
      <c r="AE47" s="189"/>
      <c r="AF47" s="119"/>
      <c r="AG47" s="85"/>
      <c r="AH47" s="85"/>
      <c r="AI47" s="85"/>
      <c r="AN47" s="76"/>
      <c r="AO47" s="76"/>
    </row>
    <row r="48" spans="1:49" s="60" customFormat="1" ht="46.5" customHeight="1" x14ac:dyDescent="0.2">
      <c r="A48" s="183"/>
      <c r="B48" s="183"/>
      <c r="C48" s="179"/>
      <c r="D48" s="181"/>
      <c r="E48" s="183"/>
      <c r="F48" s="183"/>
      <c r="G48" s="183"/>
      <c r="H48" s="198"/>
      <c r="I48" s="183"/>
      <c r="J48" s="183"/>
      <c r="K48" s="202"/>
      <c r="L48" s="183"/>
      <c r="M48" s="110" t="s">
        <v>322</v>
      </c>
      <c r="N48" s="111" t="s">
        <v>323</v>
      </c>
      <c r="O48" s="111" t="s">
        <v>324</v>
      </c>
      <c r="P48" s="110" t="s">
        <v>325</v>
      </c>
      <c r="Q48" s="200"/>
      <c r="R48" s="110" t="s">
        <v>330</v>
      </c>
      <c r="S48" s="111" t="s">
        <v>331</v>
      </c>
      <c r="T48" s="110" t="s">
        <v>332</v>
      </c>
      <c r="U48" s="200"/>
      <c r="V48" s="191"/>
      <c r="W48" s="191"/>
      <c r="X48" s="191"/>
      <c r="Y48" s="132"/>
      <c r="Z48" s="191"/>
      <c r="AA48" s="191"/>
      <c r="AB48" s="191"/>
      <c r="AC48" s="116" t="s">
        <v>337</v>
      </c>
      <c r="AD48" s="188"/>
      <c r="AE48" s="189"/>
      <c r="AF48" s="119"/>
      <c r="AG48" s="86"/>
      <c r="AH48" s="86"/>
      <c r="AI48" s="86"/>
      <c r="AN48" s="76"/>
      <c r="AO48" s="76"/>
    </row>
    <row r="49" spans="1:43" s="74" customFormat="1" ht="23.25" x14ac:dyDescent="0.5">
      <c r="A49" s="80" t="s">
        <v>44</v>
      </c>
      <c r="B49" s="77">
        <v>533</v>
      </c>
      <c r="C49" s="77">
        <v>1</v>
      </c>
      <c r="D49" s="77">
        <v>1401</v>
      </c>
      <c r="E49" s="77" t="s">
        <v>45</v>
      </c>
      <c r="F49" s="78" t="s">
        <v>273</v>
      </c>
      <c r="G49" s="78" t="s">
        <v>302</v>
      </c>
      <c r="H49" s="79">
        <v>0.3</v>
      </c>
      <c r="I49" s="82">
        <v>4</v>
      </c>
      <c r="J49" s="77" t="s">
        <v>297</v>
      </c>
      <c r="K49" s="81">
        <v>42203</v>
      </c>
      <c r="L49" s="80" t="s">
        <v>269</v>
      </c>
      <c r="M49" s="95">
        <v>0.47499999999999998</v>
      </c>
      <c r="N49" s="95">
        <v>0.15</v>
      </c>
      <c r="O49" s="95">
        <v>0.1</v>
      </c>
      <c r="P49" s="95">
        <v>7.4999999999999997E-2</v>
      </c>
      <c r="Q49" s="95">
        <v>2.8358500000000002</v>
      </c>
      <c r="R49" s="95">
        <v>0</v>
      </c>
      <c r="S49" s="95">
        <v>0</v>
      </c>
      <c r="T49" s="95">
        <f t="shared" ref="T49:T60" si="14">M49+N49+O49+P49</f>
        <v>0.79999999999999993</v>
      </c>
      <c r="U49" s="95">
        <v>1.1347799999999999</v>
      </c>
      <c r="V49" s="120">
        <v>17</v>
      </c>
      <c r="W49" s="120">
        <v>9</v>
      </c>
      <c r="X49" s="120">
        <v>3</v>
      </c>
      <c r="Y49" s="94">
        <v>0</v>
      </c>
      <c r="Z49" s="120">
        <v>0</v>
      </c>
      <c r="AA49" s="95">
        <v>0</v>
      </c>
      <c r="AB49" s="97">
        <v>0</v>
      </c>
      <c r="AC49" s="120">
        <v>0</v>
      </c>
      <c r="AD49" s="66"/>
      <c r="AE49" s="66"/>
      <c r="AF49" s="66"/>
      <c r="AH49" s="65"/>
      <c r="AI49" s="65"/>
    </row>
    <row r="50" spans="1:43" s="74" customFormat="1" ht="23.25" x14ac:dyDescent="0.5">
      <c r="A50" s="80" t="s">
        <v>44</v>
      </c>
      <c r="B50" s="77">
        <v>533</v>
      </c>
      <c r="C50" s="77">
        <v>1</v>
      </c>
      <c r="D50" s="77">
        <v>1401</v>
      </c>
      <c r="E50" s="77" t="s">
        <v>45</v>
      </c>
      <c r="F50" s="78" t="s">
        <v>302</v>
      </c>
      <c r="G50" s="78" t="s">
        <v>273</v>
      </c>
      <c r="H50" s="79">
        <v>0.3</v>
      </c>
      <c r="I50" s="82">
        <v>4</v>
      </c>
      <c r="J50" s="77" t="s">
        <v>153</v>
      </c>
      <c r="K50" s="81">
        <v>42203</v>
      </c>
      <c r="L50" s="80" t="s">
        <v>269</v>
      </c>
      <c r="M50" s="95">
        <v>0.1</v>
      </c>
      <c r="N50" s="95">
        <v>0.05</v>
      </c>
      <c r="O50" s="95">
        <v>0.22500000000000001</v>
      </c>
      <c r="P50" s="95">
        <v>0</v>
      </c>
      <c r="Q50" s="95">
        <v>3.0705</v>
      </c>
      <c r="R50" s="95">
        <v>0</v>
      </c>
      <c r="S50" s="95">
        <v>0</v>
      </c>
      <c r="T50" s="95">
        <f t="shared" si="14"/>
        <v>0.375</v>
      </c>
      <c r="U50" s="95">
        <v>1.14655</v>
      </c>
      <c r="V50" s="120">
        <v>88</v>
      </c>
      <c r="W50" s="120">
        <v>36</v>
      </c>
      <c r="X50" s="120">
        <v>16</v>
      </c>
      <c r="Y50" s="94">
        <v>0</v>
      </c>
      <c r="Z50" s="120">
        <v>0</v>
      </c>
      <c r="AA50" s="95">
        <v>0</v>
      </c>
      <c r="AB50" s="97">
        <v>0.85714285714285698</v>
      </c>
      <c r="AC50" s="120">
        <v>6</v>
      </c>
      <c r="AD50" s="66"/>
      <c r="AE50" s="66"/>
      <c r="AF50" s="66"/>
      <c r="AH50" s="65"/>
      <c r="AI50" s="65"/>
    </row>
    <row r="51" spans="1:43" s="74" customFormat="1" ht="23.25" x14ac:dyDescent="0.5">
      <c r="A51" s="80" t="s">
        <v>44</v>
      </c>
      <c r="B51" s="77">
        <v>533</v>
      </c>
      <c r="C51" s="77">
        <v>1</v>
      </c>
      <c r="D51" s="77">
        <v>1402</v>
      </c>
      <c r="E51" s="77" t="s">
        <v>46</v>
      </c>
      <c r="F51" s="78" t="s">
        <v>274</v>
      </c>
      <c r="G51" s="78" t="s">
        <v>158</v>
      </c>
      <c r="H51" s="79">
        <v>0.7</v>
      </c>
      <c r="I51" s="82">
        <v>4</v>
      </c>
      <c r="J51" s="77" t="s">
        <v>297</v>
      </c>
      <c r="K51" s="81">
        <v>42203</v>
      </c>
      <c r="L51" s="80" t="s">
        <v>269</v>
      </c>
      <c r="M51" s="95">
        <v>0.17499999999999999</v>
      </c>
      <c r="N51" s="95">
        <v>0.125</v>
      </c>
      <c r="O51" s="95">
        <v>0.25</v>
      </c>
      <c r="P51" s="95">
        <v>0.1</v>
      </c>
      <c r="Q51" s="95">
        <v>3.5702500000000001</v>
      </c>
      <c r="R51" s="95">
        <v>0</v>
      </c>
      <c r="S51" s="95">
        <v>0</v>
      </c>
      <c r="T51" s="95">
        <f t="shared" si="14"/>
        <v>0.65</v>
      </c>
      <c r="U51" s="95">
        <v>1.0412600000000001</v>
      </c>
      <c r="V51" s="120">
        <v>20</v>
      </c>
      <c r="W51" s="120">
        <v>2</v>
      </c>
      <c r="X51" s="120">
        <v>0</v>
      </c>
      <c r="Y51" s="94">
        <v>0</v>
      </c>
      <c r="Z51" s="120">
        <v>0</v>
      </c>
      <c r="AA51" s="95">
        <v>0</v>
      </c>
      <c r="AB51" s="97">
        <v>0</v>
      </c>
      <c r="AC51" s="120">
        <v>0</v>
      </c>
      <c r="AD51" s="66"/>
      <c r="AE51" s="66"/>
      <c r="AF51" s="66"/>
      <c r="AH51" s="65"/>
      <c r="AI51" s="65"/>
    </row>
    <row r="52" spans="1:43" s="74" customFormat="1" ht="23.25" x14ac:dyDescent="0.5">
      <c r="A52" s="80" t="s">
        <v>44</v>
      </c>
      <c r="B52" s="77">
        <v>533</v>
      </c>
      <c r="C52" s="77">
        <v>1</v>
      </c>
      <c r="D52" s="77">
        <v>1402</v>
      </c>
      <c r="E52" s="77" t="s">
        <v>46</v>
      </c>
      <c r="F52" s="78" t="s">
        <v>158</v>
      </c>
      <c r="G52" s="78" t="s">
        <v>274</v>
      </c>
      <c r="H52" s="79">
        <v>0.7</v>
      </c>
      <c r="I52" s="82">
        <v>4</v>
      </c>
      <c r="J52" s="77" t="s">
        <v>153</v>
      </c>
      <c r="K52" s="81">
        <v>42203</v>
      </c>
      <c r="L52" s="80" t="s">
        <v>269</v>
      </c>
      <c r="M52" s="95">
        <v>0</v>
      </c>
      <c r="N52" s="95">
        <v>0.1</v>
      </c>
      <c r="O52" s="95">
        <v>0.35</v>
      </c>
      <c r="P52" s="95">
        <v>0.1</v>
      </c>
      <c r="Q52" s="95">
        <v>4.4301700000000004</v>
      </c>
      <c r="R52" s="95">
        <v>0</v>
      </c>
      <c r="S52" s="95">
        <v>0</v>
      </c>
      <c r="T52" s="95">
        <f t="shared" si="14"/>
        <v>0.54999999999999993</v>
      </c>
      <c r="U52" s="95">
        <v>0.97966699999999995</v>
      </c>
      <c r="V52" s="120">
        <v>76</v>
      </c>
      <c r="W52" s="120">
        <v>6</v>
      </c>
      <c r="X52" s="120">
        <v>0</v>
      </c>
      <c r="Y52" s="94">
        <v>6</v>
      </c>
      <c r="Z52" s="120">
        <v>0</v>
      </c>
      <c r="AA52" s="95">
        <v>0</v>
      </c>
      <c r="AB52" s="97">
        <v>1.4693877551020411</v>
      </c>
      <c r="AC52" s="120">
        <v>36</v>
      </c>
      <c r="AD52" s="66"/>
      <c r="AE52" s="66"/>
      <c r="AF52" s="66"/>
      <c r="AH52" s="65"/>
      <c r="AI52" s="65"/>
    </row>
    <row r="53" spans="1:43" s="74" customFormat="1" ht="23.25" x14ac:dyDescent="0.5">
      <c r="A53" s="80" t="s">
        <v>44</v>
      </c>
      <c r="B53" s="77">
        <v>533</v>
      </c>
      <c r="C53" s="77">
        <v>1</v>
      </c>
      <c r="D53" s="77">
        <v>1403</v>
      </c>
      <c r="E53" s="77" t="s">
        <v>47</v>
      </c>
      <c r="F53" s="78" t="s">
        <v>275</v>
      </c>
      <c r="G53" s="78" t="s">
        <v>276</v>
      </c>
      <c r="H53" s="79">
        <v>0.83099999999999996</v>
      </c>
      <c r="I53" s="82">
        <v>4</v>
      </c>
      <c r="J53" s="77" t="s">
        <v>297</v>
      </c>
      <c r="K53" s="81">
        <v>42203</v>
      </c>
      <c r="L53" s="80" t="s">
        <v>269</v>
      </c>
      <c r="M53" s="95">
        <v>2.5000000000000001E-2</v>
      </c>
      <c r="N53" s="95">
        <v>0.17499999999999999</v>
      </c>
      <c r="O53" s="95">
        <v>0.35</v>
      </c>
      <c r="P53" s="95">
        <v>0.125</v>
      </c>
      <c r="Q53" s="95">
        <v>4.4263899999999996</v>
      </c>
      <c r="R53" s="95">
        <v>0</v>
      </c>
      <c r="S53" s="95">
        <v>0</v>
      </c>
      <c r="T53" s="95">
        <f t="shared" si="14"/>
        <v>0.67499999999999993</v>
      </c>
      <c r="U53" s="95">
        <v>0.99463900000000005</v>
      </c>
      <c r="V53" s="120">
        <v>2</v>
      </c>
      <c r="W53" s="120">
        <v>0</v>
      </c>
      <c r="X53" s="120">
        <v>0</v>
      </c>
      <c r="Y53" s="94">
        <v>1</v>
      </c>
      <c r="Z53" s="120">
        <v>0</v>
      </c>
      <c r="AA53" s="95">
        <v>2</v>
      </c>
      <c r="AB53" s="97">
        <v>3.4381983840467596E-2</v>
      </c>
      <c r="AC53" s="120">
        <v>0</v>
      </c>
      <c r="AD53" s="66"/>
      <c r="AE53" s="66"/>
      <c r="AF53" s="66"/>
      <c r="AH53" s="65"/>
      <c r="AI53" s="65"/>
    </row>
    <row r="54" spans="1:43" s="74" customFormat="1" ht="23.25" x14ac:dyDescent="0.5">
      <c r="A54" s="80" t="s">
        <v>44</v>
      </c>
      <c r="B54" s="77">
        <v>533</v>
      </c>
      <c r="C54" s="77">
        <v>1</v>
      </c>
      <c r="D54" s="77">
        <v>1403</v>
      </c>
      <c r="E54" s="77" t="s">
        <v>47</v>
      </c>
      <c r="F54" s="78" t="s">
        <v>276</v>
      </c>
      <c r="G54" s="78" t="s">
        <v>275</v>
      </c>
      <c r="H54" s="79">
        <v>0.83099999999999996</v>
      </c>
      <c r="I54" s="82">
        <v>4</v>
      </c>
      <c r="J54" s="77" t="s">
        <v>153</v>
      </c>
      <c r="K54" s="81">
        <v>42203</v>
      </c>
      <c r="L54" s="80" t="s">
        <v>269</v>
      </c>
      <c r="M54" s="95">
        <v>0.17499999999999999</v>
      </c>
      <c r="N54" s="95">
        <v>0.22500000000000001</v>
      </c>
      <c r="O54" s="95">
        <v>0.2</v>
      </c>
      <c r="P54" s="95">
        <v>0.15</v>
      </c>
      <c r="Q54" s="95">
        <v>3.6433</v>
      </c>
      <c r="R54" s="95">
        <v>0</v>
      </c>
      <c r="S54" s="95">
        <v>0</v>
      </c>
      <c r="T54" s="95">
        <f t="shared" si="14"/>
        <v>0.75000000000000011</v>
      </c>
      <c r="U54" s="95">
        <v>0.992147</v>
      </c>
      <c r="V54" s="120">
        <v>6</v>
      </c>
      <c r="W54" s="120">
        <v>0</v>
      </c>
      <c r="X54" s="120">
        <v>0</v>
      </c>
      <c r="Y54" s="94">
        <v>2</v>
      </c>
      <c r="Z54" s="120">
        <v>0</v>
      </c>
      <c r="AA54" s="95">
        <v>4</v>
      </c>
      <c r="AB54" s="97">
        <v>1.6159532405019768</v>
      </c>
      <c r="AC54" s="120">
        <v>45</v>
      </c>
      <c r="AD54" s="66"/>
      <c r="AE54" s="66"/>
      <c r="AF54" s="66"/>
      <c r="AH54" s="65"/>
      <c r="AI54" s="65"/>
    </row>
    <row r="55" spans="1:43" s="74" customFormat="1" ht="23.25" x14ac:dyDescent="0.5">
      <c r="A55" s="80" t="s">
        <v>44</v>
      </c>
      <c r="B55" s="77">
        <v>533</v>
      </c>
      <c r="C55" s="77">
        <v>1</v>
      </c>
      <c r="D55" s="77">
        <v>1404</v>
      </c>
      <c r="E55" s="77" t="s">
        <v>48</v>
      </c>
      <c r="F55" s="78" t="s">
        <v>277</v>
      </c>
      <c r="G55" s="78" t="s">
        <v>278</v>
      </c>
      <c r="H55" s="79">
        <v>0.74199999999999999</v>
      </c>
      <c r="I55" s="82">
        <v>4</v>
      </c>
      <c r="J55" s="77" t="s">
        <v>297</v>
      </c>
      <c r="K55" s="81">
        <v>42202</v>
      </c>
      <c r="L55" s="80" t="s">
        <v>269</v>
      </c>
      <c r="M55" s="95">
        <v>0.05</v>
      </c>
      <c r="N55" s="95">
        <v>0.125</v>
      </c>
      <c r="O55" s="95">
        <v>0.22500000000000001</v>
      </c>
      <c r="P55" s="95">
        <v>0.15</v>
      </c>
      <c r="Q55" s="95">
        <v>4.0709999999999997</v>
      </c>
      <c r="R55" s="95">
        <v>0</v>
      </c>
      <c r="S55" s="95">
        <v>0</v>
      </c>
      <c r="T55" s="95">
        <f t="shared" si="14"/>
        <v>0.55000000000000004</v>
      </c>
      <c r="U55" s="95">
        <v>1.0301400000000001</v>
      </c>
      <c r="V55" s="120">
        <v>15</v>
      </c>
      <c r="W55" s="120">
        <v>0</v>
      </c>
      <c r="X55" s="120">
        <v>0</v>
      </c>
      <c r="Y55" s="94">
        <v>0</v>
      </c>
      <c r="Z55" s="120">
        <v>0</v>
      </c>
      <c r="AA55" s="95">
        <v>0</v>
      </c>
      <c r="AB55" s="97">
        <v>0</v>
      </c>
      <c r="AC55" s="120">
        <v>0</v>
      </c>
      <c r="AD55" s="66"/>
      <c r="AE55" s="66"/>
      <c r="AF55" s="66"/>
      <c r="AH55" s="65"/>
      <c r="AI55" s="65"/>
    </row>
    <row r="56" spans="1:43" s="74" customFormat="1" ht="23.25" x14ac:dyDescent="0.5">
      <c r="A56" s="80" t="s">
        <v>44</v>
      </c>
      <c r="B56" s="77">
        <v>533</v>
      </c>
      <c r="C56" s="77">
        <v>1</v>
      </c>
      <c r="D56" s="77">
        <v>1404</v>
      </c>
      <c r="E56" s="77" t="s">
        <v>48</v>
      </c>
      <c r="F56" s="78" t="s">
        <v>278</v>
      </c>
      <c r="G56" s="78" t="s">
        <v>277</v>
      </c>
      <c r="H56" s="79">
        <v>0.74199999999999999</v>
      </c>
      <c r="I56" s="82">
        <v>4</v>
      </c>
      <c r="J56" s="77" t="s">
        <v>153</v>
      </c>
      <c r="K56" s="81">
        <v>42202</v>
      </c>
      <c r="L56" s="80" t="s">
        <v>269</v>
      </c>
      <c r="M56" s="95">
        <v>0.1</v>
      </c>
      <c r="N56" s="95">
        <v>0.1</v>
      </c>
      <c r="O56" s="95">
        <v>0.45</v>
      </c>
      <c r="P56" s="95">
        <v>7.4999999999999997E-2</v>
      </c>
      <c r="Q56" s="95">
        <v>3.9660700000000002</v>
      </c>
      <c r="R56" s="95">
        <v>0</v>
      </c>
      <c r="S56" s="95">
        <v>0</v>
      </c>
      <c r="T56" s="95">
        <f t="shared" si="14"/>
        <v>0.72499999999999998</v>
      </c>
      <c r="U56" s="95">
        <v>1.0256400000000001</v>
      </c>
      <c r="V56" s="120">
        <v>0</v>
      </c>
      <c r="W56" s="120">
        <v>0</v>
      </c>
      <c r="X56" s="120">
        <v>0</v>
      </c>
      <c r="Y56" s="94">
        <v>0</v>
      </c>
      <c r="Z56" s="120">
        <v>0</v>
      </c>
      <c r="AA56" s="95">
        <v>0</v>
      </c>
      <c r="AB56" s="97">
        <v>0</v>
      </c>
      <c r="AC56" s="120">
        <v>0</v>
      </c>
      <c r="AD56" s="66"/>
      <c r="AE56" s="66"/>
      <c r="AF56" s="66"/>
      <c r="AH56" s="65"/>
      <c r="AI56" s="65"/>
    </row>
    <row r="57" spans="1:43" s="74" customFormat="1" ht="23.25" x14ac:dyDescent="0.5">
      <c r="A57" s="80" t="s">
        <v>44</v>
      </c>
      <c r="B57" s="77">
        <v>533</v>
      </c>
      <c r="C57" s="77">
        <v>1016</v>
      </c>
      <c r="D57" s="77">
        <v>100</v>
      </c>
      <c r="E57" s="77" t="s">
        <v>52</v>
      </c>
      <c r="F57" s="78" t="s">
        <v>161</v>
      </c>
      <c r="G57" s="78" t="s">
        <v>148</v>
      </c>
      <c r="H57" s="79">
        <v>1</v>
      </c>
      <c r="I57" s="82">
        <v>4</v>
      </c>
      <c r="J57" s="77" t="s">
        <v>297</v>
      </c>
      <c r="K57" s="81">
        <v>42201</v>
      </c>
      <c r="L57" s="80" t="s">
        <v>269</v>
      </c>
      <c r="M57" s="95">
        <v>0.57499999999999996</v>
      </c>
      <c r="N57" s="95">
        <v>0.2</v>
      </c>
      <c r="O57" s="95">
        <v>0.1</v>
      </c>
      <c r="P57" s="95">
        <v>0.1</v>
      </c>
      <c r="Q57" s="95">
        <v>2.7746200000000001</v>
      </c>
      <c r="R57" s="95">
        <v>0</v>
      </c>
      <c r="S57" s="95">
        <v>0</v>
      </c>
      <c r="T57" s="95">
        <f t="shared" si="14"/>
        <v>0.97499999999999987</v>
      </c>
      <c r="U57" s="95">
        <v>1.1565399999999999</v>
      </c>
      <c r="V57" s="120">
        <v>5</v>
      </c>
      <c r="W57" s="120">
        <v>3</v>
      </c>
      <c r="X57" s="120">
        <v>0</v>
      </c>
      <c r="Y57" s="94">
        <v>0</v>
      </c>
      <c r="Z57" s="120">
        <v>0</v>
      </c>
      <c r="AA57" s="95">
        <v>0</v>
      </c>
      <c r="AB57" s="97">
        <v>0</v>
      </c>
      <c r="AC57" s="120">
        <v>0</v>
      </c>
      <c r="AD57" s="66"/>
      <c r="AE57" s="66"/>
      <c r="AF57" s="66"/>
      <c r="AH57" s="65"/>
      <c r="AI57" s="65"/>
    </row>
    <row r="58" spans="1:43" s="74" customFormat="1" ht="23.25" x14ac:dyDescent="0.5">
      <c r="A58" s="80" t="s">
        <v>44</v>
      </c>
      <c r="B58" s="77">
        <v>533</v>
      </c>
      <c r="C58" s="77">
        <v>1016</v>
      </c>
      <c r="D58" s="77">
        <v>100</v>
      </c>
      <c r="E58" s="77" t="s">
        <v>52</v>
      </c>
      <c r="F58" s="78" t="s">
        <v>148</v>
      </c>
      <c r="G58" s="78" t="s">
        <v>161</v>
      </c>
      <c r="H58" s="79">
        <v>1</v>
      </c>
      <c r="I58" s="82">
        <v>4</v>
      </c>
      <c r="J58" s="77" t="s">
        <v>297</v>
      </c>
      <c r="K58" s="81">
        <v>42201</v>
      </c>
      <c r="L58" s="80" t="s">
        <v>269</v>
      </c>
      <c r="M58" s="95">
        <v>0.625</v>
      </c>
      <c r="N58" s="95">
        <v>0.17499999999999999</v>
      </c>
      <c r="O58" s="95">
        <v>0.17499999999999999</v>
      </c>
      <c r="P58" s="95">
        <v>2.5000000000000001E-2</v>
      </c>
      <c r="Q58" s="95">
        <v>2.6782499999999998</v>
      </c>
      <c r="R58" s="95">
        <v>0</v>
      </c>
      <c r="S58" s="95">
        <v>0</v>
      </c>
      <c r="T58" s="95">
        <f t="shared" si="14"/>
        <v>1</v>
      </c>
      <c r="U58" s="95">
        <v>1.05393</v>
      </c>
      <c r="V58" s="120">
        <v>20</v>
      </c>
      <c r="W58" s="120">
        <v>3</v>
      </c>
      <c r="X58" s="120">
        <v>0</v>
      </c>
      <c r="Y58" s="94">
        <v>0</v>
      </c>
      <c r="Z58" s="120">
        <v>0</v>
      </c>
      <c r="AA58" s="95">
        <v>7</v>
      </c>
      <c r="AB58" s="97">
        <v>0.70000000000000007</v>
      </c>
      <c r="AC58" s="120">
        <v>21</v>
      </c>
      <c r="AD58" s="66"/>
      <c r="AE58" s="66"/>
      <c r="AF58" s="66"/>
      <c r="AH58" s="65"/>
      <c r="AI58" s="65"/>
    </row>
    <row r="59" spans="1:43" s="74" customFormat="1" ht="23.25" x14ac:dyDescent="0.5">
      <c r="A59" s="80" t="s">
        <v>44</v>
      </c>
      <c r="B59" s="77">
        <v>533</v>
      </c>
      <c r="C59" s="77">
        <v>1208</v>
      </c>
      <c r="D59" s="77">
        <v>100</v>
      </c>
      <c r="E59" s="77" t="s">
        <v>58</v>
      </c>
      <c r="F59" s="78" t="s">
        <v>148</v>
      </c>
      <c r="G59" s="78" t="s">
        <v>163</v>
      </c>
      <c r="H59" s="79">
        <v>7.8E-2</v>
      </c>
      <c r="I59" s="82">
        <v>4</v>
      </c>
      <c r="J59" s="77" t="s">
        <v>153</v>
      </c>
      <c r="K59" s="81">
        <v>42203</v>
      </c>
      <c r="L59" s="80" t="s">
        <v>269</v>
      </c>
      <c r="M59" s="95">
        <v>0.05</v>
      </c>
      <c r="N59" s="95">
        <v>0</v>
      </c>
      <c r="O59" s="95">
        <v>0</v>
      </c>
      <c r="P59" s="95">
        <v>7.4999999999999997E-2</v>
      </c>
      <c r="Q59" s="95">
        <v>4.1840000000000002</v>
      </c>
      <c r="R59" s="95">
        <v>0</v>
      </c>
      <c r="S59" s="95">
        <v>0</v>
      </c>
      <c r="T59" s="95">
        <f t="shared" si="14"/>
        <v>0.125</v>
      </c>
      <c r="U59" s="95">
        <v>0.83479999999999999</v>
      </c>
      <c r="V59" s="120">
        <v>6</v>
      </c>
      <c r="W59" s="120">
        <v>6</v>
      </c>
      <c r="X59" s="120">
        <v>0</v>
      </c>
      <c r="Y59" s="94">
        <v>6</v>
      </c>
      <c r="Z59" s="120">
        <v>0</v>
      </c>
      <c r="AA59" s="95">
        <v>0</v>
      </c>
      <c r="AB59" s="97">
        <v>14.652014652014653</v>
      </c>
      <c r="AC59" s="120">
        <v>40</v>
      </c>
      <c r="AD59" s="66"/>
      <c r="AE59" s="66"/>
      <c r="AF59" s="66"/>
      <c r="AH59" s="65"/>
      <c r="AI59" s="65"/>
    </row>
    <row r="60" spans="1:43" s="74" customFormat="1" ht="23.25" x14ac:dyDescent="0.5">
      <c r="A60" s="80" t="s">
        <v>44</v>
      </c>
      <c r="B60" s="77">
        <v>533</v>
      </c>
      <c r="C60" s="77">
        <v>1232</v>
      </c>
      <c r="D60" s="77">
        <v>100</v>
      </c>
      <c r="E60" s="77" t="s">
        <v>61</v>
      </c>
      <c r="F60" s="78" t="s">
        <v>148</v>
      </c>
      <c r="G60" s="78" t="s">
        <v>169</v>
      </c>
      <c r="H60" s="79">
        <v>0.25</v>
      </c>
      <c r="I60" s="82">
        <v>4</v>
      </c>
      <c r="J60" s="77" t="s">
        <v>297</v>
      </c>
      <c r="K60" s="81">
        <v>42203</v>
      </c>
      <c r="L60" s="80" t="s">
        <v>269</v>
      </c>
      <c r="M60" s="95">
        <v>0</v>
      </c>
      <c r="N60" s="95">
        <v>0.05</v>
      </c>
      <c r="O60" s="95">
        <v>0.125</v>
      </c>
      <c r="P60" s="95">
        <v>0.15</v>
      </c>
      <c r="Q60" s="95">
        <v>4.8907699999999998</v>
      </c>
      <c r="R60" s="95">
        <v>0</v>
      </c>
      <c r="S60" s="95">
        <v>0</v>
      </c>
      <c r="T60" s="95">
        <f t="shared" si="14"/>
        <v>0.32499999999999996</v>
      </c>
      <c r="U60" s="95">
        <v>1.0657700000000001</v>
      </c>
      <c r="V60" s="120">
        <v>20</v>
      </c>
      <c r="W60" s="120">
        <v>0</v>
      </c>
      <c r="X60" s="120">
        <v>12</v>
      </c>
      <c r="Y60" s="94">
        <v>0</v>
      </c>
      <c r="Z60" s="120">
        <v>4</v>
      </c>
      <c r="AA60" s="95">
        <v>0</v>
      </c>
      <c r="AB60" s="97">
        <v>0.34285714285714286</v>
      </c>
      <c r="AC60" s="120">
        <v>3</v>
      </c>
      <c r="AD60" s="66"/>
      <c r="AE60" s="66"/>
      <c r="AF60" s="66"/>
      <c r="AH60" s="65"/>
      <c r="AI60" s="65"/>
    </row>
    <row r="61" spans="1:43" ht="23.25" x14ac:dyDescent="0.5">
      <c r="A61" s="61"/>
      <c r="B61" s="61"/>
      <c r="C61" s="61"/>
      <c r="D61" s="61"/>
      <c r="E61" s="61"/>
      <c r="F61" s="216" t="s">
        <v>182</v>
      </c>
      <c r="G61" s="217"/>
      <c r="H61" s="63">
        <f>SUM(H49:H60)</f>
        <v>7.4740000000000002</v>
      </c>
      <c r="I61" s="62"/>
      <c r="J61" s="62"/>
      <c r="K61" s="62"/>
      <c r="L61" s="62"/>
      <c r="M61" s="114">
        <f>SUM(M49:M60)</f>
        <v>2.3499999999999996</v>
      </c>
      <c r="N61" s="114">
        <f t="shared" ref="N61:P61" si="15">SUM(N49:N60)</f>
        <v>1.4750000000000001</v>
      </c>
      <c r="O61" s="114">
        <f t="shared" si="15"/>
        <v>2.5499999999999998</v>
      </c>
      <c r="P61" s="114">
        <f t="shared" si="15"/>
        <v>1.125</v>
      </c>
      <c r="Q61" s="96" t="s">
        <v>183</v>
      </c>
      <c r="R61" s="96">
        <f>SUM(R49:R60)</f>
        <v>0</v>
      </c>
      <c r="S61" s="115">
        <f t="shared" ref="S61:T61" si="16">SUM(S49:S60)</f>
        <v>0</v>
      </c>
      <c r="T61" s="115">
        <f t="shared" si="16"/>
        <v>7.4999999999999991</v>
      </c>
      <c r="U61" s="115" t="s">
        <v>183</v>
      </c>
      <c r="V61" s="121">
        <v>275</v>
      </c>
      <c r="W61" s="121">
        <v>65</v>
      </c>
      <c r="X61" s="121">
        <v>31</v>
      </c>
      <c r="Y61" s="121">
        <v>15</v>
      </c>
      <c r="Z61" s="121">
        <v>4</v>
      </c>
      <c r="AA61" s="97">
        <v>13</v>
      </c>
      <c r="AB61" s="97" t="s">
        <v>183</v>
      </c>
      <c r="AC61" s="94">
        <v>151</v>
      </c>
      <c r="AD61" s="83"/>
      <c r="AE61" s="83"/>
      <c r="AF61" s="83"/>
      <c r="AG61" s="74"/>
      <c r="AH61" s="65"/>
      <c r="AI61" s="74"/>
      <c r="AJ61" s="74"/>
      <c r="AK61" s="74"/>
      <c r="AL61" s="74"/>
      <c r="AM61" s="74"/>
      <c r="AN61" s="74"/>
      <c r="AO61" s="74"/>
      <c r="AP61" s="74"/>
      <c r="AQ61" s="74"/>
    </row>
    <row r="62" spans="1:43" ht="23.25" x14ac:dyDescent="0.5">
      <c r="A62" s="60"/>
      <c r="B62" s="60"/>
      <c r="C62" s="60"/>
      <c r="D62" s="60"/>
      <c r="E62" s="60"/>
      <c r="F62" s="216" t="s">
        <v>184</v>
      </c>
      <c r="G62" s="217"/>
      <c r="H62" s="62"/>
      <c r="I62" s="62"/>
      <c r="J62" s="62"/>
      <c r="K62" s="62"/>
      <c r="L62" s="62"/>
      <c r="M62" s="96" t="s">
        <v>183</v>
      </c>
      <c r="N62" s="96" t="s">
        <v>183</v>
      </c>
      <c r="O62" s="96" t="s">
        <v>183</v>
      </c>
      <c r="P62" s="96" t="s">
        <v>183</v>
      </c>
      <c r="Q62" s="96">
        <v>3.6190000000000002</v>
      </c>
      <c r="R62" s="96" t="s">
        <v>183</v>
      </c>
      <c r="S62" s="63" t="s">
        <v>183</v>
      </c>
      <c r="T62" s="115" t="s">
        <v>183</v>
      </c>
      <c r="U62" s="115">
        <v>1.046</v>
      </c>
      <c r="V62" s="114" t="s">
        <v>183</v>
      </c>
      <c r="W62" s="114" t="s">
        <v>183</v>
      </c>
      <c r="X62" s="115" t="s">
        <v>183</v>
      </c>
      <c r="Y62" s="115" t="s">
        <v>183</v>
      </c>
      <c r="Z62" s="114" t="s">
        <v>183</v>
      </c>
      <c r="AA62" s="97" t="s">
        <v>183</v>
      </c>
      <c r="AB62" s="97">
        <v>0.61864173769590314</v>
      </c>
      <c r="AC62" s="112" t="s">
        <v>183</v>
      </c>
      <c r="AD62" s="83"/>
      <c r="AE62" s="83"/>
      <c r="AF62" s="83"/>
      <c r="AG62" s="60"/>
      <c r="AH62" s="60"/>
      <c r="AI62" s="60"/>
      <c r="AJ62" s="54"/>
      <c r="AM62" s="54"/>
    </row>
    <row r="63" spans="1:43" x14ac:dyDescent="0.2">
      <c r="AH63" s="5"/>
      <c r="AI63" s="5"/>
    </row>
    <row r="64" spans="1:43" x14ac:dyDescent="0.2">
      <c r="AH64" s="5"/>
      <c r="AI64" s="5"/>
    </row>
    <row r="65" spans="34:35" x14ac:dyDescent="0.2">
      <c r="AH65" s="5"/>
      <c r="AI65" s="5"/>
    </row>
    <row r="66" spans="34:35" x14ac:dyDescent="0.2">
      <c r="AH66" s="5"/>
      <c r="AI66" s="5"/>
    </row>
    <row r="67" spans="34:35" x14ac:dyDescent="0.2">
      <c r="AH67" s="5"/>
      <c r="AI67" s="5"/>
    </row>
    <row r="68" spans="34:35" x14ac:dyDescent="0.2">
      <c r="AH68" s="5"/>
      <c r="AI68" s="5"/>
    </row>
    <row r="69" spans="34:35" x14ac:dyDescent="0.2">
      <c r="AH69" s="5"/>
      <c r="AI69" s="5"/>
    </row>
    <row r="70" spans="34:35" x14ac:dyDescent="0.2">
      <c r="AH70" s="5"/>
      <c r="AI70" s="5"/>
    </row>
    <row r="71" spans="34:35" x14ac:dyDescent="0.2">
      <c r="AH71" s="5"/>
      <c r="AI71" s="5"/>
    </row>
    <row r="72" spans="34:35" x14ac:dyDescent="0.2">
      <c r="AH72" s="5"/>
      <c r="AI72" s="5"/>
    </row>
    <row r="73" spans="34:35" x14ac:dyDescent="0.2">
      <c r="AH73" s="5"/>
      <c r="AI73" s="5"/>
    </row>
    <row r="74" spans="34:35" x14ac:dyDescent="0.2">
      <c r="AH74" s="5"/>
      <c r="AI74" s="5"/>
    </row>
    <row r="75" spans="34:35" x14ac:dyDescent="0.2">
      <c r="AH75" s="5"/>
      <c r="AI75" s="5"/>
    </row>
    <row r="76" spans="34:35" x14ac:dyDescent="0.2">
      <c r="AH76" s="5"/>
      <c r="AI76" s="5"/>
    </row>
    <row r="77" spans="34:35" x14ac:dyDescent="0.2">
      <c r="AH77" s="5"/>
      <c r="AI77" s="5"/>
    </row>
    <row r="78" spans="34:35" x14ac:dyDescent="0.2">
      <c r="AH78" s="5"/>
      <c r="AI78" s="5"/>
    </row>
    <row r="79" spans="34:35" x14ac:dyDescent="0.2">
      <c r="AH79" s="5"/>
      <c r="AI79" s="5"/>
    </row>
  </sheetData>
  <mergeCells count="55">
    <mergeCell ref="F37:G37"/>
    <mergeCell ref="F38:G38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AD47:AD48"/>
    <mergeCell ref="AE47:AE48"/>
    <mergeCell ref="Q47:Q48"/>
    <mergeCell ref="U47:U48"/>
    <mergeCell ref="V47:V48"/>
    <mergeCell ref="W47:W48"/>
    <mergeCell ref="AA47:AA48"/>
    <mergeCell ref="AB47:AB48"/>
    <mergeCell ref="Z47:Z48"/>
    <mergeCell ref="R47:T47"/>
    <mergeCell ref="F61:G61"/>
    <mergeCell ref="F62:G62"/>
    <mergeCell ref="X47:X48"/>
    <mergeCell ref="M47:P47"/>
    <mergeCell ref="A47:A48"/>
    <mergeCell ref="B47:B48"/>
    <mergeCell ref="C47:C48"/>
    <mergeCell ref="D47:D48"/>
    <mergeCell ref="E47:E48"/>
    <mergeCell ref="F47:F48"/>
    <mergeCell ref="H47:H48"/>
    <mergeCell ref="I47:I48"/>
    <mergeCell ref="J47:J48"/>
    <mergeCell ref="K47:K48"/>
    <mergeCell ref="L47:L48"/>
    <mergeCell ref="G47:G48"/>
  </mergeCells>
  <printOptions horizontalCentered="1"/>
  <pageMargins left="0.62994791666666672" right="0.25" top="0.75" bottom="0.75" header="0.3" footer="0.3"/>
  <pageSetup paperSize="8" scale="31" fitToHeight="0" orientation="landscape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9"/>
  <sheetViews>
    <sheetView view="pageLayout" zoomScale="60" zoomScaleNormal="70" zoomScaleSheetLayoutView="50" zoomScalePageLayoutView="60" workbookViewId="0">
      <selection activeCell="K76" sqref="K75:K76"/>
    </sheetView>
  </sheetViews>
  <sheetFormatPr defaultRowHeight="14.25" x14ac:dyDescent="0.2"/>
  <cols>
    <col min="1" max="1" width="28.375" customWidth="1"/>
    <col min="2" max="4" width="9.25" bestFit="1" customWidth="1"/>
    <col min="5" max="5" width="25.25" bestFit="1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2.125" bestFit="1" customWidth="1"/>
    <col min="19" max="19" width="18.125" bestFit="1" customWidth="1"/>
    <col min="20" max="20" width="14.125" bestFit="1" customWidth="1"/>
    <col min="21" max="21" width="11.75" customWidth="1"/>
    <col min="22" max="22" width="12.375" style="76" customWidth="1"/>
    <col min="23" max="23" width="13.375" style="76" customWidth="1"/>
    <col min="24" max="24" width="24.125" style="76" customWidth="1"/>
    <col min="25" max="25" width="15.8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2.625" style="1" customWidth="1"/>
    <col min="35" max="35" width="9" customWidth="1"/>
    <col min="37" max="37" width="9" style="76"/>
    <col min="38" max="38" width="11" style="76" bestFit="1" customWidth="1"/>
    <col min="39" max="39" width="12.25" style="76" bestFit="1" customWidth="1"/>
    <col min="40" max="40" width="9" style="76"/>
    <col min="43" max="43" width="9.25" bestFit="1" customWidth="1"/>
  </cols>
  <sheetData>
    <row r="1" spans="1:49" s="64" customFormat="1" ht="23.25" x14ac:dyDescent="0.5">
      <c r="A1" s="176" t="s">
        <v>291</v>
      </c>
      <c r="B1" s="176"/>
      <c r="C1" s="176"/>
      <c r="D1" s="176"/>
      <c r="E1" s="176"/>
      <c r="F1" s="176"/>
      <c r="G1" s="113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K1" s="76"/>
      <c r="AL1" s="76"/>
      <c r="AM1" s="76"/>
      <c r="AN1" s="76"/>
    </row>
    <row r="2" spans="1:49" s="64" customFormat="1" ht="27.75" customHeight="1" x14ac:dyDescent="0.2">
      <c r="A2" s="211" t="s">
        <v>186</v>
      </c>
      <c r="B2" s="211" t="s">
        <v>1</v>
      </c>
      <c r="C2" s="212" t="s">
        <v>2</v>
      </c>
      <c r="D2" s="213" t="s">
        <v>3</v>
      </c>
      <c r="E2" s="211" t="s">
        <v>4</v>
      </c>
      <c r="F2" s="211" t="s">
        <v>305</v>
      </c>
      <c r="G2" s="211" t="s">
        <v>306</v>
      </c>
      <c r="H2" s="214" t="s">
        <v>307</v>
      </c>
      <c r="I2" s="211" t="s">
        <v>8</v>
      </c>
      <c r="J2" s="211" t="s">
        <v>9</v>
      </c>
      <c r="K2" s="215" t="s">
        <v>10</v>
      </c>
      <c r="L2" s="211" t="s">
        <v>11</v>
      </c>
      <c r="M2" s="208" t="s">
        <v>333</v>
      </c>
      <c r="N2" s="208"/>
      <c r="O2" s="208"/>
      <c r="P2" s="208"/>
      <c r="Q2" s="209" t="s">
        <v>308</v>
      </c>
      <c r="R2" s="208" t="s">
        <v>309</v>
      </c>
      <c r="S2" s="208"/>
      <c r="T2" s="208"/>
      <c r="U2" s="208"/>
      <c r="V2" s="209" t="s">
        <v>310</v>
      </c>
      <c r="W2" s="203" t="s">
        <v>311</v>
      </c>
      <c r="X2" s="204"/>
      <c r="Y2" s="205"/>
      <c r="Z2" s="209" t="s">
        <v>312</v>
      </c>
      <c r="AA2" s="210" t="s">
        <v>313</v>
      </c>
      <c r="AB2" s="21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L2" s="76"/>
      <c r="AM2" s="76"/>
      <c r="AN2" s="76"/>
      <c r="AO2" s="76"/>
    </row>
    <row r="3" spans="1:49" s="64" customFormat="1" ht="39.75" customHeight="1" x14ac:dyDescent="0.2">
      <c r="A3" s="211"/>
      <c r="B3" s="211"/>
      <c r="C3" s="212"/>
      <c r="D3" s="213"/>
      <c r="E3" s="211"/>
      <c r="F3" s="211"/>
      <c r="G3" s="211"/>
      <c r="H3" s="214"/>
      <c r="I3" s="211"/>
      <c r="J3" s="211"/>
      <c r="K3" s="215"/>
      <c r="L3" s="211"/>
      <c r="M3" s="110" t="s">
        <v>322</v>
      </c>
      <c r="N3" s="111" t="s">
        <v>323</v>
      </c>
      <c r="O3" s="111" t="s">
        <v>324</v>
      </c>
      <c r="P3" s="110" t="s">
        <v>325</v>
      </c>
      <c r="Q3" s="209"/>
      <c r="R3" s="110" t="s">
        <v>326</v>
      </c>
      <c r="S3" s="111" t="s">
        <v>327</v>
      </c>
      <c r="T3" s="111" t="s">
        <v>328</v>
      </c>
      <c r="U3" s="110" t="s">
        <v>329</v>
      </c>
      <c r="V3" s="209"/>
      <c r="W3" s="110" t="s">
        <v>330</v>
      </c>
      <c r="X3" s="111" t="s">
        <v>331</v>
      </c>
      <c r="Y3" s="110" t="s">
        <v>332</v>
      </c>
      <c r="Z3" s="209"/>
      <c r="AA3" s="210"/>
      <c r="AB3" s="210"/>
      <c r="AC3" s="207"/>
      <c r="AD3" s="191"/>
      <c r="AE3" s="200"/>
      <c r="AF3" s="191"/>
      <c r="AG3" s="207"/>
      <c r="AH3" s="191"/>
      <c r="AI3" s="191"/>
      <c r="AL3" s="76"/>
      <c r="AM3" s="76"/>
      <c r="AN3" s="76"/>
      <c r="AO3" s="76"/>
    </row>
    <row r="4" spans="1:49" s="74" customFormat="1" ht="23.25" x14ac:dyDescent="0.5">
      <c r="A4" s="80" t="s">
        <v>70</v>
      </c>
      <c r="B4" s="80">
        <v>535</v>
      </c>
      <c r="C4" s="80">
        <v>120</v>
      </c>
      <c r="D4" s="80">
        <v>100</v>
      </c>
      <c r="E4" s="80" t="s">
        <v>71</v>
      </c>
      <c r="F4" s="15" t="s">
        <v>171</v>
      </c>
      <c r="G4" s="15" t="s">
        <v>148</v>
      </c>
      <c r="H4" s="40">
        <v>20.2</v>
      </c>
      <c r="I4" s="17">
        <v>2</v>
      </c>
      <c r="J4" s="80" t="s">
        <v>154</v>
      </c>
      <c r="K4" s="57">
        <v>42206</v>
      </c>
      <c r="L4" s="19" t="s">
        <v>185</v>
      </c>
      <c r="M4" s="97">
        <v>13.65</v>
      </c>
      <c r="N4" s="97">
        <v>4.4000000000000004</v>
      </c>
      <c r="O4" s="97">
        <v>1.46</v>
      </c>
      <c r="P4" s="97">
        <v>0.7</v>
      </c>
      <c r="Q4" s="97">
        <v>2.3860299999999999</v>
      </c>
      <c r="R4" s="97">
        <v>19.07</v>
      </c>
      <c r="S4" s="97">
        <v>0.88</v>
      </c>
      <c r="T4" s="97">
        <v>0.18</v>
      </c>
      <c r="U4" s="97">
        <v>0.08</v>
      </c>
      <c r="V4" s="97">
        <v>4.9408000000000003</v>
      </c>
      <c r="W4" s="97">
        <v>0</v>
      </c>
      <c r="X4" s="97">
        <v>0</v>
      </c>
      <c r="Y4" s="97">
        <v>20.2</v>
      </c>
      <c r="Z4" s="97">
        <v>1.48692</v>
      </c>
      <c r="AA4" s="98">
        <v>186</v>
      </c>
      <c r="AB4" s="97">
        <v>11.28</v>
      </c>
      <c r="AC4" s="97">
        <f t="shared" ref="AC4:AC25" si="0">(AA4+AB4*0.5)/(3.5*H4*1000)*100</f>
        <v>0.27106082036775103</v>
      </c>
      <c r="AD4" s="97">
        <v>2</v>
      </c>
      <c r="AE4" s="97">
        <f t="shared" ref="AE4:AE25" si="1">AD4/(3.5*H4*1000)*100</f>
        <v>2.828854314002829E-3</v>
      </c>
      <c r="AF4" s="97">
        <v>280</v>
      </c>
      <c r="AG4" s="97">
        <f t="shared" ref="AG4:AG25" si="2">AF4/(3.5*H4*1000)*100</f>
        <v>0.39603960396039606</v>
      </c>
      <c r="AH4" s="97">
        <v>0</v>
      </c>
      <c r="AI4" s="97">
        <f t="shared" ref="AI4:AI25" si="3">AH4/(3.5*H4*1000)*100</f>
        <v>0</v>
      </c>
      <c r="AJ4" s="2"/>
      <c r="AK4" s="2"/>
      <c r="AL4" s="2">
        <f>AB4*0.5</f>
        <v>5.64</v>
      </c>
      <c r="AM4" s="2">
        <f>(AA4+AD4+AF4+AH4+AL4)*H4</f>
        <v>9567.5280000000002</v>
      </c>
      <c r="AN4" s="2"/>
      <c r="AO4" s="2"/>
      <c r="AP4" s="2"/>
      <c r="AQ4" s="4">
        <f t="shared" ref="AQ4:AQ25" si="4">SUM(M4:P4)</f>
        <v>20.21</v>
      </c>
      <c r="AR4" s="4">
        <f t="shared" ref="AR4:AR25" si="5">SUM(R4:U4)</f>
        <v>20.209999999999997</v>
      </c>
      <c r="AS4" s="4">
        <f>SUM(W4:Y4)</f>
        <v>20.2</v>
      </c>
      <c r="AU4" s="74">
        <f t="shared" ref="AU4:AU25" si="6">H4/AQ4</f>
        <v>0.99950519544779803</v>
      </c>
      <c r="AV4" s="74">
        <f t="shared" ref="AV4:AV25" si="7">H4/AR4</f>
        <v>0.99950519544779826</v>
      </c>
      <c r="AW4" s="74">
        <f t="shared" ref="AW4:AW25" si="8">H4/AS4</f>
        <v>1</v>
      </c>
    </row>
    <row r="5" spans="1:49" s="74" customFormat="1" ht="23.25" x14ac:dyDescent="0.5">
      <c r="A5" s="80" t="s">
        <v>70</v>
      </c>
      <c r="B5" s="80">
        <v>535</v>
      </c>
      <c r="C5" s="80">
        <v>1021</v>
      </c>
      <c r="D5" s="80">
        <v>101</v>
      </c>
      <c r="E5" s="80" t="s">
        <v>72</v>
      </c>
      <c r="F5" s="15">
        <v>0</v>
      </c>
      <c r="G5" s="15">
        <v>12000</v>
      </c>
      <c r="H5" s="40">
        <v>12</v>
      </c>
      <c r="I5" s="17">
        <v>4</v>
      </c>
      <c r="J5" s="80" t="s">
        <v>297</v>
      </c>
      <c r="K5" s="57">
        <v>42209</v>
      </c>
      <c r="L5" s="19" t="s">
        <v>185</v>
      </c>
      <c r="M5" s="97">
        <v>3.95</v>
      </c>
      <c r="N5" s="97">
        <v>4.63</v>
      </c>
      <c r="O5" s="97">
        <v>2.0099999999999998</v>
      </c>
      <c r="P5" s="97">
        <v>1.42</v>
      </c>
      <c r="Q5" s="97">
        <v>2.56576</v>
      </c>
      <c r="R5" s="97">
        <v>9.7799999999999994</v>
      </c>
      <c r="S5" s="97">
        <v>1.82</v>
      </c>
      <c r="T5" s="97">
        <v>0.4</v>
      </c>
      <c r="U5" s="97">
        <v>0</v>
      </c>
      <c r="V5" s="97">
        <v>7.01769</v>
      </c>
      <c r="W5" s="97">
        <v>0</v>
      </c>
      <c r="X5" s="97">
        <v>0</v>
      </c>
      <c r="Y5" s="97">
        <v>12</v>
      </c>
      <c r="Z5" s="97">
        <v>1.3774299999999999</v>
      </c>
      <c r="AA5" s="98">
        <v>377</v>
      </c>
      <c r="AB5" s="97">
        <v>67.75</v>
      </c>
      <c r="AC5" s="97">
        <f t="shared" si="0"/>
        <v>0.9782738095238096</v>
      </c>
      <c r="AD5" s="97">
        <v>1315</v>
      </c>
      <c r="AE5" s="97">
        <f t="shared" si="1"/>
        <v>3.1309523809523809</v>
      </c>
      <c r="AF5" s="97">
        <v>0</v>
      </c>
      <c r="AG5" s="97">
        <f t="shared" si="2"/>
        <v>0</v>
      </c>
      <c r="AH5" s="97">
        <v>126</v>
      </c>
      <c r="AI5" s="97">
        <f t="shared" si="3"/>
        <v>0.3</v>
      </c>
      <c r="AJ5" s="2"/>
      <c r="AK5" s="2"/>
      <c r="AL5" s="2">
        <f t="shared" ref="AL5:AL25" si="9">AB5*0.5</f>
        <v>33.875</v>
      </c>
      <c r="AM5" s="2">
        <f>(AA5+AD5+AF5+AH5+AL5)*H5</f>
        <v>22222.5</v>
      </c>
      <c r="AN5" s="2"/>
      <c r="AO5" s="2"/>
      <c r="AP5" s="2"/>
      <c r="AQ5" s="4">
        <f t="shared" si="4"/>
        <v>12.01</v>
      </c>
      <c r="AR5" s="4">
        <f t="shared" si="5"/>
        <v>12</v>
      </c>
      <c r="AS5" s="4">
        <f t="shared" ref="AS5:AS25" si="10">SUM(W5:Y5)</f>
        <v>12</v>
      </c>
      <c r="AT5" s="4"/>
      <c r="AU5" s="74">
        <f t="shared" si="6"/>
        <v>0.99916736053288924</v>
      </c>
      <c r="AV5" s="74">
        <f t="shared" si="7"/>
        <v>1</v>
      </c>
      <c r="AW5" s="74">
        <f t="shared" si="8"/>
        <v>1</v>
      </c>
    </row>
    <row r="6" spans="1:49" s="74" customFormat="1" ht="23.25" x14ac:dyDescent="0.5">
      <c r="A6" s="80" t="s">
        <v>70</v>
      </c>
      <c r="B6" s="80">
        <v>535</v>
      </c>
      <c r="C6" s="80">
        <v>1021</v>
      </c>
      <c r="D6" s="80">
        <v>101</v>
      </c>
      <c r="E6" s="80" t="s">
        <v>72</v>
      </c>
      <c r="F6" s="15">
        <v>12000</v>
      </c>
      <c r="G6" s="15">
        <v>27750</v>
      </c>
      <c r="H6" s="40">
        <v>15.75</v>
      </c>
      <c r="I6" s="17">
        <v>2</v>
      </c>
      <c r="J6" s="80" t="s">
        <v>224</v>
      </c>
      <c r="K6" s="57">
        <v>42209</v>
      </c>
      <c r="L6" s="19" t="s">
        <v>185</v>
      </c>
      <c r="M6" s="97">
        <v>4.38</v>
      </c>
      <c r="N6" s="97">
        <v>6.2</v>
      </c>
      <c r="O6" s="97">
        <v>3.5</v>
      </c>
      <c r="P6" s="97">
        <v>1.67</v>
      </c>
      <c r="Q6" s="97">
        <v>1.4750000000000001</v>
      </c>
      <c r="R6" s="97">
        <v>13.18</v>
      </c>
      <c r="S6" s="97">
        <v>2.0499999999999998</v>
      </c>
      <c r="T6" s="97">
        <v>0.53</v>
      </c>
      <c r="U6" s="97">
        <v>0</v>
      </c>
      <c r="V6" s="97">
        <v>6.82</v>
      </c>
      <c r="W6" s="97">
        <v>0</v>
      </c>
      <c r="X6" s="97">
        <v>0</v>
      </c>
      <c r="Y6" s="97">
        <v>15.75</v>
      </c>
      <c r="Z6" s="97">
        <v>1.32</v>
      </c>
      <c r="AA6" s="98">
        <v>219</v>
      </c>
      <c r="AB6" s="97">
        <v>67.75</v>
      </c>
      <c r="AC6" s="97">
        <f t="shared" si="0"/>
        <v>0.45873015873015871</v>
      </c>
      <c r="AD6" s="97">
        <v>1232</v>
      </c>
      <c r="AE6" s="97">
        <f t="shared" si="1"/>
        <v>2.234920634920635</v>
      </c>
      <c r="AF6" s="97">
        <v>0</v>
      </c>
      <c r="AG6" s="97">
        <f t="shared" si="2"/>
        <v>0</v>
      </c>
      <c r="AH6" s="97">
        <v>81</v>
      </c>
      <c r="AI6" s="97">
        <f t="shared" si="3"/>
        <v>0.14693877551020407</v>
      </c>
      <c r="AJ6" s="2"/>
      <c r="AK6" s="2"/>
      <c r="AL6" s="2"/>
      <c r="AM6" s="2"/>
      <c r="AN6" s="2"/>
      <c r="AO6" s="2"/>
      <c r="AP6" s="2"/>
      <c r="AQ6" s="4">
        <f t="shared" si="4"/>
        <v>15.75</v>
      </c>
      <c r="AR6" s="4">
        <f t="shared" si="5"/>
        <v>15.76</v>
      </c>
      <c r="AS6" s="4">
        <f t="shared" si="10"/>
        <v>15.75</v>
      </c>
      <c r="AT6" s="4"/>
      <c r="AU6" s="74">
        <f t="shared" si="6"/>
        <v>1</v>
      </c>
      <c r="AV6" s="74">
        <f t="shared" si="7"/>
        <v>0.99936548223350252</v>
      </c>
      <c r="AW6" s="74">
        <f t="shared" si="8"/>
        <v>1</v>
      </c>
    </row>
    <row r="7" spans="1:49" s="74" customFormat="1" ht="23.25" x14ac:dyDescent="0.5">
      <c r="A7" s="80" t="s">
        <v>70</v>
      </c>
      <c r="B7" s="80">
        <v>535</v>
      </c>
      <c r="C7" s="80">
        <v>1021</v>
      </c>
      <c r="D7" s="80">
        <v>102</v>
      </c>
      <c r="E7" s="80" t="s">
        <v>73</v>
      </c>
      <c r="F7" s="15">
        <v>27750</v>
      </c>
      <c r="G7" s="15">
        <v>68274</v>
      </c>
      <c r="H7" s="40">
        <v>40.524000000000001</v>
      </c>
      <c r="I7" s="17">
        <v>2</v>
      </c>
      <c r="J7" s="80" t="s">
        <v>224</v>
      </c>
      <c r="K7" s="57">
        <v>42209</v>
      </c>
      <c r="L7" s="19" t="s">
        <v>185</v>
      </c>
      <c r="M7" s="97">
        <v>22.99</v>
      </c>
      <c r="N7" s="97">
        <v>9.24</v>
      </c>
      <c r="O7" s="97">
        <v>5.28</v>
      </c>
      <c r="P7" s="97">
        <v>3.01</v>
      </c>
      <c r="Q7" s="97">
        <v>2.8290700000000002</v>
      </c>
      <c r="R7" s="97">
        <v>37.92</v>
      </c>
      <c r="S7" s="97">
        <v>1.86</v>
      </c>
      <c r="T7" s="97">
        <v>0.45</v>
      </c>
      <c r="U7" s="97">
        <v>0.3</v>
      </c>
      <c r="V7" s="97">
        <v>4.8620700000000001</v>
      </c>
      <c r="W7" s="97">
        <v>0</v>
      </c>
      <c r="X7" s="97">
        <v>0</v>
      </c>
      <c r="Y7" s="97">
        <v>40.53</v>
      </c>
      <c r="Z7" s="97">
        <v>1.29938</v>
      </c>
      <c r="AA7" s="98">
        <v>0</v>
      </c>
      <c r="AB7" s="97">
        <v>0</v>
      </c>
      <c r="AC7" s="97">
        <f t="shared" si="0"/>
        <v>0</v>
      </c>
      <c r="AD7" s="97">
        <v>36</v>
      </c>
      <c r="AE7" s="97">
        <f t="shared" si="1"/>
        <v>2.5381784339439061E-2</v>
      </c>
      <c r="AF7" s="97">
        <v>0</v>
      </c>
      <c r="AG7" s="97">
        <f t="shared" si="2"/>
        <v>0</v>
      </c>
      <c r="AH7" s="97">
        <v>2</v>
      </c>
      <c r="AI7" s="97">
        <f t="shared" si="3"/>
        <v>1.4100991299688369E-3</v>
      </c>
      <c r="AJ7" s="2"/>
      <c r="AK7" s="2"/>
      <c r="AL7" s="2">
        <f t="shared" si="9"/>
        <v>0</v>
      </c>
      <c r="AM7" s="2">
        <f t="shared" ref="AM7:AM25" si="11">(AA7+AD7+AF7+AH7+AL7)*H7</f>
        <v>1539.912</v>
      </c>
      <c r="AN7" s="2"/>
      <c r="AO7" s="2"/>
      <c r="AP7" s="2"/>
      <c r="AQ7" s="4">
        <f t="shared" si="4"/>
        <v>40.519999999999996</v>
      </c>
      <c r="AR7" s="4">
        <f t="shared" si="5"/>
        <v>40.53</v>
      </c>
      <c r="AS7" s="4">
        <f t="shared" si="10"/>
        <v>40.53</v>
      </c>
      <c r="AT7" s="4"/>
      <c r="AU7" s="74">
        <f t="shared" si="6"/>
        <v>1.0000987166831197</v>
      </c>
      <c r="AV7" s="74">
        <f t="shared" si="7"/>
        <v>0.99985196150999256</v>
      </c>
      <c r="AW7" s="74">
        <f t="shared" si="8"/>
        <v>0.99985196150999256</v>
      </c>
    </row>
    <row r="8" spans="1:49" s="74" customFormat="1" ht="23.25" x14ac:dyDescent="0.5">
      <c r="A8" s="80" t="s">
        <v>70</v>
      </c>
      <c r="B8" s="80">
        <v>535</v>
      </c>
      <c r="C8" s="80">
        <v>1021</v>
      </c>
      <c r="D8" s="80">
        <v>103</v>
      </c>
      <c r="E8" s="80" t="s">
        <v>74</v>
      </c>
      <c r="F8" s="15">
        <v>68274</v>
      </c>
      <c r="G8" s="15">
        <v>87538</v>
      </c>
      <c r="H8" s="40">
        <v>19.263999999999999</v>
      </c>
      <c r="I8" s="17">
        <v>2</v>
      </c>
      <c r="J8" s="80" t="s">
        <v>224</v>
      </c>
      <c r="K8" s="57">
        <v>42209</v>
      </c>
      <c r="L8" s="19" t="s">
        <v>185</v>
      </c>
      <c r="M8" s="97">
        <v>14.35</v>
      </c>
      <c r="N8" s="97">
        <v>2.37</v>
      </c>
      <c r="O8" s="97">
        <v>1.24</v>
      </c>
      <c r="P8" s="97">
        <v>1.31</v>
      </c>
      <c r="Q8" s="97">
        <v>2.4314</v>
      </c>
      <c r="R8" s="97">
        <v>18.38</v>
      </c>
      <c r="S8" s="97">
        <v>0.4</v>
      </c>
      <c r="T8" s="97">
        <v>0.15</v>
      </c>
      <c r="U8" s="97">
        <v>0.33</v>
      </c>
      <c r="V8" s="97">
        <v>5.4576200000000004</v>
      </c>
      <c r="W8" s="97">
        <v>0</v>
      </c>
      <c r="X8" s="97">
        <v>0</v>
      </c>
      <c r="Y8" s="97">
        <v>19.260000000000002</v>
      </c>
      <c r="Z8" s="97">
        <v>1.1589100000000001</v>
      </c>
      <c r="AA8" s="98">
        <v>296</v>
      </c>
      <c r="AB8" s="97">
        <v>47.74</v>
      </c>
      <c r="AC8" s="97">
        <f t="shared" si="0"/>
        <v>0.4744156383483627</v>
      </c>
      <c r="AD8" s="97">
        <v>311</v>
      </c>
      <c r="AE8" s="97">
        <f t="shared" si="1"/>
        <v>0.46126008542952074</v>
      </c>
      <c r="AF8" s="97">
        <v>0</v>
      </c>
      <c r="AG8" s="97">
        <f t="shared" si="2"/>
        <v>0</v>
      </c>
      <c r="AH8" s="97">
        <v>1</v>
      </c>
      <c r="AI8" s="97">
        <f t="shared" si="3"/>
        <v>1.4831514000949221E-3</v>
      </c>
      <c r="AJ8" s="2"/>
      <c r="AK8" s="2"/>
      <c r="AL8" s="2">
        <f t="shared" si="9"/>
        <v>23.87</v>
      </c>
      <c r="AM8" s="2">
        <f t="shared" si="11"/>
        <v>12172.34368</v>
      </c>
      <c r="AN8" s="2"/>
      <c r="AO8" s="2"/>
      <c r="AP8" s="2"/>
      <c r="AQ8" s="4">
        <f t="shared" si="4"/>
        <v>19.269999999999996</v>
      </c>
      <c r="AR8" s="4">
        <f t="shared" si="5"/>
        <v>19.259999999999994</v>
      </c>
      <c r="AS8" s="4">
        <f t="shared" si="10"/>
        <v>19.260000000000002</v>
      </c>
      <c r="AT8" s="4"/>
      <c r="AU8" s="74">
        <f t="shared" si="6"/>
        <v>0.99968863518422435</v>
      </c>
      <c r="AV8" s="74">
        <f t="shared" si="7"/>
        <v>1.0002076843198342</v>
      </c>
      <c r="AW8" s="74">
        <f t="shared" si="8"/>
        <v>1.0002076843198338</v>
      </c>
    </row>
    <row r="9" spans="1:49" s="74" customFormat="1" ht="23.25" x14ac:dyDescent="0.5">
      <c r="A9" s="80" t="s">
        <v>70</v>
      </c>
      <c r="B9" s="80">
        <v>535</v>
      </c>
      <c r="C9" s="80">
        <v>1091</v>
      </c>
      <c r="D9" s="80">
        <v>101</v>
      </c>
      <c r="E9" s="80" t="s">
        <v>75</v>
      </c>
      <c r="F9" s="15" t="s">
        <v>148</v>
      </c>
      <c r="G9" s="15" t="s">
        <v>230</v>
      </c>
      <c r="H9" s="40">
        <v>22</v>
      </c>
      <c r="I9" s="17">
        <v>2</v>
      </c>
      <c r="J9" s="80" t="s">
        <v>154</v>
      </c>
      <c r="K9" s="57">
        <v>42209</v>
      </c>
      <c r="L9" s="19" t="s">
        <v>185</v>
      </c>
      <c r="M9" s="97">
        <v>18.71</v>
      </c>
      <c r="N9" s="97">
        <v>2.54</v>
      </c>
      <c r="O9" s="97">
        <v>0.57999999999999996</v>
      </c>
      <c r="P9" s="97">
        <v>0.18</v>
      </c>
      <c r="Q9" s="97">
        <v>1.865</v>
      </c>
      <c r="R9" s="97">
        <v>21.75</v>
      </c>
      <c r="S9" s="97">
        <v>0.18</v>
      </c>
      <c r="T9" s="97">
        <v>0.08</v>
      </c>
      <c r="U9" s="97">
        <v>0</v>
      </c>
      <c r="V9" s="97">
        <v>2.8769999999999998</v>
      </c>
      <c r="W9" s="97">
        <v>0</v>
      </c>
      <c r="X9" s="97">
        <v>0</v>
      </c>
      <c r="Y9" s="97">
        <v>22.01</v>
      </c>
      <c r="Z9" s="97">
        <v>1.1890000000000001</v>
      </c>
      <c r="AA9" s="98">
        <v>0</v>
      </c>
      <c r="AB9" s="97">
        <v>448.14</v>
      </c>
      <c r="AC9" s="97">
        <f t="shared" si="0"/>
        <v>0.29099999999999998</v>
      </c>
      <c r="AD9" s="97">
        <v>0.73</v>
      </c>
      <c r="AE9" s="97">
        <f t="shared" si="1"/>
        <v>9.4805194805194803E-4</v>
      </c>
      <c r="AF9" s="97">
        <v>0</v>
      </c>
      <c r="AG9" s="97">
        <f t="shared" si="2"/>
        <v>0</v>
      </c>
      <c r="AH9" s="97">
        <v>0</v>
      </c>
      <c r="AI9" s="97">
        <f t="shared" si="3"/>
        <v>0</v>
      </c>
      <c r="AJ9" s="2"/>
      <c r="AK9" s="2"/>
      <c r="AL9" s="2">
        <f t="shared" si="9"/>
        <v>224.07</v>
      </c>
      <c r="AM9" s="2">
        <f t="shared" si="11"/>
        <v>4945.5999999999995</v>
      </c>
      <c r="AN9" s="2"/>
      <c r="AO9" s="2"/>
      <c r="AP9" s="2"/>
      <c r="AQ9" s="4">
        <f t="shared" si="4"/>
        <v>22.009999999999998</v>
      </c>
      <c r="AR9" s="4">
        <f t="shared" si="5"/>
        <v>22.009999999999998</v>
      </c>
      <c r="AS9" s="4">
        <f t="shared" si="10"/>
        <v>22.01</v>
      </c>
      <c r="AT9" s="4"/>
      <c r="AU9" s="74">
        <f t="shared" si="6"/>
        <v>0.99954566106315323</v>
      </c>
      <c r="AV9" s="74">
        <f t="shared" si="7"/>
        <v>0.99954566106315323</v>
      </c>
      <c r="AW9" s="74">
        <f t="shared" si="8"/>
        <v>0.99954566106315301</v>
      </c>
    </row>
    <row r="10" spans="1:49" s="74" customFormat="1" ht="23.25" x14ac:dyDescent="0.5">
      <c r="A10" s="80" t="s">
        <v>70</v>
      </c>
      <c r="B10" s="80">
        <v>535</v>
      </c>
      <c r="C10" s="80">
        <v>1091</v>
      </c>
      <c r="D10" s="80">
        <v>102</v>
      </c>
      <c r="E10" s="80" t="s">
        <v>76</v>
      </c>
      <c r="F10" s="15" t="s">
        <v>230</v>
      </c>
      <c r="G10" s="15" t="s">
        <v>231</v>
      </c>
      <c r="H10" s="40">
        <v>15</v>
      </c>
      <c r="I10" s="17">
        <v>2</v>
      </c>
      <c r="J10" s="80" t="s">
        <v>154</v>
      </c>
      <c r="K10" s="57">
        <v>42209</v>
      </c>
      <c r="L10" s="19" t="s">
        <v>185</v>
      </c>
      <c r="M10" s="97">
        <v>12.55</v>
      </c>
      <c r="N10" s="97">
        <v>1.75</v>
      </c>
      <c r="O10" s="97">
        <v>0.48</v>
      </c>
      <c r="P10" s="97">
        <v>0.23</v>
      </c>
      <c r="Q10" s="97">
        <v>1.9179999999999999</v>
      </c>
      <c r="R10" s="97">
        <v>15</v>
      </c>
      <c r="S10" s="97">
        <v>0</v>
      </c>
      <c r="T10" s="97">
        <v>0</v>
      </c>
      <c r="U10" s="97">
        <v>0</v>
      </c>
      <c r="V10" s="97">
        <v>2.34</v>
      </c>
      <c r="W10" s="97">
        <v>0</v>
      </c>
      <c r="X10" s="97">
        <v>0</v>
      </c>
      <c r="Y10" s="97">
        <v>15</v>
      </c>
      <c r="Z10" s="97">
        <v>1.19</v>
      </c>
      <c r="AA10" s="98">
        <v>0</v>
      </c>
      <c r="AB10" s="97">
        <v>138.36000000000001</v>
      </c>
      <c r="AC10" s="97">
        <f t="shared" si="0"/>
        <v>0.13177142857142857</v>
      </c>
      <c r="AD10" s="97">
        <v>0.88</v>
      </c>
      <c r="AE10" s="97">
        <f t="shared" si="1"/>
        <v>1.6761904761904761E-3</v>
      </c>
      <c r="AF10" s="97">
        <v>27.71</v>
      </c>
      <c r="AG10" s="97">
        <f t="shared" si="2"/>
        <v>5.278095238095238E-2</v>
      </c>
      <c r="AH10" s="97">
        <v>0</v>
      </c>
      <c r="AI10" s="97">
        <f t="shared" si="3"/>
        <v>0</v>
      </c>
      <c r="AJ10" s="2"/>
      <c r="AK10" s="2"/>
      <c r="AL10" s="2">
        <f t="shared" si="9"/>
        <v>69.180000000000007</v>
      </c>
      <c r="AM10" s="2">
        <f t="shared" si="11"/>
        <v>1466.5500000000002</v>
      </c>
      <c r="AN10" s="2"/>
      <c r="AO10" s="2"/>
      <c r="AP10" s="2"/>
      <c r="AQ10" s="4">
        <f t="shared" si="4"/>
        <v>15.010000000000002</v>
      </c>
      <c r="AR10" s="4">
        <f t="shared" si="5"/>
        <v>15</v>
      </c>
      <c r="AS10" s="4">
        <f t="shared" si="10"/>
        <v>15</v>
      </c>
      <c r="AT10" s="4"/>
      <c r="AU10" s="74">
        <f t="shared" si="6"/>
        <v>0.99933377748167873</v>
      </c>
      <c r="AV10" s="74">
        <f t="shared" si="7"/>
        <v>1</v>
      </c>
      <c r="AW10" s="74">
        <f t="shared" si="8"/>
        <v>1</v>
      </c>
    </row>
    <row r="11" spans="1:49" s="74" customFormat="1" ht="23.25" x14ac:dyDescent="0.5">
      <c r="A11" s="80" t="s">
        <v>70</v>
      </c>
      <c r="B11" s="80">
        <v>535</v>
      </c>
      <c r="C11" s="80">
        <v>1091</v>
      </c>
      <c r="D11" s="80">
        <v>103</v>
      </c>
      <c r="E11" s="80" t="s">
        <v>77</v>
      </c>
      <c r="F11" s="15">
        <v>37000</v>
      </c>
      <c r="G11" s="15">
        <v>69827</v>
      </c>
      <c r="H11" s="40">
        <v>32.826999999999998</v>
      </c>
      <c r="I11" s="17">
        <v>2</v>
      </c>
      <c r="J11" s="80" t="s">
        <v>154</v>
      </c>
      <c r="K11" s="57">
        <v>42210</v>
      </c>
      <c r="L11" s="19" t="s">
        <v>185</v>
      </c>
      <c r="M11" s="97">
        <v>16.96</v>
      </c>
      <c r="N11" s="97">
        <v>8.64</v>
      </c>
      <c r="O11" s="97">
        <v>4.2</v>
      </c>
      <c r="P11" s="97">
        <v>3.04</v>
      </c>
      <c r="Q11" s="97">
        <v>3.0232199999999998</v>
      </c>
      <c r="R11" s="97">
        <v>29.77</v>
      </c>
      <c r="S11" s="97">
        <v>2.64</v>
      </c>
      <c r="T11" s="97">
        <v>0.38</v>
      </c>
      <c r="U11" s="97">
        <v>0.05</v>
      </c>
      <c r="V11" s="97">
        <v>4.9289199999999997</v>
      </c>
      <c r="W11" s="97">
        <v>0</v>
      </c>
      <c r="X11" s="97">
        <v>0</v>
      </c>
      <c r="Y11" s="97">
        <v>32.83</v>
      </c>
      <c r="Z11" s="97">
        <v>1.3481399999999999</v>
      </c>
      <c r="AA11" s="98">
        <v>495</v>
      </c>
      <c r="AB11" s="97">
        <v>146.13999999999999</v>
      </c>
      <c r="AC11" s="97">
        <f t="shared" si="0"/>
        <v>0.49442749652942475</v>
      </c>
      <c r="AD11" s="97">
        <v>27</v>
      </c>
      <c r="AE11" s="97">
        <f t="shared" si="1"/>
        <v>2.3499819399536097E-2</v>
      </c>
      <c r="AF11" s="97">
        <v>585</v>
      </c>
      <c r="AG11" s="97">
        <f t="shared" si="2"/>
        <v>0.50916275365661545</v>
      </c>
      <c r="AH11" s="97">
        <v>0</v>
      </c>
      <c r="AI11" s="97">
        <f t="shared" si="3"/>
        <v>0</v>
      </c>
      <c r="AJ11" s="2"/>
      <c r="AK11" s="2"/>
      <c r="AL11" s="2">
        <f t="shared" si="9"/>
        <v>73.069999999999993</v>
      </c>
      <c r="AM11" s="2">
        <f t="shared" si="11"/>
        <v>38738.157889999995</v>
      </c>
      <c r="AN11" s="2"/>
      <c r="AO11" s="2"/>
      <c r="AP11" s="2"/>
      <c r="AQ11" s="4">
        <f t="shared" si="4"/>
        <v>32.840000000000003</v>
      </c>
      <c r="AR11" s="4">
        <f t="shared" si="5"/>
        <v>32.839999999999996</v>
      </c>
      <c r="AS11" s="4">
        <f t="shared" si="10"/>
        <v>32.83</v>
      </c>
      <c r="AT11" s="4"/>
      <c r="AU11" s="74">
        <f t="shared" si="6"/>
        <v>0.99960414129110819</v>
      </c>
      <c r="AV11" s="74">
        <f t="shared" si="7"/>
        <v>0.99960414129110842</v>
      </c>
      <c r="AW11" s="74">
        <f t="shared" si="8"/>
        <v>0.99990862016448367</v>
      </c>
    </row>
    <row r="12" spans="1:49" s="74" customFormat="1" ht="23.25" x14ac:dyDescent="0.5">
      <c r="A12" s="80" t="s">
        <v>70</v>
      </c>
      <c r="B12" s="80">
        <v>535</v>
      </c>
      <c r="C12" s="80">
        <v>1092</v>
      </c>
      <c r="D12" s="80">
        <v>100</v>
      </c>
      <c r="E12" s="80" t="s">
        <v>78</v>
      </c>
      <c r="F12" s="15">
        <v>10000</v>
      </c>
      <c r="G12" s="15">
        <v>0</v>
      </c>
      <c r="H12" s="40">
        <v>10</v>
      </c>
      <c r="I12" s="17">
        <v>2</v>
      </c>
      <c r="J12" s="80" t="s">
        <v>154</v>
      </c>
      <c r="K12" s="57">
        <v>42209</v>
      </c>
      <c r="L12" s="19" t="s">
        <v>185</v>
      </c>
      <c r="M12" s="97">
        <v>4.25</v>
      </c>
      <c r="N12" s="97">
        <v>3.2</v>
      </c>
      <c r="O12" s="97">
        <v>1.93</v>
      </c>
      <c r="P12" s="97">
        <v>0.63</v>
      </c>
      <c r="Q12" s="97">
        <v>2.93987</v>
      </c>
      <c r="R12" s="97">
        <v>9.43</v>
      </c>
      <c r="S12" s="97">
        <v>0.55000000000000004</v>
      </c>
      <c r="T12" s="97">
        <v>0.03</v>
      </c>
      <c r="U12" s="97">
        <v>0</v>
      </c>
      <c r="V12" s="97">
        <v>5.4520499999999998</v>
      </c>
      <c r="W12" s="97">
        <v>0</v>
      </c>
      <c r="X12" s="97">
        <v>0</v>
      </c>
      <c r="Y12" s="97">
        <v>10</v>
      </c>
      <c r="Z12" s="97">
        <v>1.1691100000000001</v>
      </c>
      <c r="AA12" s="98">
        <v>6</v>
      </c>
      <c r="AB12" s="97">
        <v>65.5</v>
      </c>
      <c r="AC12" s="97">
        <f t="shared" si="0"/>
        <v>0.11071428571428571</v>
      </c>
      <c r="AD12" s="97">
        <v>50</v>
      </c>
      <c r="AE12" s="97">
        <f t="shared" si="1"/>
        <v>0.14285714285714285</v>
      </c>
      <c r="AF12" s="97">
        <v>0</v>
      </c>
      <c r="AG12" s="97">
        <f t="shared" si="2"/>
        <v>0</v>
      </c>
      <c r="AH12" s="97">
        <v>15</v>
      </c>
      <c r="AI12" s="97">
        <f t="shared" si="3"/>
        <v>4.2857142857142858E-2</v>
      </c>
      <c r="AJ12" s="2"/>
      <c r="AK12" s="2"/>
      <c r="AL12" s="2">
        <f t="shared" si="9"/>
        <v>32.75</v>
      </c>
      <c r="AM12" s="2">
        <f t="shared" si="11"/>
        <v>1037.5</v>
      </c>
      <c r="AN12" s="2"/>
      <c r="AO12" s="2"/>
      <c r="AP12" s="2"/>
      <c r="AQ12" s="4">
        <f t="shared" si="4"/>
        <v>10.010000000000002</v>
      </c>
      <c r="AR12" s="4">
        <f t="shared" si="5"/>
        <v>10.01</v>
      </c>
      <c r="AS12" s="4">
        <f t="shared" si="10"/>
        <v>10</v>
      </c>
      <c r="AT12" s="4"/>
      <c r="AU12" s="74">
        <f t="shared" si="6"/>
        <v>0.99900099900099881</v>
      </c>
      <c r="AV12" s="74">
        <f t="shared" si="7"/>
        <v>0.99900099900099903</v>
      </c>
      <c r="AW12" s="74">
        <f t="shared" si="8"/>
        <v>1</v>
      </c>
    </row>
    <row r="13" spans="1:49" s="74" customFormat="1" ht="23.25" x14ac:dyDescent="0.5">
      <c r="A13" s="80" t="s">
        <v>70</v>
      </c>
      <c r="B13" s="80">
        <v>535</v>
      </c>
      <c r="C13" s="80">
        <v>1093</v>
      </c>
      <c r="D13" s="80">
        <v>100</v>
      </c>
      <c r="E13" s="80" t="s">
        <v>79</v>
      </c>
      <c r="F13" s="15" t="s">
        <v>148</v>
      </c>
      <c r="G13" s="15" t="s">
        <v>232</v>
      </c>
      <c r="H13" s="40">
        <v>40.427</v>
      </c>
      <c r="I13" s="17">
        <v>2</v>
      </c>
      <c r="J13" s="80" t="s">
        <v>154</v>
      </c>
      <c r="K13" s="57">
        <v>42199</v>
      </c>
      <c r="L13" s="19" t="s">
        <v>185</v>
      </c>
      <c r="M13" s="97">
        <v>21.58</v>
      </c>
      <c r="N13" s="97">
        <v>8.0299999999999994</v>
      </c>
      <c r="O13" s="97">
        <v>6.17</v>
      </c>
      <c r="P13" s="97">
        <v>4.6500000000000004</v>
      </c>
      <c r="Q13" s="97">
        <v>3.15</v>
      </c>
      <c r="R13" s="97">
        <v>36.36</v>
      </c>
      <c r="S13" s="97">
        <v>2.71</v>
      </c>
      <c r="T13" s="97">
        <v>0.74</v>
      </c>
      <c r="U13" s="97">
        <v>0.64</v>
      </c>
      <c r="V13" s="97">
        <v>5.5289999999999999</v>
      </c>
      <c r="W13" s="97">
        <v>0</v>
      </c>
      <c r="X13" s="97">
        <v>0</v>
      </c>
      <c r="Y13" s="97">
        <v>40.43</v>
      </c>
      <c r="Z13" s="97">
        <v>1.3939999999999999</v>
      </c>
      <c r="AA13" s="98">
        <v>5.28</v>
      </c>
      <c r="AB13" s="97">
        <v>0</v>
      </c>
      <c r="AC13" s="97">
        <f t="shared" si="0"/>
        <v>3.731593807533155E-3</v>
      </c>
      <c r="AD13" s="97">
        <v>346.59</v>
      </c>
      <c r="AE13" s="97">
        <f t="shared" si="1"/>
        <v>0.2449494503319917</v>
      </c>
      <c r="AF13" s="97">
        <v>58.09</v>
      </c>
      <c r="AG13" s="97">
        <f t="shared" si="2"/>
        <v>4.1054599295378975E-2</v>
      </c>
      <c r="AH13" s="97">
        <v>130.22</v>
      </c>
      <c r="AI13" s="97">
        <f t="shared" si="3"/>
        <v>9.2031845760789294E-2</v>
      </c>
      <c r="AJ13" s="2"/>
      <c r="AK13" s="2"/>
      <c r="AL13" s="2">
        <f t="shared" si="9"/>
        <v>0</v>
      </c>
      <c r="AM13" s="2">
        <f t="shared" si="11"/>
        <v>21837.856859999996</v>
      </c>
      <c r="AN13" s="2"/>
      <c r="AO13" s="2"/>
      <c r="AP13" s="2"/>
      <c r="AQ13" s="4">
        <f t="shared" si="4"/>
        <v>40.43</v>
      </c>
      <c r="AR13" s="4">
        <f t="shared" si="5"/>
        <v>40.450000000000003</v>
      </c>
      <c r="AS13" s="4">
        <f t="shared" si="10"/>
        <v>40.43</v>
      </c>
      <c r="AT13" s="4"/>
      <c r="AU13" s="74">
        <f t="shared" si="6"/>
        <v>0.99992579767499379</v>
      </c>
      <c r="AV13" s="74">
        <f t="shared" si="7"/>
        <v>0.99943139678615567</v>
      </c>
      <c r="AW13" s="74">
        <f t="shared" si="8"/>
        <v>0.99992579767499379</v>
      </c>
    </row>
    <row r="14" spans="1:49" s="74" customFormat="1" ht="23.25" x14ac:dyDescent="0.5">
      <c r="A14" s="80" t="s">
        <v>70</v>
      </c>
      <c r="B14" s="80">
        <v>535</v>
      </c>
      <c r="C14" s="80">
        <v>1120</v>
      </c>
      <c r="D14" s="80">
        <v>200</v>
      </c>
      <c r="E14" s="80" t="s">
        <v>80</v>
      </c>
      <c r="F14" s="15">
        <v>45393</v>
      </c>
      <c r="G14" s="15">
        <v>10000</v>
      </c>
      <c r="H14" s="40">
        <v>35.393000000000001</v>
      </c>
      <c r="I14" s="17">
        <v>2</v>
      </c>
      <c r="J14" s="80" t="s">
        <v>154</v>
      </c>
      <c r="K14" s="57">
        <v>42210</v>
      </c>
      <c r="L14" s="19" t="s">
        <v>185</v>
      </c>
      <c r="M14" s="97">
        <v>17.22</v>
      </c>
      <c r="N14" s="97">
        <v>10.27</v>
      </c>
      <c r="O14" s="97">
        <v>4.8099999999999996</v>
      </c>
      <c r="P14" s="97">
        <v>3.1</v>
      </c>
      <c r="Q14" s="97">
        <v>3.1293700000000002</v>
      </c>
      <c r="R14" s="97">
        <v>31.52</v>
      </c>
      <c r="S14" s="97">
        <v>2.87</v>
      </c>
      <c r="T14" s="97">
        <v>0.76</v>
      </c>
      <c r="U14" s="97">
        <v>0.25</v>
      </c>
      <c r="V14" s="97">
        <v>6.0522</v>
      </c>
      <c r="W14" s="97">
        <v>0</v>
      </c>
      <c r="X14" s="97">
        <v>0</v>
      </c>
      <c r="Y14" s="97">
        <v>35.39</v>
      </c>
      <c r="Z14" s="97">
        <v>1.3259399999999999</v>
      </c>
      <c r="AA14" s="98">
        <v>1264</v>
      </c>
      <c r="AB14" s="97">
        <v>120.96</v>
      </c>
      <c r="AC14" s="97">
        <f t="shared" si="0"/>
        <v>1.0692025461047585</v>
      </c>
      <c r="AD14" s="97">
        <v>351</v>
      </c>
      <c r="AE14" s="97">
        <f t="shared" si="1"/>
        <v>0.28334900767302656</v>
      </c>
      <c r="AF14" s="97">
        <v>1078</v>
      </c>
      <c r="AG14" s="97">
        <f t="shared" si="2"/>
        <v>0.87022857627214423</v>
      </c>
      <c r="AH14" s="97">
        <v>0</v>
      </c>
      <c r="AI14" s="97">
        <f t="shared" si="3"/>
        <v>0</v>
      </c>
      <c r="AJ14" s="2"/>
      <c r="AK14" s="2"/>
      <c r="AL14" s="2">
        <f t="shared" si="9"/>
        <v>60.48</v>
      </c>
      <c r="AM14" s="2">
        <f t="shared" si="11"/>
        <v>97453.91764</v>
      </c>
      <c r="AN14" s="2"/>
      <c r="AO14" s="2"/>
      <c r="AP14" s="2"/>
      <c r="AQ14" s="4">
        <f t="shared" si="4"/>
        <v>35.4</v>
      </c>
      <c r="AR14" s="4">
        <f t="shared" si="5"/>
        <v>35.4</v>
      </c>
      <c r="AS14" s="4">
        <f t="shared" si="10"/>
        <v>35.39</v>
      </c>
      <c r="AT14" s="4"/>
      <c r="AU14" s="74">
        <f t="shared" si="6"/>
        <v>0.99980225988700566</v>
      </c>
      <c r="AV14" s="74">
        <f t="shared" si="7"/>
        <v>0.99980225988700566</v>
      </c>
      <c r="AW14" s="74">
        <f t="shared" si="8"/>
        <v>1.0000847697089574</v>
      </c>
    </row>
    <row r="15" spans="1:49" s="74" customFormat="1" ht="23.25" x14ac:dyDescent="0.5">
      <c r="A15" s="80" t="s">
        <v>70</v>
      </c>
      <c r="B15" s="80">
        <v>535</v>
      </c>
      <c r="C15" s="80">
        <v>1148</v>
      </c>
      <c r="D15" s="80">
        <v>200</v>
      </c>
      <c r="E15" s="80" t="s">
        <v>81</v>
      </c>
      <c r="F15" s="15">
        <v>113079</v>
      </c>
      <c r="G15" s="15">
        <v>98495</v>
      </c>
      <c r="H15" s="40">
        <v>14.584</v>
      </c>
      <c r="I15" s="17">
        <v>2</v>
      </c>
      <c r="J15" s="80" t="s">
        <v>154</v>
      </c>
      <c r="K15" s="57">
        <v>42209</v>
      </c>
      <c r="L15" s="19" t="s">
        <v>185</v>
      </c>
      <c r="M15" s="97">
        <v>8.64</v>
      </c>
      <c r="N15" s="97">
        <v>2.5499999999999998</v>
      </c>
      <c r="O15" s="97">
        <v>2.2999999999999998</v>
      </c>
      <c r="P15" s="97">
        <v>1.1000000000000001</v>
      </c>
      <c r="Q15" s="97">
        <v>2.90517</v>
      </c>
      <c r="R15" s="97">
        <v>14.06</v>
      </c>
      <c r="S15" s="97">
        <v>0.35</v>
      </c>
      <c r="T15" s="97">
        <v>0.18</v>
      </c>
      <c r="U15" s="97">
        <v>0</v>
      </c>
      <c r="V15" s="97">
        <v>3.9901800000000001</v>
      </c>
      <c r="W15" s="97">
        <v>0</v>
      </c>
      <c r="X15" s="97">
        <v>0</v>
      </c>
      <c r="Y15" s="97">
        <v>14.58</v>
      </c>
      <c r="Z15" s="97">
        <v>1.3144</v>
      </c>
      <c r="AA15" s="98">
        <v>0</v>
      </c>
      <c r="AB15" s="97">
        <v>3081.58</v>
      </c>
      <c r="AC15" s="97">
        <f t="shared" si="0"/>
        <v>3.0185526212679257</v>
      </c>
      <c r="AD15" s="97">
        <v>6</v>
      </c>
      <c r="AE15" s="97">
        <f t="shared" si="1"/>
        <v>1.1754564689287674E-2</v>
      </c>
      <c r="AF15" s="97">
        <v>0</v>
      </c>
      <c r="AG15" s="97">
        <f t="shared" si="2"/>
        <v>0</v>
      </c>
      <c r="AH15" s="97">
        <v>0</v>
      </c>
      <c r="AI15" s="97">
        <f t="shared" si="3"/>
        <v>0</v>
      </c>
      <c r="AJ15" s="2"/>
      <c r="AK15" s="2"/>
      <c r="AL15" s="2">
        <f t="shared" si="9"/>
        <v>1540.79</v>
      </c>
      <c r="AM15" s="2">
        <f t="shared" si="11"/>
        <v>22558.38536</v>
      </c>
      <c r="AN15" s="2"/>
      <c r="AO15" s="2"/>
      <c r="AP15" s="2"/>
      <c r="AQ15" s="4">
        <f t="shared" si="4"/>
        <v>14.590000000000002</v>
      </c>
      <c r="AR15" s="4">
        <f t="shared" si="5"/>
        <v>14.59</v>
      </c>
      <c r="AS15" s="4">
        <f t="shared" si="10"/>
        <v>14.58</v>
      </c>
      <c r="AT15" s="4"/>
      <c r="AU15" s="74">
        <f t="shared" si="6"/>
        <v>0.99958875942426306</v>
      </c>
      <c r="AV15" s="74">
        <f t="shared" si="7"/>
        <v>0.99958875942426317</v>
      </c>
      <c r="AW15" s="74">
        <f t="shared" si="8"/>
        <v>1.0002743484224965</v>
      </c>
    </row>
    <row r="16" spans="1:49" s="74" customFormat="1" ht="23.25" x14ac:dyDescent="0.5">
      <c r="A16" s="80" t="s">
        <v>70</v>
      </c>
      <c r="B16" s="80">
        <v>535</v>
      </c>
      <c r="C16" s="80">
        <v>1179</v>
      </c>
      <c r="D16" s="80">
        <v>100</v>
      </c>
      <c r="E16" s="80" t="s">
        <v>82</v>
      </c>
      <c r="F16" s="15">
        <v>0</v>
      </c>
      <c r="G16" s="15">
        <v>31087</v>
      </c>
      <c r="H16" s="40">
        <v>31.087</v>
      </c>
      <c r="I16" s="17">
        <v>2</v>
      </c>
      <c r="J16" s="80" t="s">
        <v>224</v>
      </c>
      <c r="K16" s="57">
        <v>42209</v>
      </c>
      <c r="L16" s="19" t="s">
        <v>185</v>
      </c>
      <c r="M16" s="97">
        <v>13.21</v>
      </c>
      <c r="N16" s="97">
        <v>10.14</v>
      </c>
      <c r="O16" s="97">
        <v>5.43</v>
      </c>
      <c r="P16" s="97">
        <v>2.31</v>
      </c>
      <c r="Q16" s="97">
        <v>3.0263399999999998</v>
      </c>
      <c r="R16" s="97">
        <v>25.79</v>
      </c>
      <c r="S16" s="97">
        <v>3.6</v>
      </c>
      <c r="T16" s="97">
        <v>1.06</v>
      </c>
      <c r="U16" s="97">
        <v>0.65</v>
      </c>
      <c r="V16" s="97">
        <v>6.3905200000000004</v>
      </c>
      <c r="W16" s="97">
        <v>0</v>
      </c>
      <c r="X16" s="97">
        <v>0</v>
      </c>
      <c r="Y16" s="97">
        <v>31.09</v>
      </c>
      <c r="Z16" s="97">
        <v>1.3783700000000001</v>
      </c>
      <c r="AA16" s="98">
        <v>0</v>
      </c>
      <c r="AB16" s="97">
        <v>7.58</v>
      </c>
      <c r="AC16" s="97">
        <f t="shared" si="0"/>
        <v>3.4833118115519118E-3</v>
      </c>
      <c r="AD16" s="97">
        <v>119</v>
      </c>
      <c r="AE16" s="97">
        <f t="shared" si="1"/>
        <v>0.10937047640492811</v>
      </c>
      <c r="AF16" s="97">
        <v>0</v>
      </c>
      <c r="AG16" s="97">
        <f t="shared" si="2"/>
        <v>0</v>
      </c>
      <c r="AH16" s="97">
        <v>22</v>
      </c>
      <c r="AI16" s="97">
        <f t="shared" si="3"/>
        <v>2.0219751940406875E-2</v>
      </c>
      <c r="AJ16" s="2"/>
      <c r="AK16" s="2"/>
      <c r="AL16" s="2">
        <f t="shared" si="9"/>
        <v>3.79</v>
      </c>
      <c r="AM16" s="2">
        <f t="shared" si="11"/>
        <v>4501.08673</v>
      </c>
      <c r="AN16" s="2"/>
      <c r="AO16" s="2"/>
      <c r="AP16" s="2"/>
      <c r="AQ16" s="4">
        <f t="shared" si="4"/>
        <v>31.09</v>
      </c>
      <c r="AR16" s="4">
        <f t="shared" si="5"/>
        <v>31.099999999999998</v>
      </c>
      <c r="AS16" s="4">
        <f t="shared" si="10"/>
        <v>31.09</v>
      </c>
      <c r="AT16" s="4"/>
      <c r="AU16" s="74">
        <f t="shared" si="6"/>
        <v>0.9999035059504664</v>
      </c>
      <c r="AV16" s="74">
        <f t="shared" si="7"/>
        <v>0.99958199356913191</v>
      </c>
      <c r="AW16" s="74">
        <f t="shared" si="8"/>
        <v>0.9999035059504664</v>
      </c>
    </row>
    <row r="17" spans="1:49" s="74" customFormat="1" ht="23.25" x14ac:dyDescent="0.5">
      <c r="A17" s="80" t="s">
        <v>70</v>
      </c>
      <c r="B17" s="80">
        <v>535</v>
      </c>
      <c r="C17" s="80">
        <v>1186</v>
      </c>
      <c r="D17" s="80">
        <v>100</v>
      </c>
      <c r="E17" s="80" t="s">
        <v>83</v>
      </c>
      <c r="F17" s="15">
        <v>0</v>
      </c>
      <c r="G17" s="15">
        <v>6521</v>
      </c>
      <c r="H17" s="40">
        <v>6.5209999999999999</v>
      </c>
      <c r="I17" s="17">
        <v>2</v>
      </c>
      <c r="J17" s="80" t="s">
        <v>224</v>
      </c>
      <c r="K17" s="57">
        <v>42209</v>
      </c>
      <c r="L17" s="19" t="s">
        <v>185</v>
      </c>
      <c r="M17" s="97">
        <v>5.4</v>
      </c>
      <c r="N17" s="97">
        <v>1</v>
      </c>
      <c r="O17" s="97">
        <v>0.08</v>
      </c>
      <c r="P17" s="97">
        <v>0.05</v>
      </c>
      <c r="Q17" s="97">
        <v>2.1340400000000002</v>
      </c>
      <c r="R17" s="97">
        <v>6.17</v>
      </c>
      <c r="S17" s="97">
        <v>0.25</v>
      </c>
      <c r="T17" s="97">
        <v>0.08</v>
      </c>
      <c r="U17" s="97">
        <v>0.03</v>
      </c>
      <c r="V17" s="97">
        <v>4.5698400000000001</v>
      </c>
      <c r="W17" s="97">
        <v>0</v>
      </c>
      <c r="X17" s="97">
        <v>0</v>
      </c>
      <c r="Y17" s="97">
        <v>6.53</v>
      </c>
      <c r="Z17" s="97">
        <v>1.1818299999999999</v>
      </c>
      <c r="AA17" s="98">
        <v>1</v>
      </c>
      <c r="AB17" s="97">
        <v>0</v>
      </c>
      <c r="AC17" s="97">
        <f t="shared" si="0"/>
        <v>4.3814489451661663E-3</v>
      </c>
      <c r="AD17" s="97">
        <v>0</v>
      </c>
      <c r="AE17" s="97">
        <f t="shared" si="1"/>
        <v>0</v>
      </c>
      <c r="AF17" s="97">
        <v>0</v>
      </c>
      <c r="AG17" s="97">
        <f t="shared" si="2"/>
        <v>0</v>
      </c>
      <c r="AH17" s="97">
        <v>1</v>
      </c>
      <c r="AI17" s="97">
        <f t="shared" si="3"/>
        <v>4.3814489451661663E-3</v>
      </c>
      <c r="AJ17" s="2"/>
      <c r="AK17" s="2"/>
      <c r="AL17" s="2">
        <f t="shared" si="9"/>
        <v>0</v>
      </c>
      <c r="AM17" s="2">
        <f t="shared" si="11"/>
        <v>13.042</v>
      </c>
      <c r="AN17" s="2"/>
      <c r="AO17" s="2"/>
      <c r="AP17" s="2"/>
      <c r="AQ17" s="4">
        <f t="shared" si="4"/>
        <v>6.53</v>
      </c>
      <c r="AR17" s="4">
        <f t="shared" si="5"/>
        <v>6.53</v>
      </c>
      <c r="AS17" s="4">
        <f t="shared" si="10"/>
        <v>6.53</v>
      </c>
      <c r="AT17" s="4"/>
      <c r="AU17" s="74">
        <f t="shared" si="6"/>
        <v>0.99862174578866758</v>
      </c>
      <c r="AV17" s="74">
        <f t="shared" si="7"/>
        <v>0.99862174578866758</v>
      </c>
      <c r="AW17" s="74">
        <f t="shared" si="8"/>
        <v>0.99862174578866758</v>
      </c>
    </row>
    <row r="18" spans="1:49" s="74" customFormat="1" ht="23.25" x14ac:dyDescent="0.5">
      <c r="A18" s="80" t="s">
        <v>70</v>
      </c>
      <c r="B18" s="80">
        <v>535</v>
      </c>
      <c r="C18" s="80">
        <v>1188</v>
      </c>
      <c r="D18" s="80">
        <v>100</v>
      </c>
      <c r="E18" s="80" t="s">
        <v>84</v>
      </c>
      <c r="F18" s="15">
        <v>0</v>
      </c>
      <c r="G18" s="15">
        <v>24960</v>
      </c>
      <c r="H18" s="40">
        <v>24.96</v>
      </c>
      <c r="I18" s="17">
        <v>2</v>
      </c>
      <c r="J18" s="80" t="s">
        <v>224</v>
      </c>
      <c r="K18" s="57">
        <v>42209</v>
      </c>
      <c r="L18" s="19" t="s">
        <v>185</v>
      </c>
      <c r="M18" s="97">
        <v>0.3</v>
      </c>
      <c r="N18" s="97">
        <v>4.45</v>
      </c>
      <c r="O18" s="97">
        <v>10.87</v>
      </c>
      <c r="P18" s="97">
        <v>9.39</v>
      </c>
      <c r="Q18" s="97">
        <v>5.1665999999999999</v>
      </c>
      <c r="R18" s="97">
        <v>22.54</v>
      </c>
      <c r="S18" s="97">
        <v>2.4700000000000002</v>
      </c>
      <c r="T18" s="97">
        <v>0</v>
      </c>
      <c r="U18" s="97">
        <v>0</v>
      </c>
      <c r="V18" s="97">
        <v>6.6906299999999996</v>
      </c>
      <c r="W18" s="97">
        <v>0</v>
      </c>
      <c r="X18" s="97">
        <v>0</v>
      </c>
      <c r="Y18" s="97">
        <v>25.01</v>
      </c>
      <c r="Z18" s="97">
        <v>1.32507</v>
      </c>
      <c r="AA18" s="98">
        <v>499</v>
      </c>
      <c r="AB18" s="97">
        <v>58.62</v>
      </c>
      <c r="AC18" s="97">
        <f t="shared" si="0"/>
        <v>0.60475045787545789</v>
      </c>
      <c r="AD18" s="97">
        <v>553</v>
      </c>
      <c r="AE18" s="97">
        <f t="shared" si="1"/>
        <v>0.63301282051282048</v>
      </c>
      <c r="AF18" s="97">
        <v>15</v>
      </c>
      <c r="AG18" s="97">
        <f t="shared" si="2"/>
        <v>1.7170329670329672E-2</v>
      </c>
      <c r="AH18" s="97">
        <v>308</v>
      </c>
      <c r="AI18" s="97">
        <f t="shared" si="3"/>
        <v>0.35256410256410259</v>
      </c>
      <c r="AJ18" s="2"/>
      <c r="AK18" s="2"/>
      <c r="AL18" s="2">
        <f t="shared" si="9"/>
        <v>29.31</v>
      </c>
      <c r="AM18" s="2">
        <f t="shared" si="11"/>
        <v>35051.577599999997</v>
      </c>
      <c r="AN18" s="2"/>
      <c r="AO18" s="2"/>
      <c r="AP18" s="2"/>
      <c r="AQ18" s="4">
        <f t="shared" si="4"/>
        <v>25.009999999999998</v>
      </c>
      <c r="AR18" s="4">
        <f t="shared" si="5"/>
        <v>25.009999999999998</v>
      </c>
      <c r="AS18" s="4">
        <f t="shared" si="10"/>
        <v>25.01</v>
      </c>
      <c r="AT18" s="4"/>
      <c r="AU18" s="74">
        <f t="shared" si="6"/>
        <v>0.99800079968012811</v>
      </c>
      <c r="AV18" s="74">
        <f t="shared" si="7"/>
        <v>0.99800079968012811</v>
      </c>
      <c r="AW18" s="74">
        <f t="shared" si="8"/>
        <v>0.99800079968012789</v>
      </c>
    </row>
    <row r="19" spans="1:49" s="74" customFormat="1" ht="23.25" x14ac:dyDescent="0.5">
      <c r="A19" s="80" t="s">
        <v>70</v>
      </c>
      <c r="B19" s="80">
        <v>535</v>
      </c>
      <c r="C19" s="80">
        <v>1193</v>
      </c>
      <c r="D19" s="80">
        <v>100</v>
      </c>
      <c r="E19" s="80" t="s">
        <v>85</v>
      </c>
      <c r="F19" s="15">
        <v>700</v>
      </c>
      <c r="G19" s="15">
        <v>35245</v>
      </c>
      <c r="H19" s="40">
        <v>34.545000000000002</v>
      </c>
      <c r="I19" s="17">
        <v>2</v>
      </c>
      <c r="J19" s="80" t="s">
        <v>224</v>
      </c>
      <c r="K19" s="57">
        <v>42210</v>
      </c>
      <c r="L19" s="19" t="s">
        <v>185</v>
      </c>
      <c r="M19" s="97">
        <v>27.87</v>
      </c>
      <c r="N19" s="97">
        <v>4.6500000000000004</v>
      </c>
      <c r="O19" s="97">
        <v>1.39</v>
      </c>
      <c r="P19" s="97">
        <v>0.65</v>
      </c>
      <c r="Q19" s="97">
        <v>2.14012</v>
      </c>
      <c r="R19" s="97">
        <v>31.96</v>
      </c>
      <c r="S19" s="97">
        <v>2.21</v>
      </c>
      <c r="T19" s="97">
        <v>0.38</v>
      </c>
      <c r="U19" s="97">
        <v>0</v>
      </c>
      <c r="V19" s="97">
        <v>5.4292600000000002</v>
      </c>
      <c r="W19" s="97">
        <v>0</v>
      </c>
      <c r="X19" s="97">
        <v>0</v>
      </c>
      <c r="Y19" s="97">
        <v>34.54</v>
      </c>
      <c r="Z19" s="97">
        <v>1.1951099999999999</v>
      </c>
      <c r="AA19" s="98">
        <v>338</v>
      </c>
      <c r="AB19" s="97">
        <v>43.75</v>
      </c>
      <c r="AC19" s="97">
        <f t="shared" si="0"/>
        <v>0.29764489382379095</v>
      </c>
      <c r="AD19" s="97">
        <v>64</v>
      </c>
      <c r="AE19" s="97">
        <f t="shared" si="1"/>
        <v>5.2933027314269167E-2</v>
      </c>
      <c r="AF19" s="97">
        <v>332</v>
      </c>
      <c r="AG19" s="97">
        <f t="shared" si="2"/>
        <v>0.27459007919277134</v>
      </c>
      <c r="AH19" s="97">
        <v>0</v>
      </c>
      <c r="AI19" s="97">
        <f t="shared" si="3"/>
        <v>0</v>
      </c>
      <c r="AJ19" s="2"/>
      <c r="AK19" s="2"/>
      <c r="AL19" s="2">
        <f t="shared" si="9"/>
        <v>21.875</v>
      </c>
      <c r="AM19" s="2">
        <f t="shared" si="11"/>
        <v>26111.701875000002</v>
      </c>
      <c r="AN19" s="2"/>
      <c r="AO19" s="2"/>
      <c r="AP19" s="2"/>
      <c r="AQ19" s="4">
        <f t="shared" si="4"/>
        <v>34.56</v>
      </c>
      <c r="AR19" s="4">
        <f t="shared" si="5"/>
        <v>34.550000000000004</v>
      </c>
      <c r="AS19" s="4">
        <f t="shared" si="10"/>
        <v>34.54</v>
      </c>
      <c r="AT19" s="4"/>
      <c r="AU19" s="74">
        <f t="shared" si="6"/>
        <v>0.99956597222222221</v>
      </c>
      <c r="AV19" s="74">
        <f t="shared" si="7"/>
        <v>0.99985528219971054</v>
      </c>
      <c r="AW19" s="74">
        <f t="shared" si="8"/>
        <v>1.0001447596988999</v>
      </c>
    </row>
    <row r="20" spans="1:49" s="74" customFormat="1" ht="23.25" x14ac:dyDescent="0.5">
      <c r="A20" s="80" t="s">
        <v>70</v>
      </c>
      <c r="B20" s="80">
        <v>535</v>
      </c>
      <c r="C20" s="80">
        <v>1202</v>
      </c>
      <c r="D20" s="80">
        <v>100</v>
      </c>
      <c r="E20" s="80" t="s">
        <v>86</v>
      </c>
      <c r="F20" s="15">
        <v>33922</v>
      </c>
      <c r="G20" s="15">
        <v>0</v>
      </c>
      <c r="H20" s="40">
        <v>33.921999999999997</v>
      </c>
      <c r="I20" s="17">
        <v>2</v>
      </c>
      <c r="J20" s="80" t="s">
        <v>154</v>
      </c>
      <c r="K20" s="57">
        <v>42209</v>
      </c>
      <c r="L20" s="19" t="s">
        <v>185</v>
      </c>
      <c r="M20" s="97">
        <v>24.97</v>
      </c>
      <c r="N20" s="97">
        <v>6.62</v>
      </c>
      <c r="O20" s="97">
        <v>1.51</v>
      </c>
      <c r="P20" s="97">
        <v>0.83</v>
      </c>
      <c r="Q20" s="97">
        <v>2.2378499999999999</v>
      </c>
      <c r="R20" s="97">
        <v>32.25</v>
      </c>
      <c r="S20" s="97">
        <v>1.59</v>
      </c>
      <c r="T20" s="97">
        <v>0.08</v>
      </c>
      <c r="U20" s="97">
        <v>0.03</v>
      </c>
      <c r="V20" s="97">
        <v>4.9486800000000004</v>
      </c>
      <c r="W20" s="97">
        <v>0</v>
      </c>
      <c r="X20" s="97">
        <v>0</v>
      </c>
      <c r="Y20" s="97">
        <v>33.93</v>
      </c>
      <c r="Z20" s="97">
        <v>1.2452700000000001</v>
      </c>
      <c r="AA20" s="98">
        <v>547</v>
      </c>
      <c r="AB20" s="97">
        <v>120.26</v>
      </c>
      <c r="AC20" s="97">
        <f t="shared" si="0"/>
        <v>0.51136641202085464</v>
      </c>
      <c r="AD20" s="97">
        <v>57</v>
      </c>
      <c r="AE20" s="97">
        <f t="shared" si="1"/>
        <v>4.8009298643105616E-2</v>
      </c>
      <c r="AF20" s="97">
        <v>0</v>
      </c>
      <c r="AG20" s="97">
        <f t="shared" si="2"/>
        <v>0</v>
      </c>
      <c r="AH20" s="97">
        <v>9</v>
      </c>
      <c r="AI20" s="97">
        <f t="shared" si="3"/>
        <v>7.5804155752272019E-3</v>
      </c>
      <c r="AJ20" s="2"/>
      <c r="AK20" s="2"/>
      <c r="AL20" s="2">
        <f t="shared" si="9"/>
        <v>60.13</v>
      </c>
      <c r="AM20" s="2">
        <f t="shared" si="11"/>
        <v>22833.915859999997</v>
      </c>
      <c r="AN20" s="2"/>
      <c r="AO20" s="2"/>
      <c r="AP20" s="2"/>
      <c r="AQ20" s="4">
        <f t="shared" si="4"/>
        <v>33.93</v>
      </c>
      <c r="AR20" s="4">
        <f t="shared" si="5"/>
        <v>33.950000000000003</v>
      </c>
      <c r="AS20" s="4">
        <f t="shared" si="10"/>
        <v>33.93</v>
      </c>
      <c r="AT20" s="4"/>
      <c r="AU20" s="74">
        <f t="shared" si="6"/>
        <v>0.99976422045387559</v>
      </c>
      <c r="AV20" s="74">
        <f t="shared" si="7"/>
        <v>0.99917525773195859</v>
      </c>
      <c r="AW20" s="74">
        <f t="shared" si="8"/>
        <v>0.99976422045387559</v>
      </c>
    </row>
    <row r="21" spans="1:49" s="74" customFormat="1" ht="23.25" x14ac:dyDescent="0.5">
      <c r="A21" s="80" t="s">
        <v>70</v>
      </c>
      <c r="B21" s="80">
        <v>535</v>
      </c>
      <c r="C21" s="80">
        <v>1210</v>
      </c>
      <c r="D21" s="80">
        <v>100</v>
      </c>
      <c r="E21" s="80" t="s">
        <v>87</v>
      </c>
      <c r="F21" s="15">
        <v>7942</v>
      </c>
      <c r="G21" s="15">
        <v>0</v>
      </c>
      <c r="H21" s="40">
        <v>7.9420000000000002</v>
      </c>
      <c r="I21" s="17">
        <v>2</v>
      </c>
      <c r="J21" s="80" t="s">
        <v>154</v>
      </c>
      <c r="K21" s="57">
        <v>42209</v>
      </c>
      <c r="L21" s="19" t="s">
        <v>185</v>
      </c>
      <c r="M21" s="97">
        <v>1.31</v>
      </c>
      <c r="N21" s="97">
        <v>2.5499999999999998</v>
      </c>
      <c r="O21" s="97">
        <v>1.59</v>
      </c>
      <c r="P21" s="97">
        <v>2.5</v>
      </c>
      <c r="Q21" s="97">
        <v>4.5629499999999998</v>
      </c>
      <c r="R21" s="97">
        <v>7.01</v>
      </c>
      <c r="S21" s="97">
        <v>0.61</v>
      </c>
      <c r="T21" s="97">
        <v>0.18</v>
      </c>
      <c r="U21" s="97">
        <v>0.15</v>
      </c>
      <c r="V21" s="97">
        <v>4.5161100000000003</v>
      </c>
      <c r="W21" s="97">
        <v>0</v>
      </c>
      <c r="X21" s="97">
        <v>0</v>
      </c>
      <c r="Y21" s="97">
        <v>7.95</v>
      </c>
      <c r="Z21" s="97">
        <v>1.28535</v>
      </c>
      <c r="AA21" s="98">
        <v>3960</v>
      </c>
      <c r="AB21" s="97">
        <v>59.56</v>
      </c>
      <c r="AC21" s="97">
        <f t="shared" si="0"/>
        <v>14.353275533330937</v>
      </c>
      <c r="AD21" s="97">
        <v>5341</v>
      </c>
      <c r="AE21" s="97">
        <f t="shared" si="1"/>
        <v>19.214303701838329</v>
      </c>
      <c r="AF21" s="97">
        <v>5</v>
      </c>
      <c r="AG21" s="97">
        <f t="shared" si="2"/>
        <v>1.7987552613591393E-2</v>
      </c>
      <c r="AH21" s="97">
        <v>1886</v>
      </c>
      <c r="AI21" s="97">
        <f t="shared" si="3"/>
        <v>6.7849048458466745</v>
      </c>
      <c r="AJ21" s="2"/>
      <c r="AK21" s="2"/>
      <c r="AL21" s="2">
        <f t="shared" si="9"/>
        <v>29.78</v>
      </c>
      <c r="AM21" s="2">
        <f t="shared" si="11"/>
        <v>89123.376760000014</v>
      </c>
      <c r="AN21" s="2"/>
      <c r="AO21" s="2"/>
      <c r="AP21" s="2"/>
      <c r="AQ21" s="4">
        <f t="shared" si="4"/>
        <v>7.95</v>
      </c>
      <c r="AR21" s="4">
        <f t="shared" si="5"/>
        <v>7.95</v>
      </c>
      <c r="AS21" s="4">
        <f t="shared" si="10"/>
        <v>7.95</v>
      </c>
      <c r="AT21" s="4"/>
      <c r="AU21" s="74">
        <f t="shared" si="6"/>
        <v>0.99899371069182386</v>
      </c>
      <c r="AV21" s="74">
        <f t="shared" si="7"/>
        <v>0.99899371069182386</v>
      </c>
      <c r="AW21" s="74">
        <f t="shared" si="8"/>
        <v>0.99899371069182386</v>
      </c>
    </row>
    <row r="22" spans="1:49" s="74" customFormat="1" ht="23.25" x14ac:dyDescent="0.5">
      <c r="A22" s="80" t="s">
        <v>70</v>
      </c>
      <c r="B22" s="80">
        <v>535</v>
      </c>
      <c r="C22" s="80">
        <v>1251</v>
      </c>
      <c r="D22" s="80">
        <v>101</v>
      </c>
      <c r="E22" s="80" t="s">
        <v>88</v>
      </c>
      <c r="F22" s="15">
        <v>0</v>
      </c>
      <c r="G22" s="15">
        <v>30000</v>
      </c>
      <c r="H22" s="40">
        <v>30</v>
      </c>
      <c r="I22" s="17">
        <v>2</v>
      </c>
      <c r="J22" s="80" t="s">
        <v>224</v>
      </c>
      <c r="K22" s="57">
        <v>42210</v>
      </c>
      <c r="L22" s="19" t="s">
        <v>185</v>
      </c>
      <c r="M22" s="97">
        <v>18.68</v>
      </c>
      <c r="N22" s="97">
        <v>6.68</v>
      </c>
      <c r="O22" s="97">
        <v>2.96</v>
      </c>
      <c r="P22" s="97">
        <v>1.69</v>
      </c>
      <c r="Q22" s="97">
        <v>2.5928100000000001</v>
      </c>
      <c r="R22" s="97">
        <v>26.56</v>
      </c>
      <c r="S22" s="97">
        <v>2.14</v>
      </c>
      <c r="T22" s="97">
        <v>1.18</v>
      </c>
      <c r="U22" s="97">
        <v>0.13</v>
      </c>
      <c r="V22" s="97">
        <v>5.3227599999999997</v>
      </c>
      <c r="W22" s="97">
        <v>0</v>
      </c>
      <c r="X22" s="97">
        <v>0</v>
      </c>
      <c r="Y22" s="97">
        <v>30</v>
      </c>
      <c r="Z22" s="97">
        <v>1.2984800000000001</v>
      </c>
      <c r="AA22" s="98">
        <v>1600</v>
      </c>
      <c r="AB22" s="97">
        <v>242.01</v>
      </c>
      <c r="AC22" s="97">
        <f t="shared" si="0"/>
        <v>1.6390523809523809</v>
      </c>
      <c r="AD22" s="97">
        <v>197</v>
      </c>
      <c r="AE22" s="97">
        <f t="shared" si="1"/>
        <v>0.18761904761904763</v>
      </c>
      <c r="AF22" s="97">
        <v>743</v>
      </c>
      <c r="AG22" s="97">
        <f t="shared" si="2"/>
        <v>0.70761904761904759</v>
      </c>
      <c r="AH22" s="97">
        <v>0</v>
      </c>
      <c r="AI22" s="97">
        <f t="shared" si="3"/>
        <v>0</v>
      </c>
      <c r="AJ22" s="2"/>
      <c r="AK22" s="2"/>
      <c r="AL22" s="2">
        <f t="shared" si="9"/>
        <v>121.005</v>
      </c>
      <c r="AM22" s="2">
        <f t="shared" si="11"/>
        <v>79830.150000000009</v>
      </c>
      <c r="AN22" s="2"/>
      <c r="AO22" s="2"/>
      <c r="AP22" s="2"/>
      <c r="AQ22" s="4">
        <f t="shared" si="4"/>
        <v>30.01</v>
      </c>
      <c r="AR22" s="4">
        <f t="shared" si="5"/>
        <v>30.009999999999998</v>
      </c>
      <c r="AS22" s="4">
        <f t="shared" si="10"/>
        <v>30</v>
      </c>
      <c r="AT22" s="4"/>
      <c r="AU22" s="74">
        <f t="shared" si="6"/>
        <v>0.99966677774075308</v>
      </c>
      <c r="AV22" s="74">
        <f t="shared" si="7"/>
        <v>0.99966677774075319</v>
      </c>
      <c r="AW22" s="74">
        <f t="shared" si="8"/>
        <v>1</v>
      </c>
    </row>
    <row r="23" spans="1:49" s="74" customFormat="1" ht="23.25" x14ac:dyDescent="0.5">
      <c r="A23" s="80" t="s">
        <v>70</v>
      </c>
      <c r="B23" s="80">
        <v>535</v>
      </c>
      <c r="C23" s="80">
        <v>1292</v>
      </c>
      <c r="D23" s="80">
        <v>100</v>
      </c>
      <c r="E23" s="80" t="s">
        <v>89</v>
      </c>
      <c r="F23" s="15" t="s">
        <v>233</v>
      </c>
      <c r="G23" s="15" t="s">
        <v>234</v>
      </c>
      <c r="H23" s="40">
        <v>12.791</v>
      </c>
      <c r="I23" s="17">
        <v>2</v>
      </c>
      <c r="J23" s="80" t="s">
        <v>224</v>
      </c>
      <c r="K23" s="57">
        <v>42209</v>
      </c>
      <c r="L23" s="19" t="s">
        <v>185</v>
      </c>
      <c r="M23" s="97">
        <v>6.21</v>
      </c>
      <c r="N23" s="97">
        <v>3.4</v>
      </c>
      <c r="O23" s="97">
        <v>1.65</v>
      </c>
      <c r="P23" s="97">
        <v>1.53</v>
      </c>
      <c r="Q23" s="97">
        <v>3.177</v>
      </c>
      <c r="R23" s="97">
        <v>11.81</v>
      </c>
      <c r="S23" s="97">
        <v>0.73</v>
      </c>
      <c r="T23" s="97">
        <v>0.23</v>
      </c>
      <c r="U23" s="97">
        <v>0.02</v>
      </c>
      <c r="V23" s="97">
        <v>5.5350000000000001</v>
      </c>
      <c r="W23" s="97">
        <v>0</v>
      </c>
      <c r="X23" s="97">
        <v>0</v>
      </c>
      <c r="Y23" s="97">
        <v>12.79</v>
      </c>
      <c r="Z23" s="97">
        <v>1.3260000000000001</v>
      </c>
      <c r="AA23" s="98">
        <v>0.83</v>
      </c>
      <c r="AB23" s="97">
        <v>6.44</v>
      </c>
      <c r="AC23" s="97">
        <f t="shared" si="0"/>
        <v>9.0465394194578774E-3</v>
      </c>
      <c r="AD23" s="97">
        <v>701.01</v>
      </c>
      <c r="AE23" s="97">
        <f t="shared" si="1"/>
        <v>1.5658554564034981</v>
      </c>
      <c r="AF23" s="97">
        <v>0</v>
      </c>
      <c r="AG23" s="97">
        <f t="shared" si="2"/>
        <v>0</v>
      </c>
      <c r="AH23" s="97">
        <v>1733.2</v>
      </c>
      <c r="AI23" s="97">
        <f t="shared" si="3"/>
        <v>3.8714721288405909</v>
      </c>
      <c r="AJ23" s="2"/>
      <c r="AK23" s="2"/>
      <c r="AL23" s="2">
        <f t="shared" si="9"/>
        <v>3.22</v>
      </c>
      <c r="AM23" s="2">
        <f t="shared" si="11"/>
        <v>31187.783659999997</v>
      </c>
      <c r="AN23" s="2"/>
      <c r="AO23" s="2"/>
      <c r="AP23" s="2"/>
      <c r="AQ23" s="4">
        <f t="shared" si="4"/>
        <v>12.79</v>
      </c>
      <c r="AR23" s="4">
        <f t="shared" si="5"/>
        <v>12.790000000000001</v>
      </c>
      <c r="AS23" s="4">
        <f t="shared" si="10"/>
        <v>12.79</v>
      </c>
      <c r="AT23" s="4"/>
      <c r="AU23" s="74">
        <f t="shared" si="6"/>
        <v>1.0000781860828774</v>
      </c>
      <c r="AV23" s="74">
        <f t="shared" si="7"/>
        <v>1.0000781860828771</v>
      </c>
      <c r="AW23" s="74">
        <f t="shared" si="8"/>
        <v>1.0000781860828774</v>
      </c>
    </row>
    <row r="24" spans="1:49" s="74" customFormat="1" ht="23.25" x14ac:dyDescent="0.5">
      <c r="A24" s="80" t="s">
        <v>70</v>
      </c>
      <c r="B24" s="80">
        <v>535</v>
      </c>
      <c r="C24" s="80">
        <v>1298</v>
      </c>
      <c r="D24" s="80">
        <v>100</v>
      </c>
      <c r="E24" s="80" t="s">
        <v>90</v>
      </c>
      <c r="F24" s="15" t="s">
        <v>148</v>
      </c>
      <c r="G24" s="15" t="s">
        <v>235</v>
      </c>
      <c r="H24" s="40">
        <v>3.9710000000000001</v>
      </c>
      <c r="I24" s="17">
        <v>2</v>
      </c>
      <c r="J24" s="80" t="s">
        <v>224</v>
      </c>
      <c r="K24" s="57">
        <v>42209</v>
      </c>
      <c r="L24" s="19" t="s">
        <v>185</v>
      </c>
      <c r="M24" s="97">
        <v>2.2400000000000002</v>
      </c>
      <c r="N24" s="97">
        <v>1.0900000000000001</v>
      </c>
      <c r="O24" s="97">
        <v>0.38</v>
      </c>
      <c r="P24" s="97">
        <v>0.28000000000000003</v>
      </c>
      <c r="Q24" s="97">
        <v>2.6773419999999999</v>
      </c>
      <c r="R24" s="97">
        <v>3.07</v>
      </c>
      <c r="S24" s="97">
        <v>0.63</v>
      </c>
      <c r="T24" s="97">
        <v>0.2</v>
      </c>
      <c r="U24" s="97">
        <v>0.08</v>
      </c>
      <c r="V24" s="97">
        <v>7.5592090000000001</v>
      </c>
      <c r="W24" s="97">
        <v>0</v>
      </c>
      <c r="X24" s="97">
        <v>0</v>
      </c>
      <c r="Y24" s="97">
        <v>3.98</v>
      </c>
      <c r="Z24" s="97">
        <v>1.410658</v>
      </c>
      <c r="AA24" s="98">
        <v>0</v>
      </c>
      <c r="AB24" s="97">
        <v>6.55</v>
      </c>
      <c r="AC24" s="97">
        <f t="shared" si="0"/>
        <v>2.3563693923804727E-2</v>
      </c>
      <c r="AD24" s="97">
        <v>0</v>
      </c>
      <c r="AE24" s="97">
        <f t="shared" si="1"/>
        <v>0</v>
      </c>
      <c r="AF24" s="97">
        <v>0</v>
      </c>
      <c r="AG24" s="97">
        <f t="shared" si="2"/>
        <v>0</v>
      </c>
      <c r="AH24" s="97">
        <v>0</v>
      </c>
      <c r="AI24" s="97">
        <f t="shared" si="3"/>
        <v>0</v>
      </c>
      <c r="AJ24" s="2"/>
      <c r="AK24" s="2"/>
      <c r="AL24" s="2">
        <f t="shared" si="9"/>
        <v>3.2749999999999999</v>
      </c>
      <c r="AM24" s="2">
        <f t="shared" si="11"/>
        <v>13.005025</v>
      </c>
      <c r="AN24" s="2"/>
      <c r="AO24" s="2"/>
      <c r="AP24" s="2"/>
      <c r="AQ24" s="4">
        <f t="shared" si="4"/>
        <v>3.99</v>
      </c>
      <c r="AR24" s="4">
        <f t="shared" si="5"/>
        <v>3.98</v>
      </c>
      <c r="AS24" s="4">
        <f t="shared" si="10"/>
        <v>3.98</v>
      </c>
      <c r="AT24" s="4"/>
      <c r="AU24" s="74">
        <f t="shared" si="6"/>
        <v>0.99523809523809526</v>
      </c>
      <c r="AV24" s="74">
        <f t="shared" si="7"/>
        <v>0.99773869346733668</v>
      </c>
      <c r="AW24" s="74">
        <f t="shared" si="8"/>
        <v>0.99773869346733668</v>
      </c>
    </row>
    <row r="25" spans="1:49" s="74" customFormat="1" ht="23.25" x14ac:dyDescent="0.5">
      <c r="A25" s="80" t="s">
        <v>70</v>
      </c>
      <c r="B25" s="80">
        <v>535</v>
      </c>
      <c r="C25" s="80">
        <v>1345</v>
      </c>
      <c r="D25" s="80">
        <v>100</v>
      </c>
      <c r="E25" s="80" t="s">
        <v>91</v>
      </c>
      <c r="F25" s="15" t="s">
        <v>172</v>
      </c>
      <c r="G25" s="15" t="s">
        <v>173</v>
      </c>
      <c r="H25" s="40">
        <v>23.492000000000001</v>
      </c>
      <c r="I25" s="17">
        <v>2</v>
      </c>
      <c r="J25" s="80" t="s">
        <v>224</v>
      </c>
      <c r="K25" s="57">
        <v>42209</v>
      </c>
      <c r="L25" s="19" t="s">
        <v>185</v>
      </c>
      <c r="M25" s="97">
        <v>5.29</v>
      </c>
      <c r="N25" s="97">
        <v>11.25</v>
      </c>
      <c r="O25" s="97">
        <v>6.35</v>
      </c>
      <c r="P25" s="97">
        <v>0.66</v>
      </c>
      <c r="Q25" s="97">
        <v>3.6613699999999998</v>
      </c>
      <c r="R25" s="97">
        <v>23.56</v>
      </c>
      <c r="S25" s="97">
        <v>0</v>
      </c>
      <c r="T25" s="97">
        <v>0</v>
      </c>
      <c r="U25" s="97">
        <v>0</v>
      </c>
      <c r="V25" s="97">
        <v>4.2719699999999996</v>
      </c>
      <c r="W25" s="97">
        <v>0</v>
      </c>
      <c r="X25" s="97">
        <v>0</v>
      </c>
      <c r="Y25" s="97">
        <v>23.56</v>
      </c>
      <c r="Z25" s="97">
        <v>1.76953</v>
      </c>
      <c r="AA25" s="98">
        <v>0</v>
      </c>
      <c r="AB25" s="97">
        <v>44.81</v>
      </c>
      <c r="AC25" s="97">
        <f t="shared" si="0"/>
        <v>2.7249397971345863E-2</v>
      </c>
      <c r="AD25" s="97">
        <v>70</v>
      </c>
      <c r="AE25" s="97">
        <f t="shared" si="1"/>
        <v>8.5135365230716825E-2</v>
      </c>
      <c r="AF25" s="97">
        <v>0</v>
      </c>
      <c r="AG25" s="97">
        <f t="shared" si="2"/>
        <v>0</v>
      </c>
      <c r="AH25" s="97">
        <v>30</v>
      </c>
      <c r="AI25" s="97">
        <f t="shared" si="3"/>
        <v>3.6486585098878643E-2</v>
      </c>
      <c r="AJ25" s="2"/>
      <c r="AK25" s="2"/>
      <c r="AL25" s="2">
        <f t="shared" si="9"/>
        <v>22.405000000000001</v>
      </c>
      <c r="AM25" s="2">
        <f t="shared" si="11"/>
        <v>2875.5382600000003</v>
      </c>
      <c r="AN25" s="2"/>
      <c r="AO25" s="2"/>
      <c r="AP25" s="2"/>
      <c r="AQ25" s="4">
        <f t="shared" si="4"/>
        <v>23.55</v>
      </c>
      <c r="AR25" s="4">
        <f t="shared" si="5"/>
        <v>23.56</v>
      </c>
      <c r="AS25" s="4">
        <f t="shared" si="10"/>
        <v>23.56</v>
      </c>
      <c r="AT25" s="4"/>
      <c r="AU25" s="74">
        <f t="shared" si="6"/>
        <v>0.99753715498938433</v>
      </c>
      <c r="AV25" s="74">
        <f t="shared" si="7"/>
        <v>0.99711375212224118</v>
      </c>
      <c r="AW25" s="74">
        <f t="shared" si="8"/>
        <v>0.99711375212224118</v>
      </c>
    </row>
    <row r="26" spans="1:49" s="140" customFormat="1" ht="23.25" x14ac:dyDescent="0.5">
      <c r="A26" s="133"/>
      <c r="B26" s="133"/>
      <c r="C26" s="133"/>
      <c r="D26" s="133"/>
      <c r="E26" s="133"/>
      <c r="F26" s="186" t="s">
        <v>182</v>
      </c>
      <c r="G26" s="187"/>
      <c r="H26" s="154">
        <v>499.94099999999997</v>
      </c>
      <c r="I26" s="141"/>
      <c r="J26" s="141"/>
      <c r="K26" s="141"/>
      <c r="L26" s="141"/>
      <c r="M26" s="143">
        <v>271.488</v>
      </c>
      <c r="N26" s="143">
        <v>118.611</v>
      </c>
      <c r="O26" s="143">
        <v>67.864000000000004</v>
      </c>
      <c r="P26" s="143">
        <v>41.978000000000002</v>
      </c>
      <c r="Q26" s="143" t="s">
        <v>183</v>
      </c>
      <c r="R26" s="143">
        <v>458.35500000000002</v>
      </c>
      <c r="S26" s="143">
        <v>31.32</v>
      </c>
      <c r="T26" s="143">
        <v>7.4560000000000004</v>
      </c>
      <c r="U26" s="143">
        <v>2.81</v>
      </c>
      <c r="V26" s="143" t="s">
        <v>183</v>
      </c>
      <c r="W26" s="143">
        <f t="shared" ref="W26:X26" si="12">SUM(W4:W25)</f>
        <v>0</v>
      </c>
      <c r="X26" s="143">
        <f t="shared" si="12"/>
        <v>0</v>
      </c>
      <c r="Y26" s="147">
        <v>499.94099999999997</v>
      </c>
      <c r="Z26" s="143" t="s">
        <v>183</v>
      </c>
      <c r="AA26" s="143">
        <f>SUM(AA4:AA25)</f>
        <v>9794.1099999999988</v>
      </c>
      <c r="AB26" s="143">
        <f>SUM(AB4:AB25)</f>
        <v>4784.7800000000007</v>
      </c>
      <c r="AC26" s="143" t="s">
        <v>183</v>
      </c>
      <c r="AD26" s="143">
        <f>SUM(AD4:AD25)</f>
        <v>10780.210000000001</v>
      </c>
      <c r="AE26" s="143" t="s">
        <v>183</v>
      </c>
      <c r="AF26" s="143">
        <f>SUM(AF4:AF25)</f>
        <v>3123.8</v>
      </c>
      <c r="AG26" s="143" t="s">
        <v>183</v>
      </c>
      <c r="AH26" s="143">
        <f>SUM(AH4:AH25)</f>
        <v>4344.42</v>
      </c>
      <c r="AI26" s="147" t="s">
        <v>183</v>
      </c>
      <c r="AM26" s="144">
        <f>SUM(AM4:AM25)/H26</f>
        <v>1050.2867922414848</v>
      </c>
      <c r="AP26" s="139"/>
      <c r="AQ26" s="139">
        <f>SUM(AQ4:AQ25)</f>
        <v>487.45999999999992</v>
      </c>
    </row>
    <row r="27" spans="1:49" s="140" customFormat="1" ht="23.25" x14ac:dyDescent="0.5">
      <c r="A27" s="133"/>
      <c r="B27" s="133"/>
      <c r="C27" s="133"/>
      <c r="D27" s="133"/>
      <c r="E27" s="133"/>
      <c r="F27" s="186" t="s">
        <v>184</v>
      </c>
      <c r="G27" s="187"/>
      <c r="H27" s="141"/>
      <c r="I27" s="141"/>
      <c r="J27" s="141"/>
      <c r="K27" s="141"/>
      <c r="L27" s="141"/>
      <c r="M27" s="143" t="s">
        <v>183</v>
      </c>
      <c r="N27" s="143" t="s">
        <v>183</v>
      </c>
      <c r="O27" s="143" t="s">
        <v>183</v>
      </c>
      <c r="P27" s="143" t="s">
        <v>183</v>
      </c>
      <c r="Q27" s="175">
        <v>2.83</v>
      </c>
      <c r="R27" s="143" t="s">
        <v>183</v>
      </c>
      <c r="S27" s="143" t="s">
        <v>183</v>
      </c>
      <c r="T27" s="143" t="s">
        <v>183</v>
      </c>
      <c r="U27" s="143"/>
      <c r="V27" s="143">
        <v>5.274</v>
      </c>
      <c r="W27" s="143" t="s">
        <v>183</v>
      </c>
      <c r="X27" s="143" t="s">
        <v>183</v>
      </c>
      <c r="Y27" s="143" t="s">
        <v>183</v>
      </c>
      <c r="Z27" s="143">
        <v>1.32</v>
      </c>
      <c r="AA27" s="143" t="s">
        <v>183</v>
      </c>
      <c r="AB27" s="143" t="s">
        <v>183</v>
      </c>
      <c r="AC27" s="143">
        <f>SUMPRODUCT(AC4:AC25,H4:H25)/H26</f>
        <v>0.69645361009742013</v>
      </c>
      <c r="AD27" s="143" t="s">
        <v>183</v>
      </c>
      <c r="AE27" s="143">
        <f>SUMPRODUCT(AE4:AE25,H4:H25)/H26</f>
        <v>0.61608469799436338</v>
      </c>
      <c r="AF27" s="143" t="s">
        <v>183</v>
      </c>
      <c r="AG27" s="143">
        <f>SUMPRODUCT(AG4:AG25,H4:H25)/H26</f>
        <v>0.17852392296576711</v>
      </c>
      <c r="AH27" s="143" t="s">
        <v>183</v>
      </c>
      <c r="AI27" s="143">
        <f>SUMPRODUCT(AO4:AO25,H4:H25)/H26</f>
        <v>0</v>
      </c>
      <c r="AQ27" s="140">
        <f>((AQ26-H26)/H26)*100</f>
        <v>-2.4964945863612011</v>
      </c>
    </row>
    <row r="28" spans="1:49" ht="15" x14ac:dyDescent="0.2">
      <c r="AG28" s="9"/>
      <c r="AH28" s="7"/>
    </row>
    <row r="29" spans="1:49" ht="15" x14ac:dyDescent="0.2">
      <c r="AG29" s="9"/>
      <c r="AH29" s="7"/>
    </row>
    <row r="30" spans="1:49" ht="15" x14ac:dyDescent="0.2">
      <c r="AG30" s="9"/>
      <c r="AH30" s="7"/>
    </row>
    <row r="31" spans="1:49" ht="15" x14ac:dyDescent="0.2">
      <c r="AG31" s="9"/>
      <c r="AH31" s="7"/>
    </row>
    <row r="32" spans="1:49" s="64" customFormat="1" ht="23.25" x14ac:dyDescent="0.5">
      <c r="A32" s="176" t="s">
        <v>292</v>
      </c>
      <c r="B32" s="176"/>
      <c r="C32" s="176"/>
      <c r="D32" s="176"/>
      <c r="E32" s="176"/>
      <c r="F32" s="125"/>
      <c r="V32" s="76"/>
      <c r="W32" s="76"/>
      <c r="X32" s="76"/>
      <c r="AK32" s="76"/>
      <c r="AL32" s="76"/>
      <c r="AM32" s="76"/>
      <c r="AN32" s="76"/>
    </row>
    <row r="33" spans="1:44" s="64" customFormat="1" ht="60.75" customHeight="1" x14ac:dyDescent="0.2">
      <c r="A33" s="182" t="s">
        <v>186</v>
      </c>
      <c r="B33" s="182" t="s">
        <v>1</v>
      </c>
      <c r="C33" s="178" t="s">
        <v>2</v>
      </c>
      <c r="D33" s="180" t="s">
        <v>3</v>
      </c>
      <c r="E33" s="182" t="s">
        <v>4</v>
      </c>
      <c r="F33" s="182" t="s">
        <v>305</v>
      </c>
      <c r="G33" s="182" t="s">
        <v>306</v>
      </c>
      <c r="H33" s="197" t="s">
        <v>307</v>
      </c>
      <c r="I33" s="182" t="s">
        <v>8</v>
      </c>
      <c r="J33" s="182" t="s">
        <v>9</v>
      </c>
      <c r="K33" s="201" t="s">
        <v>10</v>
      </c>
      <c r="L33" s="182" t="s">
        <v>11</v>
      </c>
      <c r="M33" s="194" t="s">
        <v>333</v>
      </c>
      <c r="N33" s="195"/>
      <c r="O33" s="195"/>
      <c r="P33" s="196"/>
      <c r="Q33" s="199" t="s">
        <v>308</v>
      </c>
      <c r="R33" s="203" t="s">
        <v>311</v>
      </c>
      <c r="S33" s="204"/>
      <c r="T33" s="205"/>
      <c r="U33" s="199" t="s">
        <v>312</v>
      </c>
      <c r="V33" s="190" t="s">
        <v>265</v>
      </c>
      <c r="W33" s="190" t="s">
        <v>334</v>
      </c>
      <c r="X33" s="190" t="s">
        <v>335</v>
      </c>
      <c r="Y33" s="131" t="s">
        <v>266</v>
      </c>
      <c r="Z33" s="190" t="s">
        <v>267</v>
      </c>
      <c r="AA33" s="190" t="s">
        <v>336</v>
      </c>
      <c r="AB33" s="190" t="s">
        <v>319</v>
      </c>
      <c r="AC33" s="156" t="s">
        <v>270</v>
      </c>
      <c r="AD33" s="189"/>
      <c r="AE33" s="189"/>
      <c r="AF33" s="119"/>
      <c r="AG33" s="118"/>
      <c r="AH33" s="85"/>
      <c r="AI33" s="85"/>
      <c r="AO33" s="76"/>
      <c r="AP33" s="76"/>
      <c r="AQ33" s="76"/>
      <c r="AR33" s="76"/>
    </row>
    <row r="34" spans="1:44" s="64" customFormat="1" ht="46.5" customHeight="1" x14ac:dyDescent="0.2">
      <c r="A34" s="183"/>
      <c r="B34" s="183"/>
      <c r="C34" s="179"/>
      <c r="D34" s="181"/>
      <c r="E34" s="183"/>
      <c r="F34" s="183"/>
      <c r="G34" s="183"/>
      <c r="H34" s="198"/>
      <c r="I34" s="183"/>
      <c r="J34" s="183"/>
      <c r="K34" s="202"/>
      <c r="L34" s="183"/>
      <c r="M34" s="110" t="s">
        <v>322</v>
      </c>
      <c r="N34" s="111" t="s">
        <v>323</v>
      </c>
      <c r="O34" s="111" t="s">
        <v>324</v>
      </c>
      <c r="P34" s="110" t="s">
        <v>325</v>
      </c>
      <c r="Q34" s="200"/>
      <c r="R34" s="110" t="s">
        <v>330</v>
      </c>
      <c r="S34" s="111" t="s">
        <v>331</v>
      </c>
      <c r="T34" s="110" t="s">
        <v>332</v>
      </c>
      <c r="U34" s="200"/>
      <c r="V34" s="191"/>
      <c r="W34" s="191"/>
      <c r="X34" s="191"/>
      <c r="Y34" s="132"/>
      <c r="Z34" s="191"/>
      <c r="AA34" s="191"/>
      <c r="AB34" s="191"/>
      <c r="AC34" s="116" t="s">
        <v>337</v>
      </c>
      <c r="AD34" s="189"/>
      <c r="AE34" s="189"/>
      <c r="AF34" s="119"/>
      <c r="AG34" s="119"/>
      <c r="AH34" s="86"/>
      <c r="AI34" s="86"/>
      <c r="AJ34" s="6"/>
      <c r="AO34" s="76"/>
      <c r="AP34" s="76"/>
      <c r="AQ34" s="76"/>
      <c r="AR34" s="76"/>
    </row>
    <row r="35" spans="1:44" s="74" customFormat="1" ht="23.25" x14ac:dyDescent="0.5">
      <c r="A35" s="80" t="s">
        <v>70</v>
      </c>
      <c r="B35" s="80">
        <v>535</v>
      </c>
      <c r="C35" s="77">
        <v>1345</v>
      </c>
      <c r="D35" s="77">
        <v>100</v>
      </c>
      <c r="E35" s="88" t="s">
        <v>91</v>
      </c>
      <c r="F35" s="24" t="s">
        <v>279</v>
      </c>
      <c r="G35" s="89" t="s">
        <v>296</v>
      </c>
      <c r="H35" s="90">
        <v>0.67600000000000005</v>
      </c>
      <c r="I35" s="92">
        <v>2</v>
      </c>
      <c r="J35" s="91" t="s">
        <v>224</v>
      </c>
      <c r="K35" s="57">
        <v>42209</v>
      </c>
      <c r="L35" s="57" t="s">
        <v>269</v>
      </c>
      <c r="M35" s="103">
        <v>0</v>
      </c>
      <c r="N35" s="104">
        <v>0.29599999999999999</v>
      </c>
      <c r="O35" s="104">
        <v>0.21099999999999999</v>
      </c>
      <c r="P35" s="104">
        <v>0.16900000000000001</v>
      </c>
      <c r="Q35" s="104">
        <v>4.3239999999999998</v>
      </c>
      <c r="R35" s="104">
        <v>0</v>
      </c>
      <c r="S35" s="104">
        <v>0</v>
      </c>
      <c r="T35" s="104">
        <f>M35+N35+O35+P35</f>
        <v>0.67600000000000005</v>
      </c>
      <c r="U35" s="122">
        <v>1.6990000000000001</v>
      </c>
      <c r="V35" s="122">
        <v>35</v>
      </c>
      <c r="W35" s="122">
        <v>12</v>
      </c>
      <c r="X35" s="122">
        <v>1</v>
      </c>
      <c r="Y35" s="120">
        <v>0</v>
      </c>
      <c r="Z35" s="122">
        <v>2</v>
      </c>
      <c r="AA35" s="104">
        <v>66</v>
      </c>
      <c r="AB35" s="120">
        <v>0.47399999999999998</v>
      </c>
      <c r="AC35" s="122">
        <v>37</v>
      </c>
      <c r="AD35" s="93"/>
      <c r="AE35" s="66"/>
      <c r="AF35" s="66"/>
      <c r="AH35" s="65"/>
    </row>
    <row r="36" spans="1:44" s="140" customFormat="1" ht="23.25" x14ac:dyDescent="0.5">
      <c r="B36" s="145"/>
      <c r="C36" s="145"/>
      <c r="D36" s="145"/>
      <c r="E36" s="145"/>
      <c r="F36" s="158" t="s">
        <v>182</v>
      </c>
      <c r="G36" s="159"/>
      <c r="H36" s="159">
        <v>0.67600000000000005</v>
      </c>
      <c r="I36" s="160"/>
      <c r="J36" s="159"/>
      <c r="K36" s="159"/>
      <c r="L36" s="159"/>
      <c r="M36" s="161">
        <v>0</v>
      </c>
      <c r="N36" s="161">
        <v>0.29599999999999999</v>
      </c>
      <c r="O36" s="161">
        <v>0.21099999999999999</v>
      </c>
      <c r="P36" s="161">
        <v>0.16900000000000001</v>
      </c>
      <c r="Q36" s="161" t="s">
        <v>183</v>
      </c>
      <c r="R36" s="161">
        <f>SUM(R35)</f>
        <v>0</v>
      </c>
      <c r="S36" s="161">
        <f t="shared" ref="S36:T36" si="13">SUM(S35)</f>
        <v>0</v>
      </c>
      <c r="T36" s="161">
        <f t="shared" si="13"/>
        <v>0.67600000000000005</v>
      </c>
      <c r="U36" s="162" t="s">
        <v>183</v>
      </c>
      <c r="V36" s="162">
        <v>35</v>
      </c>
      <c r="W36" s="162">
        <v>12</v>
      </c>
      <c r="X36" s="162">
        <v>1</v>
      </c>
      <c r="Y36" s="163">
        <v>0</v>
      </c>
      <c r="Z36" s="164">
        <v>2</v>
      </c>
      <c r="AA36" s="165">
        <v>66</v>
      </c>
      <c r="AB36" s="148" t="s">
        <v>183</v>
      </c>
      <c r="AC36" s="164">
        <v>37</v>
      </c>
      <c r="AD36" s="166"/>
      <c r="AE36" s="152"/>
      <c r="AF36" s="138"/>
      <c r="AH36" s="139"/>
    </row>
    <row r="37" spans="1:44" s="140" customFormat="1" ht="23.25" x14ac:dyDescent="0.5">
      <c r="B37" s="145"/>
      <c r="C37" s="145"/>
      <c r="D37" s="145"/>
      <c r="E37" s="145"/>
      <c r="F37" s="158" t="s">
        <v>184</v>
      </c>
      <c r="G37" s="159"/>
      <c r="H37" s="159"/>
      <c r="I37" s="159"/>
      <c r="J37" s="159"/>
      <c r="K37" s="159"/>
      <c r="L37" s="159"/>
      <c r="M37" s="161" t="s">
        <v>183</v>
      </c>
      <c r="N37" s="161" t="s">
        <v>183</v>
      </c>
      <c r="O37" s="161" t="s">
        <v>183</v>
      </c>
      <c r="P37" s="161" t="s">
        <v>183</v>
      </c>
      <c r="Q37" s="161">
        <v>4.3239999999999998</v>
      </c>
      <c r="R37" s="161" t="s">
        <v>183</v>
      </c>
      <c r="S37" s="160" t="s">
        <v>183</v>
      </c>
      <c r="T37" s="160" t="s">
        <v>183</v>
      </c>
      <c r="U37" s="161">
        <v>1.6990000000000001</v>
      </c>
      <c r="V37" s="160" t="s">
        <v>183</v>
      </c>
      <c r="W37" s="161" t="s">
        <v>183</v>
      </c>
      <c r="X37" s="161" t="s">
        <v>183</v>
      </c>
      <c r="Y37" s="162" t="s">
        <v>183</v>
      </c>
      <c r="Z37" s="165" t="s">
        <v>183</v>
      </c>
      <c r="AA37" s="165" t="s">
        <v>183</v>
      </c>
      <c r="AB37" s="164">
        <v>0.47399999999999998</v>
      </c>
      <c r="AC37" s="167" t="s">
        <v>183</v>
      </c>
      <c r="AD37" s="166"/>
      <c r="AE37" s="152"/>
      <c r="AF37" s="138"/>
    </row>
    <row r="38" spans="1:44" x14ac:dyDescent="0.2">
      <c r="AF38" s="6"/>
      <c r="AG38" s="6"/>
      <c r="AH38" s="6"/>
    </row>
    <row r="39" spans="1:44" x14ac:dyDescent="0.2">
      <c r="AG39" s="6"/>
      <c r="AH39" s="6"/>
    </row>
    <row r="40" spans="1:44" x14ac:dyDescent="0.2">
      <c r="AG40" s="6"/>
      <c r="AH40" s="6"/>
    </row>
    <row r="41" spans="1:44" x14ac:dyDescent="0.2">
      <c r="AG41" s="6"/>
      <c r="AH41" s="6"/>
    </row>
    <row r="42" spans="1:44" x14ac:dyDescent="0.2">
      <c r="AG42" s="6"/>
      <c r="AH42" s="6"/>
    </row>
    <row r="43" spans="1:44" x14ac:dyDescent="0.2">
      <c r="AG43" s="6"/>
      <c r="AH43" s="6"/>
    </row>
    <row r="44" spans="1:44" x14ac:dyDescent="0.2">
      <c r="AG44" s="6"/>
      <c r="AH44" s="6"/>
    </row>
    <row r="45" spans="1:44" x14ac:dyDescent="0.2">
      <c r="AG45" s="6"/>
      <c r="AH45" s="6"/>
    </row>
    <row r="46" spans="1:44" x14ac:dyDescent="0.2">
      <c r="AG46" s="6"/>
      <c r="AH46" s="6"/>
    </row>
    <row r="47" spans="1:44" x14ac:dyDescent="0.2">
      <c r="AG47" s="6"/>
      <c r="AH47" s="6"/>
    </row>
    <row r="48" spans="1:44" x14ac:dyDescent="0.2">
      <c r="AG48" s="6"/>
      <c r="AH48" s="6"/>
    </row>
    <row r="49" spans="33:34" x14ac:dyDescent="0.2">
      <c r="AG49" s="6"/>
      <c r="AH49" s="6"/>
    </row>
  </sheetData>
  <mergeCells count="53">
    <mergeCell ref="F26:G26"/>
    <mergeCell ref="F27:G27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  <mergeCell ref="AI2:AI3"/>
    <mergeCell ref="AG2:AG3"/>
    <mergeCell ref="M2:P2"/>
    <mergeCell ref="Q2:Q3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R2:U2"/>
    <mergeCell ref="AD33:AD34"/>
    <mergeCell ref="AE33:AE34"/>
    <mergeCell ref="J33:J34"/>
    <mergeCell ref="K33:K34"/>
    <mergeCell ref="L33:L34"/>
    <mergeCell ref="X33:X34"/>
    <mergeCell ref="U33:U34"/>
    <mergeCell ref="V33:V34"/>
    <mergeCell ref="W33:W34"/>
    <mergeCell ref="AA33:AA34"/>
    <mergeCell ref="AB33:AB34"/>
    <mergeCell ref="R33:T33"/>
    <mergeCell ref="Z33:Z34"/>
    <mergeCell ref="A33:A34"/>
    <mergeCell ref="M33:P33"/>
    <mergeCell ref="Q33:Q34"/>
    <mergeCell ref="G33:G34"/>
    <mergeCell ref="H33:H34"/>
    <mergeCell ref="I33:I34"/>
    <mergeCell ref="B33:B34"/>
    <mergeCell ref="C33:C34"/>
    <mergeCell ref="D33:D34"/>
    <mergeCell ref="E33:E34"/>
    <mergeCell ref="F33:F34"/>
  </mergeCells>
  <printOptions horizontalCentered="1"/>
  <pageMargins left="0.63437500000000002" right="0.25" top="0.75" bottom="0.75" header="0.3" footer="0.3"/>
  <pageSetup paperSize="8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7"/>
  <sheetViews>
    <sheetView view="pageLayout" zoomScale="70" zoomScaleNormal="60" zoomScaleSheetLayoutView="50" zoomScalePageLayoutView="70" workbookViewId="0">
      <selection activeCell="E43" sqref="E43"/>
    </sheetView>
  </sheetViews>
  <sheetFormatPr defaultRowHeight="14.25" x14ac:dyDescent="0.2"/>
  <cols>
    <col min="1" max="1" width="28.375" customWidth="1"/>
    <col min="2" max="4" width="9.125" bestFit="1" customWidth="1"/>
    <col min="5" max="5" width="25.25" bestFit="1" customWidth="1"/>
    <col min="6" max="7" width="9.1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style="107" customWidth="1"/>
    <col min="24" max="24" width="16.125" style="107" customWidth="1"/>
    <col min="25" max="25" width="10.75" style="107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customWidth="1"/>
    <col min="33" max="33" width="11" customWidth="1"/>
    <col min="34" max="34" width="11.75" customWidth="1"/>
    <col min="35" max="35" width="9" style="1" customWidth="1"/>
    <col min="37" max="37" width="9.125" style="76" bestFit="1" customWidth="1"/>
    <col min="38" max="38" width="12.25" bestFit="1" customWidth="1"/>
    <col min="39" max="39" width="10.75" bestFit="1" customWidth="1"/>
  </cols>
  <sheetData>
    <row r="1" spans="1:49" s="64" customFormat="1" ht="23.25" customHeight="1" x14ac:dyDescent="0.5">
      <c r="A1" s="177" t="s">
        <v>293</v>
      </c>
      <c r="B1" s="177"/>
      <c r="C1" s="177"/>
      <c r="D1" s="177"/>
      <c r="E1" s="177"/>
      <c r="F1" s="177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113"/>
      <c r="X1" s="113"/>
      <c r="Y1" s="113"/>
      <c r="Z1" s="58"/>
      <c r="AA1" s="58"/>
      <c r="AB1" s="58"/>
      <c r="AC1" s="58"/>
      <c r="AD1" s="58"/>
      <c r="AE1" s="58"/>
      <c r="AF1" s="58"/>
      <c r="AG1" s="58"/>
      <c r="AH1" s="58"/>
      <c r="AI1" s="58"/>
      <c r="AK1" s="76"/>
    </row>
    <row r="2" spans="1:49" s="64" customFormat="1" ht="27.75" customHeight="1" x14ac:dyDescent="0.2">
      <c r="A2" s="211" t="s">
        <v>186</v>
      </c>
      <c r="B2" s="211" t="s">
        <v>1</v>
      </c>
      <c r="C2" s="212" t="s">
        <v>2</v>
      </c>
      <c r="D2" s="213" t="s">
        <v>3</v>
      </c>
      <c r="E2" s="211" t="s">
        <v>4</v>
      </c>
      <c r="F2" s="211" t="s">
        <v>305</v>
      </c>
      <c r="G2" s="211" t="s">
        <v>306</v>
      </c>
      <c r="H2" s="214" t="s">
        <v>307</v>
      </c>
      <c r="I2" s="211" t="s">
        <v>8</v>
      </c>
      <c r="J2" s="211" t="s">
        <v>9</v>
      </c>
      <c r="K2" s="215" t="s">
        <v>10</v>
      </c>
      <c r="L2" s="211" t="s">
        <v>11</v>
      </c>
      <c r="M2" s="208" t="s">
        <v>333</v>
      </c>
      <c r="N2" s="208"/>
      <c r="O2" s="208"/>
      <c r="P2" s="208"/>
      <c r="Q2" s="209" t="s">
        <v>308</v>
      </c>
      <c r="R2" s="208" t="s">
        <v>309</v>
      </c>
      <c r="S2" s="208"/>
      <c r="T2" s="208"/>
      <c r="U2" s="208"/>
      <c r="V2" s="209" t="s">
        <v>310</v>
      </c>
      <c r="W2" s="203" t="s">
        <v>311</v>
      </c>
      <c r="X2" s="204"/>
      <c r="Y2" s="205"/>
      <c r="Z2" s="209" t="s">
        <v>312</v>
      </c>
      <c r="AA2" s="210" t="s">
        <v>313</v>
      </c>
      <c r="AB2" s="21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K2" s="76"/>
    </row>
    <row r="3" spans="1:49" s="64" customFormat="1" ht="39.75" customHeight="1" x14ac:dyDescent="0.2">
      <c r="A3" s="211"/>
      <c r="B3" s="211"/>
      <c r="C3" s="212"/>
      <c r="D3" s="213"/>
      <c r="E3" s="211"/>
      <c r="F3" s="211"/>
      <c r="G3" s="211"/>
      <c r="H3" s="214"/>
      <c r="I3" s="211"/>
      <c r="J3" s="211"/>
      <c r="K3" s="215"/>
      <c r="L3" s="211"/>
      <c r="M3" s="110" t="s">
        <v>322</v>
      </c>
      <c r="N3" s="111" t="s">
        <v>323</v>
      </c>
      <c r="O3" s="111" t="s">
        <v>324</v>
      </c>
      <c r="P3" s="110" t="s">
        <v>325</v>
      </c>
      <c r="Q3" s="209"/>
      <c r="R3" s="110" t="s">
        <v>326</v>
      </c>
      <c r="S3" s="111" t="s">
        <v>327</v>
      </c>
      <c r="T3" s="111" t="s">
        <v>328</v>
      </c>
      <c r="U3" s="110" t="s">
        <v>329</v>
      </c>
      <c r="V3" s="209"/>
      <c r="W3" s="110" t="s">
        <v>330</v>
      </c>
      <c r="X3" s="111" t="s">
        <v>331</v>
      </c>
      <c r="Y3" s="110" t="s">
        <v>332</v>
      </c>
      <c r="Z3" s="209"/>
      <c r="AA3" s="210"/>
      <c r="AB3" s="210"/>
      <c r="AC3" s="207"/>
      <c r="AD3" s="191"/>
      <c r="AE3" s="200"/>
      <c r="AF3" s="191"/>
      <c r="AG3" s="207"/>
      <c r="AH3" s="191"/>
      <c r="AI3" s="191"/>
      <c r="AK3" s="76"/>
    </row>
    <row r="4" spans="1:49" s="74" customFormat="1" ht="23.25" x14ac:dyDescent="0.5">
      <c r="A4" s="80" t="s">
        <v>92</v>
      </c>
      <c r="B4" s="80">
        <v>536</v>
      </c>
      <c r="C4" s="80">
        <v>101</v>
      </c>
      <c r="D4" s="80">
        <v>500</v>
      </c>
      <c r="E4" s="80" t="s">
        <v>93</v>
      </c>
      <c r="F4" s="15" t="s">
        <v>174</v>
      </c>
      <c r="G4" s="15" t="s">
        <v>175</v>
      </c>
      <c r="H4" s="40">
        <v>65.081000000000003</v>
      </c>
      <c r="I4" s="17">
        <v>2</v>
      </c>
      <c r="J4" s="80" t="s">
        <v>154</v>
      </c>
      <c r="K4" s="81">
        <v>42221</v>
      </c>
      <c r="L4" s="19" t="s">
        <v>185</v>
      </c>
      <c r="M4" s="97">
        <v>50.37</v>
      </c>
      <c r="N4" s="97">
        <v>10.119999999999999</v>
      </c>
      <c r="O4" s="97">
        <v>3.79</v>
      </c>
      <c r="P4" s="97">
        <v>0.8</v>
      </c>
      <c r="Q4" s="97">
        <v>2.0333800000000002</v>
      </c>
      <c r="R4" s="97">
        <v>33.729999999999997</v>
      </c>
      <c r="S4" s="97">
        <v>11.98</v>
      </c>
      <c r="T4" s="97">
        <v>6.5</v>
      </c>
      <c r="U4" s="97">
        <v>12.88</v>
      </c>
      <c r="V4" s="97">
        <v>12.3688</v>
      </c>
      <c r="W4" s="97">
        <v>0</v>
      </c>
      <c r="X4" s="97">
        <v>0</v>
      </c>
      <c r="Y4" s="97">
        <v>65.09</v>
      </c>
      <c r="Z4" s="97">
        <v>1.1740699999999999</v>
      </c>
      <c r="AA4" s="97">
        <v>1913</v>
      </c>
      <c r="AB4" s="97">
        <v>152.96</v>
      </c>
      <c r="AC4" s="97">
        <f t="shared" ref="AC4:AC16" si="0">(AA4+AB4*0.5)/(3.5*H4*1000)*100</f>
        <v>0.87340830218167687</v>
      </c>
      <c r="AD4" s="97">
        <v>1228</v>
      </c>
      <c r="AE4" s="97">
        <f t="shared" ref="AE4:AE16" si="1">AD4/(3.5*H4*1000)*100</f>
        <v>0.5391084077643904</v>
      </c>
      <c r="AF4" s="97">
        <v>4468</v>
      </c>
      <c r="AG4" s="97">
        <f t="shared" ref="AG4:AG16" si="2">AF4/(3.5*H4*1000)*100</f>
        <v>1.9615116986085472</v>
      </c>
      <c r="AH4" s="97">
        <v>392</v>
      </c>
      <c r="AI4" s="97">
        <f t="shared" ref="AI4:AI16" si="3">AH4/(3.5*H4*1000)*100</f>
        <v>0.17209323765768811</v>
      </c>
      <c r="AJ4" s="2"/>
      <c r="AK4" s="2">
        <f>AB4*0.5</f>
        <v>76.48</v>
      </c>
      <c r="AL4" s="2">
        <f t="shared" ref="AL4:AL16" si="4">(AA4+AD4+AF4+AH4+AK4)*H4</f>
        <v>525690.47588000004</v>
      </c>
      <c r="AM4" s="2">
        <f t="shared" ref="AM4:AM15" si="5">SUM(M4:P4)</f>
        <v>65.08</v>
      </c>
      <c r="AN4" s="2">
        <f t="shared" ref="AN4:AN15" si="6">SUM(R4:U4)</f>
        <v>65.089999999999989</v>
      </c>
      <c r="AP4" s="4"/>
      <c r="AQ4" s="4">
        <f t="shared" ref="AQ4:AQ16" si="7">SUM(M4:P4)</f>
        <v>65.08</v>
      </c>
      <c r="AR4" s="4">
        <f t="shared" ref="AR4:AR16" si="8">SUM(R4:U4)</f>
        <v>65.089999999999989</v>
      </c>
      <c r="AS4" s="4">
        <f>SUM(W4:Y4)</f>
        <v>65.09</v>
      </c>
      <c r="AU4" s="74">
        <f t="shared" ref="AU4:AU16" si="9">H4/AQ4</f>
        <v>1.0000153657037494</v>
      </c>
      <c r="AV4" s="74">
        <f t="shared" ref="AV4:AV16" si="10">H4/AR4</f>
        <v>0.99986172991242916</v>
      </c>
      <c r="AW4" s="74">
        <f t="shared" ref="AW4:AW16" si="11">H4/AS4</f>
        <v>0.99986172991242894</v>
      </c>
    </row>
    <row r="5" spans="1:49" s="74" customFormat="1" ht="23.25" customHeight="1" x14ac:dyDescent="0.5">
      <c r="A5" s="80" t="s">
        <v>92</v>
      </c>
      <c r="B5" s="80">
        <v>536</v>
      </c>
      <c r="C5" s="80">
        <v>1081</v>
      </c>
      <c r="D5" s="80">
        <v>200</v>
      </c>
      <c r="E5" s="80" t="s">
        <v>94</v>
      </c>
      <c r="F5" s="15">
        <v>13000</v>
      </c>
      <c r="G5" s="15">
        <v>47150</v>
      </c>
      <c r="H5" s="40">
        <v>34.15</v>
      </c>
      <c r="I5" s="17">
        <v>2</v>
      </c>
      <c r="J5" s="80" t="s">
        <v>224</v>
      </c>
      <c r="K5" s="81">
        <v>42214</v>
      </c>
      <c r="L5" s="19" t="s">
        <v>185</v>
      </c>
      <c r="M5" s="97">
        <v>23.19</v>
      </c>
      <c r="N5" s="97">
        <v>6.12</v>
      </c>
      <c r="O5" s="97">
        <v>3.34</v>
      </c>
      <c r="P5" s="97">
        <v>1.51</v>
      </c>
      <c r="Q5" s="97">
        <v>2.4416500000000001</v>
      </c>
      <c r="R5" s="97">
        <v>18.53</v>
      </c>
      <c r="S5" s="97">
        <v>5.15</v>
      </c>
      <c r="T5" s="97">
        <v>3.42</v>
      </c>
      <c r="U5" s="97">
        <v>7.06</v>
      </c>
      <c r="V5" s="97">
        <v>14.882899999999999</v>
      </c>
      <c r="W5" s="97">
        <v>0.08</v>
      </c>
      <c r="X5" s="97">
        <v>0.2</v>
      </c>
      <c r="Y5" s="97">
        <v>33.880000000000003</v>
      </c>
      <c r="Z5" s="97">
        <v>1.2612099999999999</v>
      </c>
      <c r="AA5" s="97">
        <v>711</v>
      </c>
      <c r="AB5" s="97">
        <v>168.13</v>
      </c>
      <c r="AC5" s="97">
        <f t="shared" si="0"/>
        <v>0.66518719933068404</v>
      </c>
      <c r="AD5" s="97">
        <v>0</v>
      </c>
      <c r="AE5" s="97">
        <f t="shared" si="1"/>
        <v>0</v>
      </c>
      <c r="AF5" s="97">
        <v>505</v>
      </c>
      <c r="AG5" s="97">
        <f t="shared" si="2"/>
        <v>0.42250575193474177</v>
      </c>
      <c r="AH5" s="97">
        <v>0</v>
      </c>
      <c r="AI5" s="97">
        <f t="shared" si="3"/>
        <v>0</v>
      </c>
      <c r="AJ5" s="2"/>
      <c r="AK5" s="2">
        <f t="shared" ref="AK5:AK16" si="12">AB5*0.5</f>
        <v>84.064999999999998</v>
      </c>
      <c r="AL5" s="2">
        <f t="shared" si="4"/>
        <v>44397.219749999997</v>
      </c>
      <c r="AM5" s="2">
        <f t="shared" si="5"/>
        <v>34.160000000000004</v>
      </c>
      <c r="AN5" s="2">
        <f t="shared" si="6"/>
        <v>34.160000000000004</v>
      </c>
      <c r="AP5" s="4"/>
      <c r="AQ5" s="4">
        <f t="shared" si="7"/>
        <v>34.160000000000004</v>
      </c>
      <c r="AR5" s="4">
        <f t="shared" si="8"/>
        <v>34.160000000000004</v>
      </c>
      <c r="AS5" s="4">
        <f t="shared" ref="AS5:AS16" si="13">SUM(W5:Y5)</f>
        <v>34.160000000000004</v>
      </c>
      <c r="AU5" s="74">
        <f t="shared" si="9"/>
        <v>0.99970725995316145</v>
      </c>
      <c r="AV5" s="74">
        <f t="shared" si="10"/>
        <v>0.99970725995316145</v>
      </c>
      <c r="AW5" s="74">
        <f t="shared" si="11"/>
        <v>0.99970725995316145</v>
      </c>
    </row>
    <row r="6" spans="1:49" s="74" customFormat="1" ht="23.25" x14ac:dyDescent="0.5">
      <c r="A6" s="80" t="s">
        <v>92</v>
      </c>
      <c r="B6" s="80">
        <v>536</v>
      </c>
      <c r="C6" s="80">
        <v>1083</v>
      </c>
      <c r="D6" s="80">
        <v>200</v>
      </c>
      <c r="E6" s="80" t="s">
        <v>95</v>
      </c>
      <c r="F6" s="15" t="s">
        <v>236</v>
      </c>
      <c r="G6" s="15" t="s">
        <v>237</v>
      </c>
      <c r="H6" s="40">
        <v>44.8</v>
      </c>
      <c r="I6" s="17">
        <v>2</v>
      </c>
      <c r="J6" s="80" t="s">
        <v>224</v>
      </c>
      <c r="K6" s="81">
        <v>42220</v>
      </c>
      <c r="L6" s="19" t="s">
        <v>185</v>
      </c>
      <c r="M6" s="105">
        <v>13.86</v>
      </c>
      <c r="N6" s="105">
        <v>16.28</v>
      </c>
      <c r="O6" s="105">
        <v>10.46</v>
      </c>
      <c r="P6" s="105">
        <v>4.21</v>
      </c>
      <c r="Q6" s="97">
        <v>3.5390000000000001</v>
      </c>
      <c r="R6" s="97">
        <v>23.15</v>
      </c>
      <c r="S6" s="97">
        <v>6.33</v>
      </c>
      <c r="T6" s="97">
        <v>4.8499999999999996</v>
      </c>
      <c r="U6" s="97">
        <v>10.49</v>
      </c>
      <c r="V6" s="97">
        <v>18.039000000000001</v>
      </c>
      <c r="W6" s="97">
        <v>0</v>
      </c>
      <c r="X6" s="97">
        <v>0.03</v>
      </c>
      <c r="Y6" s="97">
        <v>44.78</v>
      </c>
      <c r="Z6" s="97">
        <v>1.633</v>
      </c>
      <c r="AA6" s="97">
        <v>78.61</v>
      </c>
      <c r="AB6" s="105">
        <v>109.26</v>
      </c>
      <c r="AC6" s="97">
        <f t="shared" si="0"/>
        <v>8.4974489795918401E-2</v>
      </c>
      <c r="AD6" s="105">
        <v>0.5</v>
      </c>
      <c r="AE6" s="97">
        <f t="shared" si="1"/>
        <v>3.1887755102040819E-4</v>
      </c>
      <c r="AF6" s="105">
        <v>236.14</v>
      </c>
      <c r="AG6" s="97">
        <f t="shared" si="2"/>
        <v>0.15059948979591839</v>
      </c>
      <c r="AH6" s="105">
        <v>5.38</v>
      </c>
      <c r="AI6" s="97">
        <f t="shared" si="3"/>
        <v>3.4311224489795922E-3</v>
      </c>
      <c r="AJ6" s="2"/>
      <c r="AK6" s="2">
        <f t="shared" si="12"/>
        <v>54.63</v>
      </c>
      <c r="AL6" s="2">
        <f t="shared" si="4"/>
        <v>16811.647999999997</v>
      </c>
      <c r="AM6" s="2">
        <f t="shared" si="5"/>
        <v>44.81</v>
      </c>
      <c r="AN6" s="2">
        <f t="shared" si="6"/>
        <v>44.82</v>
      </c>
      <c r="AP6" s="4"/>
      <c r="AQ6" s="4">
        <f t="shared" si="7"/>
        <v>44.81</v>
      </c>
      <c r="AR6" s="4">
        <f t="shared" si="8"/>
        <v>44.82</v>
      </c>
      <c r="AS6" s="4">
        <f t="shared" si="13"/>
        <v>44.81</v>
      </c>
      <c r="AU6" s="74">
        <f t="shared" si="9"/>
        <v>0.99977683552778385</v>
      </c>
      <c r="AV6" s="74">
        <f t="shared" si="10"/>
        <v>0.99955377063810791</v>
      </c>
      <c r="AW6" s="74">
        <f t="shared" si="11"/>
        <v>0.99977683552778385</v>
      </c>
    </row>
    <row r="7" spans="1:49" s="74" customFormat="1" ht="23.25" customHeight="1" x14ac:dyDescent="0.5">
      <c r="A7" s="80" t="s">
        <v>92</v>
      </c>
      <c r="B7" s="80">
        <v>536</v>
      </c>
      <c r="C7" s="80">
        <v>1091</v>
      </c>
      <c r="D7" s="80">
        <v>200</v>
      </c>
      <c r="E7" s="80" t="s">
        <v>96</v>
      </c>
      <c r="F7" s="15" t="s">
        <v>238</v>
      </c>
      <c r="G7" s="15" t="s">
        <v>254</v>
      </c>
      <c r="H7" s="40">
        <v>64.825000000000003</v>
      </c>
      <c r="I7" s="17">
        <v>2</v>
      </c>
      <c r="J7" s="80" t="s">
        <v>224</v>
      </c>
      <c r="K7" s="81">
        <v>42210</v>
      </c>
      <c r="L7" s="19" t="s">
        <v>185</v>
      </c>
      <c r="M7" s="97">
        <v>41.67</v>
      </c>
      <c r="N7" s="97">
        <v>14.86</v>
      </c>
      <c r="O7" s="97">
        <v>6.33</v>
      </c>
      <c r="P7" s="97">
        <v>1.98</v>
      </c>
      <c r="Q7" s="97">
        <v>2.4790000000000001</v>
      </c>
      <c r="R7" s="97">
        <v>60.01</v>
      </c>
      <c r="S7" s="97">
        <v>4.01</v>
      </c>
      <c r="T7" s="97">
        <v>0.71</v>
      </c>
      <c r="U7" s="97">
        <v>0.1</v>
      </c>
      <c r="V7" s="97">
        <v>6.4950000000000001</v>
      </c>
      <c r="W7" s="97">
        <v>0.2</v>
      </c>
      <c r="X7" s="97">
        <v>0.68</v>
      </c>
      <c r="Y7" s="97">
        <v>63.95</v>
      </c>
      <c r="Z7" s="97">
        <v>1.208</v>
      </c>
      <c r="AA7" s="97">
        <v>128.69999999999999</v>
      </c>
      <c r="AB7" s="97">
        <v>7.19</v>
      </c>
      <c r="AC7" s="97">
        <f t="shared" si="0"/>
        <v>5.8308633133160689E-2</v>
      </c>
      <c r="AD7" s="97">
        <v>0</v>
      </c>
      <c r="AE7" s="97">
        <f t="shared" si="1"/>
        <v>0</v>
      </c>
      <c r="AF7" s="97">
        <v>53.04</v>
      </c>
      <c r="AG7" s="97">
        <f t="shared" si="2"/>
        <v>2.3377224395350116E-2</v>
      </c>
      <c r="AH7" s="97">
        <v>0</v>
      </c>
      <c r="AI7" s="97">
        <f t="shared" si="3"/>
        <v>0</v>
      </c>
      <c r="AJ7" s="2"/>
      <c r="AK7" s="2">
        <f t="shared" si="12"/>
        <v>3.5950000000000002</v>
      </c>
      <c r="AL7" s="2">
        <f t="shared" si="4"/>
        <v>12014.341375</v>
      </c>
      <c r="AM7" s="2">
        <f t="shared" si="5"/>
        <v>64.84</v>
      </c>
      <c r="AN7" s="2">
        <f t="shared" si="6"/>
        <v>64.829999999999984</v>
      </c>
      <c r="AP7" s="4"/>
      <c r="AQ7" s="4">
        <f t="shared" si="7"/>
        <v>64.84</v>
      </c>
      <c r="AR7" s="4">
        <f t="shared" si="8"/>
        <v>64.829999999999984</v>
      </c>
      <c r="AS7" s="4">
        <f t="shared" si="13"/>
        <v>64.83</v>
      </c>
      <c r="AU7" s="74">
        <f t="shared" si="9"/>
        <v>0.99976866132017272</v>
      </c>
      <c r="AV7" s="74">
        <f t="shared" si="10"/>
        <v>0.99992287521209344</v>
      </c>
      <c r="AW7" s="74">
        <f t="shared" si="11"/>
        <v>0.99992287521209322</v>
      </c>
    </row>
    <row r="8" spans="1:49" s="74" customFormat="1" ht="23.25" x14ac:dyDescent="0.5">
      <c r="A8" s="80" t="s">
        <v>92</v>
      </c>
      <c r="B8" s="80">
        <v>536</v>
      </c>
      <c r="C8" s="80">
        <v>1162</v>
      </c>
      <c r="D8" s="80">
        <v>100</v>
      </c>
      <c r="E8" s="80" t="s">
        <v>97</v>
      </c>
      <c r="F8" s="15" t="s">
        <v>240</v>
      </c>
      <c r="G8" s="15" t="s">
        <v>148</v>
      </c>
      <c r="H8" s="40">
        <v>26.369</v>
      </c>
      <c r="I8" s="17">
        <v>2</v>
      </c>
      <c r="J8" s="80" t="s">
        <v>154</v>
      </c>
      <c r="K8" s="81">
        <v>42220</v>
      </c>
      <c r="L8" s="19" t="s">
        <v>185</v>
      </c>
      <c r="M8" s="97">
        <v>19.41</v>
      </c>
      <c r="N8" s="97">
        <v>5.12</v>
      </c>
      <c r="O8" s="97">
        <v>1.29</v>
      </c>
      <c r="P8" s="97">
        <v>0.55000000000000004</v>
      </c>
      <c r="Q8" s="97">
        <v>2.149</v>
      </c>
      <c r="R8" s="97">
        <v>14.6</v>
      </c>
      <c r="S8" s="97">
        <v>3.63</v>
      </c>
      <c r="T8" s="97">
        <v>2.37</v>
      </c>
      <c r="U8" s="97">
        <v>5.78</v>
      </c>
      <c r="V8" s="97">
        <v>15.906000000000001</v>
      </c>
      <c r="W8" s="97">
        <v>0</v>
      </c>
      <c r="X8" s="97">
        <v>0</v>
      </c>
      <c r="Y8" s="97">
        <v>26.37</v>
      </c>
      <c r="Z8" s="97">
        <v>1.286</v>
      </c>
      <c r="AA8" s="97">
        <v>67.510000000000005</v>
      </c>
      <c r="AB8" s="97">
        <v>0.84</v>
      </c>
      <c r="AC8" s="97">
        <f t="shared" si="0"/>
        <v>7.3603744656875233E-2</v>
      </c>
      <c r="AD8" s="97">
        <v>0</v>
      </c>
      <c r="AE8" s="97">
        <f t="shared" si="1"/>
        <v>0</v>
      </c>
      <c r="AF8" s="97">
        <v>0</v>
      </c>
      <c r="AG8" s="97">
        <f t="shared" si="2"/>
        <v>0</v>
      </c>
      <c r="AH8" s="97">
        <v>20.93</v>
      </c>
      <c r="AI8" s="97">
        <f t="shared" si="3"/>
        <v>2.2678144791232129E-2</v>
      </c>
      <c r="AJ8" s="2"/>
      <c r="AK8" s="2">
        <f t="shared" si="12"/>
        <v>0.42</v>
      </c>
      <c r="AL8" s="2">
        <f t="shared" si="4"/>
        <v>2343.1493399999999</v>
      </c>
      <c r="AM8" s="2">
        <f t="shared" si="5"/>
        <v>26.37</v>
      </c>
      <c r="AN8" s="2">
        <f t="shared" si="6"/>
        <v>26.380000000000003</v>
      </c>
      <c r="AP8" s="4"/>
      <c r="AQ8" s="4">
        <f t="shared" si="7"/>
        <v>26.37</v>
      </c>
      <c r="AR8" s="4">
        <f t="shared" si="8"/>
        <v>26.380000000000003</v>
      </c>
      <c r="AS8" s="4">
        <f t="shared" si="13"/>
        <v>26.37</v>
      </c>
      <c r="AU8" s="74">
        <f t="shared" si="9"/>
        <v>0.99996207811907467</v>
      </c>
      <c r="AV8" s="74">
        <f t="shared" si="10"/>
        <v>0.99958301743745248</v>
      </c>
      <c r="AW8" s="74">
        <f t="shared" si="11"/>
        <v>0.99996207811907467</v>
      </c>
    </row>
    <row r="9" spans="1:49" s="74" customFormat="1" ht="23.25" customHeight="1" x14ac:dyDescent="0.5">
      <c r="A9" s="80" t="s">
        <v>92</v>
      </c>
      <c r="B9" s="80">
        <v>536</v>
      </c>
      <c r="C9" s="80">
        <v>1168</v>
      </c>
      <c r="D9" s="80">
        <v>101</v>
      </c>
      <c r="E9" s="80" t="s">
        <v>98</v>
      </c>
      <c r="F9" s="15">
        <v>0</v>
      </c>
      <c r="G9" s="15">
        <v>14000</v>
      </c>
      <c r="H9" s="40">
        <v>14</v>
      </c>
      <c r="I9" s="17">
        <v>2</v>
      </c>
      <c r="J9" s="80" t="s">
        <v>224</v>
      </c>
      <c r="K9" s="81">
        <v>42220</v>
      </c>
      <c r="L9" s="19" t="s">
        <v>185</v>
      </c>
      <c r="M9" s="97">
        <v>10.17</v>
      </c>
      <c r="N9" s="97">
        <v>2.82</v>
      </c>
      <c r="O9" s="97">
        <v>0.71</v>
      </c>
      <c r="P9" s="97">
        <v>0.3</v>
      </c>
      <c r="Q9" s="97">
        <v>2.2168700000000001</v>
      </c>
      <c r="R9" s="97">
        <v>8.99</v>
      </c>
      <c r="S9" s="97">
        <v>2.4500000000000002</v>
      </c>
      <c r="T9" s="97">
        <v>0.89</v>
      </c>
      <c r="U9" s="97">
        <v>1.69</v>
      </c>
      <c r="V9" s="97">
        <v>12.369</v>
      </c>
      <c r="W9" s="97">
        <v>0</v>
      </c>
      <c r="X9" s="97">
        <v>0</v>
      </c>
      <c r="Y9" s="97">
        <v>14</v>
      </c>
      <c r="Z9" s="97">
        <v>1.0424899999999999</v>
      </c>
      <c r="AA9" s="97">
        <v>3</v>
      </c>
      <c r="AB9" s="97">
        <v>10.76</v>
      </c>
      <c r="AC9" s="97">
        <f t="shared" si="0"/>
        <v>1.710204081632653E-2</v>
      </c>
      <c r="AD9" s="97">
        <v>0</v>
      </c>
      <c r="AE9" s="97">
        <f t="shared" si="1"/>
        <v>0</v>
      </c>
      <c r="AF9" s="97">
        <v>0</v>
      </c>
      <c r="AG9" s="97">
        <f t="shared" si="2"/>
        <v>0</v>
      </c>
      <c r="AH9" s="97">
        <v>0</v>
      </c>
      <c r="AI9" s="97">
        <f t="shared" si="3"/>
        <v>0</v>
      </c>
      <c r="AJ9" s="2"/>
      <c r="AK9" s="2">
        <f t="shared" si="12"/>
        <v>5.38</v>
      </c>
      <c r="AL9" s="2">
        <f t="shared" si="4"/>
        <v>117.32</v>
      </c>
      <c r="AM9" s="2">
        <f t="shared" si="5"/>
        <v>14</v>
      </c>
      <c r="AN9" s="2">
        <f t="shared" si="6"/>
        <v>14.020000000000001</v>
      </c>
      <c r="AP9" s="4"/>
      <c r="AQ9" s="4">
        <f t="shared" si="7"/>
        <v>14</v>
      </c>
      <c r="AR9" s="4">
        <f t="shared" si="8"/>
        <v>14.020000000000001</v>
      </c>
      <c r="AS9" s="4">
        <f t="shared" si="13"/>
        <v>14</v>
      </c>
      <c r="AU9" s="74">
        <f t="shared" si="9"/>
        <v>1</v>
      </c>
      <c r="AV9" s="74">
        <f t="shared" si="10"/>
        <v>0.99857346647646206</v>
      </c>
      <c r="AW9" s="74">
        <f t="shared" si="11"/>
        <v>1</v>
      </c>
    </row>
    <row r="10" spans="1:49" s="74" customFormat="1" ht="23.25" x14ac:dyDescent="0.5">
      <c r="A10" s="80" t="s">
        <v>92</v>
      </c>
      <c r="B10" s="80">
        <v>536</v>
      </c>
      <c r="C10" s="80">
        <v>1169</v>
      </c>
      <c r="D10" s="80">
        <v>101</v>
      </c>
      <c r="E10" s="80" t="s">
        <v>99</v>
      </c>
      <c r="F10" s="15">
        <v>0</v>
      </c>
      <c r="G10" s="15">
        <v>15000</v>
      </c>
      <c r="H10" s="40">
        <v>15</v>
      </c>
      <c r="I10" s="17">
        <v>2</v>
      </c>
      <c r="J10" s="80" t="s">
        <v>224</v>
      </c>
      <c r="K10" s="81">
        <v>42214</v>
      </c>
      <c r="L10" s="19" t="s">
        <v>185</v>
      </c>
      <c r="M10" s="97">
        <v>8.59</v>
      </c>
      <c r="N10" s="97">
        <v>3.52</v>
      </c>
      <c r="O10" s="97">
        <v>1.84</v>
      </c>
      <c r="P10" s="97">
        <v>1.06</v>
      </c>
      <c r="Q10" s="97">
        <v>2.66439</v>
      </c>
      <c r="R10" s="97">
        <v>2.42</v>
      </c>
      <c r="S10" s="97">
        <v>2.06</v>
      </c>
      <c r="T10" s="97">
        <v>1.71</v>
      </c>
      <c r="U10" s="97">
        <v>8.81</v>
      </c>
      <c r="V10" s="97">
        <v>26.194500000000001</v>
      </c>
      <c r="W10" s="97">
        <v>0</v>
      </c>
      <c r="X10" s="97">
        <v>0</v>
      </c>
      <c r="Y10" s="97">
        <v>15</v>
      </c>
      <c r="Z10" s="97">
        <v>1.1261300000000001</v>
      </c>
      <c r="AA10" s="97">
        <v>305</v>
      </c>
      <c r="AB10" s="97">
        <v>536.11</v>
      </c>
      <c r="AC10" s="97">
        <f t="shared" si="0"/>
        <v>1.0915333333333335</v>
      </c>
      <c r="AD10" s="97">
        <v>0</v>
      </c>
      <c r="AE10" s="97">
        <f t="shared" si="1"/>
        <v>0</v>
      </c>
      <c r="AF10" s="97">
        <v>8</v>
      </c>
      <c r="AG10" s="97">
        <f t="shared" si="2"/>
        <v>1.5238095238095236E-2</v>
      </c>
      <c r="AH10" s="97">
        <v>0</v>
      </c>
      <c r="AI10" s="97">
        <f t="shared" si="3"/>
        <v>0</v>
      </c>
      <c r="AJ10" s="2"/>
      <c r="AK10" s="2">
        <f t="shared" si="12"/>
        <v>268.05500000000001</v>
      </c>
      <c r="AL10" s="2">
        <f t="shared" si="4"/>
        <v>8715.8250000000007</v>
      </c>
      <c r="AM10" s="2">
        <f t="shared" si="5"/>
        <v>15.01</v>
      </c>
      <c r="AN10" s="2">
        <f t="shared" si="6"/>
        <v>15</v>
      </c>
      <c r="AP10" s="4"/>
      <c r="AQ10" s="4">
        <f t="shared" si="7"/>
        <v>15.01</v>
      </c>
      <c r="AR10" s="4">
        <f t="shared" si="8"/>
        <v>15</v>
      </c>
      <c r="AS10" s="4">
        <f t="shared" si="13"/>
        <v>15</v>
      </c>
      <c r="AU10" s="74">
        <f t="shared" si="9"/>
        <v>0.99933377748167884</v>
      </c>
      <c r="AV10" s="74">
        <f t="shared" si="10"/>
        <v>1</v>
      </c>
      <c r="AW10" s="74">
        <f t="shared" si="11"/>
        <v>1</v>
      </c>
    </row>
    <row r="11" spans="1:49" s="5" customFormat="1" ht="23.25" customHeight="1" x14ac:dyDescent="0.5">
      <c r="A11" s="14" t="s">
        <v>92</v>
      </c>
      <c r="B11" s="14">
        <v>536</v>
      </c>
      <c r="C11" s="14">
        <v>1169</v>
      </c>
      <c r="D11" s="14">
        <v>102</v>
      </c>
      <c r="E11" s="14" t="s">
        <v>100</v>
      </c>
      <c r="F11" s="15">
        <v>15000</v>
      </c>
      <c r="G11" s="15">
        <v>38183</v>
      </c>
      <c r="H11" s="40">
        <v>23.183</v>
      </c>
      <c r="I11" s="17">
        <v>2</v>
      </c>
      <c r="J11" s="14" t="s">
        <v>224</v>
      </c>
      <c r="K11" s="21">
        <v>42214</v>
      </c>
      <c r="L11" s="19" t="s">
        <v>185</v>
      </c>
      <c r="M11" s="97">
        <v>12.64</v>
      </c>
      <c r="N11" s="97">
        <v>7.34</v>
      </c>
      <c r="O11" s="97">
        <v>2.33</v>
      </c>
      <c r="P11" s="97">
        <v>0.88</v>
      </c>
      <c r="Q11" s="97">
        <v>2.601</v>
      </c>
      <c r="R11" s="97">
        <v>8.3000000000000007</v>
      </c>
      <c r="S11" s="97">
        <v>3</v>
      </c>
      <c r="T11" s="97">
        <v>2.31</v>
      </c>
      <c r="U11" s="97">
        <v>9.59</v>
      </c>
      <c r="V11" s="97">
        <v>22.047000000000001</v>
      </c>
      <c r="W11" s="97">
        <v>0</v>
      </c>
      <c r="X11" s="97">
        <v>0</v>
      </c>
      <c r="Y11" s="97">
        <v>23.19</v>
      </c>
      <c r="Z11" s="97">
        <v>1.1120000000000001</v>
      </c>
      <c r="AA11" s="97">
        <v>420.3</v>
      </c>
      <c r="AB11" s="97">
        <v>788.08199999999999</v>
      </c>
      <c r="AC11" s="97">
        <f t="shared" si="0"/>
        <v>1.0036184149715617</v>
      </c>
      <c r="AD11" s="97">
        <v>0</v>
      </c>
      <c r="AE11" s="97">
        <f t="shared" si="1"/>
        <v>0</v>
      </c>
      <c r="AF11" s="97">
        <v>11.76</v>
      </c>
      <c r="AG11" s="97">
        <f t="shared" si="2"/>
        <v>1.4493378768925504E-2</v>
      </c>
      <c r="AH11" s="97">
        <v>0</v>
      </c>
      <c r="AI11" s="97">
        <f t="shared" si="3"/>
        <v>0</v>
      </c>
      <c r="AJ11" s="2"/>
      <c r="AK11" s="2">
        <f t="shared" si="12"/>
        <v>394.041</v>
      </c>
      <c r="AL11" s="2">
        <f t="shared" si="4"/>
        <v>19151.499483</v>
      </c>
      <c r="AM11" s="2">
        <f t="shared" si="5"/>
        <v>23.19</v>
      </c>
      <c r="AN11" s="2">
        <f t="shared" si="6"/>
        <v>23.200000000000003</v>
      </c>
      <c r="AP11" s="4"/>
      <c r="AQ11" s="4">
        <f t="shared" si="7"/>
        <v>23.19</v>
      </c>
      <c r="AR11" s="4">
        <f t="shared" si="8"/>
        <v>23.200000000000003</v>
      </c>
      <c r="AS11" s="4">
        <f t="shared" si="13"/>
        <v>23.19</v>
      </c>
      <c r="AT11" s="74"/>
      <c r="AU11" s="74">
        <f t="shared" si="9"/>
        <v>0.99969814575247951</v>
      </c>
      <c r="AV11" s="74">
        <f t="shared" si="10"/>
        <v>0.99926724137931022</v>
      </c>
      <c r="AW11" s="74">
        <f t="shared" si="11"/>
        <v>0.99969814575247951</v>
      </c>
    </row>
    <row r="12" spans="1:49" s="5" customFormat="1" ht="23.25" x14ac:dyDescent="0.5">
      <c r="A12" s="14" t="s">
        <v>92</v>
      </c>
      <c r="B12" s="14">
        <v>536</v>
      </c>
      <c r="C12" s="14">
        <v>1225</v>
      </c>
      <c r="D12" s="14">
        <v>101</v>
      </c>
      <c r="E12" s="14" t="s">
        <v>101</v>
      </c>
      <c r="F12" s="15">
        <v>12000</v>
      </c>
      <c r="G12" s="15">
        <v>0</v>
      </c>
      <c r="H12" s="40">
        <v>12</v>
      </c>
      <c r="I12" s="17">
        <v>2</v>
      </c>
      <c r="J12" s="14" t="s">
        <v>154</v>
      </c>
      <c r="K12" s="21">
        <v>42214</v>
      </c>
      <c r="L12" s="19" t="s">
        <v>185</v>
      </c>
      <c r="M12" s="97">
        <v>6.5</v>
      </c>
      <c r="N12" s="97">
        <v>3.15</v>
      </c>
      <c r="O12" s="97">
        <v>1.4</v>
      </c>
      <c r="P12" s="97">
        <v>0.95</v>
      </c>
      <c r="Q12" s="97">
        <v>2.8515600000000001</v>
      </c>
      <c r="R12" s="97">
        <v>3.93</v>
      </c>
      <c r="S12" s="97">
        <v>2.35</v>
      </c>
      <c r="T12" s="97">
        <v>1.68</v>
      </c>
      <c r="U12" s="97">
        <v>4.05</v>
      </c>
      <c r="V12" s="97">
        <v>16.525600000000001</v>
      </c>
      <c r="W12" s="97">
        <v>0</v>
      </c>
      <c r="X12" s="97">
        <v>0</v>
      </c>
      <c r="Y12" s="97">
        <v>12</v>
      </c>
      <c r="Z12" s="97">
        <v>1.16658</v>
      </c>
      <c r="AA12" s="97">
        <v>260</v>
      </c>
      <c r="AB12" s="97">
        <v>140.84</v>
      </c>
      <c r="AC12" s="97">
        <f t="shared" si="0"/>
        <v>0.7867142857142857</v>
      </c>
      <c r="AD12" s="97">
        <v>0</v>
      </c>
      <c r="AE12" s="97">
        <f t="shared" si="1"/>
        <v>0</v>
      </c>
      <c r="AF12" s="97">
        <v>281</v>
      </c>
      <c r="AG12" s="97">
        <f t="shared" si="2"/>
        <v>0.669047619047619</v>
      </c>
      <c r="AH12" s="97">
        <v>0</v>
      </c>
      <c r="AI12" s="97">
        <f t="shared" si="3"/>
        <v>0</v>
      </c>
      <c r="AJ12" s="2"/>
      <c r="AK12" s="2">
        <f t="shared" si="12"/>
        <v>70.42</v>
      </c>
      <c r="AL12" s="2">
        <f t="shared" si="4"/>
        <v>7337.0399999999991</v>
      </c>
      <c r="AM12" s="2">
        <f t="shared" si="5"/>
        <v>12</v>
      </c>
      <c r="AN12" s="2">
        <f t="shared" si="6"/>
        <v>12.01</v>
      </c>
      <c r="AP12" s="4"/>
      <c r="AQ12" s="4">
        <f t="shared" si="7"/>
        <v>12</v>
      </c>
      <c r="AR12" s="4">
        <f t="shared" si="8"/>
        <v>12.01</v>
      </c>
      <c r="AS12" s="4">
        <f t="shared" si="13"/>
        <v>12</v>
      </c>
      <c r="AT12" s="74"/>
      <c r="AU12" s="74">
        <f t="shared" si="9"/>
        <v>1</v>
      </c>
      <c r="AV12" s="74">
        <f t="shared" si="10"/>
        <v>0.99916736053288924</v>
      </c>
      <c r="AW12" s="74">
        <f t="shared" si="11"/>
        <v>1</v>
      </c>
    </row>
    <row r="13" spans="1:49" s="5" customFormat="1" ht="23.25" customHeight="1" x14ac:dyDescent="0.5">
      <c r="A13" s="14" t="s">
        <v>92</v>
      </c>
      <c r="B13" s="14">
        <v>536</v>
      </c>
      <c r="C13" s="14">
        <v>1225</v>
      </c>
      <c r="D13" s="14">
        <v>102</v>
      </c>
      <c r="E13" s="14" t="s">
        <v>102</v>
      </c>
      <c r="F13" s="15">
        <v>12000</v>
      </c>
      <c r="G13" s="15">
        <v>28675</v>
      </c>
      <c r="H13" s="40">
        <v>16.675000000000001</v>
      </c>
      <c r="I13" s="17">
        <v>2</v>
      </c>
      <c r="J13" s="14" t="s">
        <v>154</v>
      </c>
      <c r="K13" s="21">
        <v>42220</v>
      </c>
      <c r="L13" s="19" t="s">
        <v>185</v>
      </c>
      <c r="M13" s="97">
        <v>8.76</v>
      </c>
      <c r="N13" s="97">
        <v>3.39</v>
      </c>
      <c r="O13" s="97">
        <v>2.41</v>
      </c>
      <c r="P13" s="97">
        <v>2.13</v>
      </c>
      <c r="Q13" s="97">
        <v>3.0908500000000001</v>
      </c>
      <c r="R13" s="97">
        <v>6.53</v>
      </c>
      <c r="S13" s="97">
        <v>3.17</v>
      </c>
      <c r="T13" s="97">
        <v>2.16</v>
      </c>
      <c r="U13" s="97">
        <v>4.84</v>
      </c>
      <c r="V13" s="97">
        <v>14.944699999999999</v>
      </c>
      <c r="W13" s="97">
        <v>0</v>
      </c>
      <c r="X13" s="97">
        <v>0</v>
      </c>
      <c r="Y13" s="97">
        <v>16.68</v>
      </c>
      <c r="Z13" s="97">
        <v>1.41092</v>
      </c>
      <c r="AA13" s="98">
        <v>226</v>
      </c>
      <c r="AB13" s="97">
        <v>0</v>
      </c>
      <c r="AC13" s="97">
        <f t="shared" si="0"/>
        <v>0.38723495395159557</v>
      </c>
      <c r="AD13" s="97">
        <v>44</v>
      </c>
      <c r="AE13" s="97">
        <f t="shared" si="1"/>
        <v>7.5390875990576131E-2</v>
      </c>
      <c r="AF13" s="97">
        <v>0</v>
      </c>
      <c r="AG13" s="97">
        <f t="shared" si="2"/>
        <v>0</v>
      </c>
      <c r="AH13" s="97">
        <v>23</v>
      </c>
      <c r="AI13" s="97">
        <f t="shared" si="3"/>
        <v>3.9408866995073885E-2</v>
      </c>
      <c r="AJ13" s="2"/>
      <c r="AK13" s="2">
        <f t="shared" si="12"/>
        <v>0</v>
      </c>
      <c r="AL13" s="2">
        <f t="shared" si="4"/>
        <v>4885.7750000000005</v>
      </c>
      <c r="AM13" s="2">
        <f t="shared" si="5"/>
        <v>16.690000000000001</v>
      </c>
      <c r="AN13" s="2">
        <f t="shared" si="6"/>
        <v>16.7</v>
      </c>
      <c r="AP13" s="4"/>
      <c r="AQ13" s="4">
        <f t="shared" si="7"/>
        <v>16.690000000000001</v>
      </c>
      <c r="AR13" s="4">
        <f t="shared" si="8"/>
        <v>16.7</v>
      </c>
      <c r="AS13" s="4">
        <f t="shared" si="13"/>
        <v>16.68</v>
      </c>
      <c r="AT13" s="74"/>
      <c r="AU13" s="74">
        <f t="shared" si="9"/>
        <v>0.99910125823846607</v>
      </c>
      <c r="AV13" s="74">
        <f t="shared" si="10"/>
        <v>0.99850299401197617</v>
      </c>
      <c r="AW13" s="74">
        <f t="shared" si="11"/>
        <v>0.99970023980815359</v>
      </c>
    </row>
    <row r="14" spans="1:49" s="5" customFormat="1" ht="23.25" x14ac:dyDescent="0.5">
      <c r="A14" s="14" t="s">
        <v>92</v>
      </c>
      <c r="B14" s="14">
        <v>536</v>
      </c>
      <c r="C14" s="14">
        <v>1243</v>
      </c>
      <c r="D14" s="14">
        <v>201</v>
      </c>
      <c r="E14" s="14" t="s">
        <v>103</v>
      </c>
      <c r="F14" s="26" t="s">
        <v>191</v>
      </c>
      <c r="G14" s="26" t="s">
        <v>192</v>
      </c>
      <c r="H14" s="40">
        <v>46.725000000000001</v>
      </c>
      <c r="I14" s="17">
        <v>2</v>
      </c>
      <c r="J14" s="14" t="s">
        <v>154</v>
      </c>
      <c r="K14" s="21">
        <v>42220</v>
      </c>
      <c r="L14" s="19" t="s">
        <v>185</v>
      </c>
      <c r="M14" s="105">
        <v>5.86</v>
      </c>
      <c r="N14" s="105">
        <v>10.73</v>
      </c>
      <c r="O14" s="105">
        <v>12.65</v>
      </c>
      <c r="P14" s="97">
        <v>17.489999999999998</v>
      </c>
      <c r="Q14" s="97">
        <v>3.9992299999999998</v>
      </c>
      <c r="R14" s="97">
        <v>15.83</v>
      </c>
      <c r="S14" s="97">
        <v>6.96</v>
      </c>
      <c r="T14" s="97">
        <v>4.47</v>
      </c>
      <c r="U14" s="97">
        <v>19.47</v>
      </c>
      <c r="V14" s="97">
        <v>21.088799999999999</v>
      </c>
      <c r="W14" s="97">
        <v>0</v>
      </c>
      <c r="X14" s="97">
        <v>7.0000000000000007E-2</v>
      </c>
      <c r="Y14" s="97">
        <v>46.66</v>
      </c>
      <c r="Z14" s="97">
        <v>1.5954200000000001</v>
      </c>
      <c r="AA14" s="106">
        <v>4471</v>
      </c>
      <c r="AB14" s="105">
        <v>261.20999999999998</v>
      </c>
      <c r="AC14" s="97">
        <f t="shared" si="0"/>
        <v>2.813791943743789</v>
      </c>
      <c r="AD14" s="105">
        <v>5145</v>
      </c>
      <c r="AE14" s="97">
        <f t="shared" si="1"/>
        <v>3.1460674157303372</v>
      </c>
      <c r="AF14" s="105">
        <v>5198</v>
      </c>
      <c r="AG14" s="97">
        <f t="shared" si="2"/>
        <v>3.1784758847359167</v>
      </c>
      <c r="AH14" s="105">
        <v>139</v>
      </c>
      <c r="AI14" s="97">
        <f t="shared" si="3"/>
        <v>8.4995796071237487E-2</v>
      </c>
      <c r="AJ14" s="2"/>
      <c r="AK14" s="2">
        <f t="shared" si="12"/>
        <v>130.60499999999999</v>
      </c>
      <c r="AL14" s="2">
        <f t="shared" si="4"/>
        <v>704781.44362499996</v>
      </c>
      <c r="AM14" s="2">
        <f t="shared" si="5"/>
        <v>46.730000000000004</v>
      </c>
      <c r="AN14" s="2">
        <f t="shared" si="6"/>
        <v>46.73</v>
      </c>
      <c r="AP14" s="4"/>
      <c r="AQ14" s="4">
        <f t="shared" si="7"/>
        <v>46.730000000000004</v>
      </c>
      <c r="AR14" s="4">
        <f t="shared" si="8"/>
        <v>46.73</v>
      </c>
      <c r="AS14" s="4">
        <f t="shared" si="13"/>
        <v>46.73</v>
      </c>
      <c r="AT14" s="74"/>
      <c r="AU14" s="74">
        <f t="shared" si="9"/>
        <v>0.99989300235394818</v>
      </c>
      <c r="AV14" s="74">
        <f t="shared" si="10"/>
        <v>0.99989300235394829</v>
      </c>
      <c r="AW14" s="74">
        <f t="shared" si="11"/>
        <v>0.99989300235394829</v>
      </c>
    </row>
    <row r="15" spans="1:49" s="5" customFormat="1" ht="23.25" customHeight="1" x14ac:dyDescent="0.5">
      <c r="A15" s="14" t="s">
        <v>92</v>
      </c>
      <c r="B15" s="14">
        <v>536</v>
      </c>
      <c r="C15" s="14">
        <v>1243</v>
      </c>
      <c r="D15" s="14">
        <v>202</v>
      </c>
      <c r="E15" s="14" t="s">
        <v>104</v>
      </c>
      <c r="F15" s="26">
        <v>111433</v>
      </c>
      <c r="G15" s="26">
        <v>96433</v>
      </c>
      <c r="H15" s="40">
        <v>15</v>
      </c>
      <c r="I15" s="17">
        <v>2</v>
      </c>
      <c r="J15" s="14" t="s">
        <v>154</v>
      </c>
      <c r="K15" s="21">
        <v>42220</v>
      </c>
      <c r="L15" s="19" t="s">
        <v>185</v>
      </c>
      <c r="M15" s="97">
        <v>2.46</v>
      </c>
      <c r="N15" s="97">
        <v>4.46</v>
      </c>
      <c r="O15" s="97">
        <v>4.34</v>
      </c>
      <c r="P15" s="97">
        <v>3.74</v>
      </c>
      <c r="Q15" s="97">
        <v>3.8423500000000002</v>
      </c>
      <c r="R15" s="97">
        <v>5</v>
      </c>
      <c r="S15" s="97">
        <v>2.36</v>
      </c>
      <c r="T15" s="97">
        <v>1.28</v>
      </c>
      <c r="U15" s="97">
        <v>6.37</v>
      </c>
      <c r="V15" s="97">
        <v>21.466699999999999</v>
      </c>
      <c r="W15" s="97">
        <v>0</v>
      </c>
      <c r="X15" s="97">
        <v>0</v>
      </c>
      <c r="Y15" s="97">
        <v>15</v>
      </c>
      <c r="Z15" s="97">
        <v>1.31599</v>
      </c>
      <c r="AA15" s="98">
        <v>1900</v>
      </c>
      <c r="AB15" s="97">
        <v>200.43</v>
      </c>
      <c r="AC15" s="97">
        <f t="shared" si="0"/>
        <v>3.8099333333333334</v>
      </c>
      <c r="AD15" s="97">
        <v>6805</v>
      </c>
      <c r="AE15" s="97">
        <f t="shared" si="1"/>
        <v>12.96190476190476</v>
      </c>
      <c r="AF15" s="97">
        <v>1237</v>
      </c>
      <c r="AG15" s="97">
        <f t="shared" si="2"/>
        <v>2.3561904761904762</v>
      </c>
      <c r="AH15" s="97">
        <v>545</v>
      </c>
      <c r="AI15" s="97">
        <f t="shared" si="3"/>
        <v>1.0380952380952382</v>
      </c>
      <c r="AJ15" s="2"/>
      <c r="AK15" s="2">
        <f t="shared" si="12"/>
        <v>100.215</v>
      </c>
      <c r="AL15" s="2">
        <f t="shared" si="4"/>
        <v>158808.22500000001</v>
      </c>
      <c r="AM15" s="2">
        <f t="shared" si="5"/>
        <v>15</v>
      </c>
      <c r="AN15" s="2">
        <f t="shared" si="6"/>
        <v>15.009999999999998</v>
      </c>
      <c r="AP15" s="4"/>
      <c r="AQ15" s="4">
        <f t="shared" si="7"/>
        <v>15</v>
      </c>
      <c r="AR15" s="4">
        <f t="shared" si="8"/>
        <v>15.009999999999998</v>
      </c>
      <c r="AS15" s="4">
        <f t="shared" si="13"/>
        <v>15</v>
      </c>
      <c r="AT15" s="74"/>
      <c r="AU15" s="74">
        <f t="shared" si="9"/>
        <v>1</v>
      </c>
      <c r="AV15" s="74">
        <f t="shared" si="10"/>
        <v>0.99933377748167906</v>
      </c>
      <c r="AW15" s="74">
        <f t="shared" si="11"/>
        <v>1</v>
      </c>
    </row>
    <row r="16" spans="1:49" s="38" customFormat="1" ht="23.25" customHeight="1" x14ac:dyDescent="0.5">
      <c r="A16" s="80" t="s">
        <v>92</v>
      </c>
      <c r="B16" s="80">
        <v>536</v>
      </c>
      <c r="C16" s="80">
        <v>1257</v>
      </c>
      <c r="D16" s="80">
        <v>100</v>
      </c>
      <c r="E16" s="80" t="s">
        <v>105</v>
      </c>
      <c r="F16" s="15" t="s">
        <v>286</v>
      </c>
      <c r="G16" s="15" t="s">
        <v>148</v>
      </c>
      <c r="H16" s="40">
        <v>32.387999999999998</v>
      </c>
      <c r="I16" s="17">
        <v>2</v>
      </c>
      <c r="J16" s="80" t="s">
        <v>154</v>
      </c>
      <c r="K16" s="81">
        <v>42205</v>
      </c>
      <c r="L16" s="19" t="s">
        <v>185</v>
      </c>
      <c r="M16" s="97">
        <v>1.1399999999999999</v>
      </c>
      <c r="N16" s="97">
        <v>5.7</v>
      </c>
      <c r="O16" s="97">
        <v>13.34</v>
      </c>
      <c r="P16" s="97">
        <v>12.23</v>
      </c>
      <c r="Q16" s="97">
        <v>4.9400000000000004</v>
      </c>
      <c r="R16" s="97">
        <v>12.2</v>
      </c>
      <c r="S16" s="97">
        <v>5.39</v>
      </c>
      <c r="T16" s="97">
        <v>3.09</v>
      </c>
      <c r="U16" s="97">
        <v>11.72</v>
      </c>
      <c r="V16" s="97">
        <v>19.718</v>
      </c>
      <c r="W16" s="97">
        <v>0.1</v>
      </c>
      <c r="X16" s="97">
        <v>0.18</v>
      </c>
      <c r="Y16" s="97">
        <v>32.11</v>
      </c>
      <c r="Z16" s="97">
        <v>1.825</v>
      </c>
      <c r="AA16" s="97">
        <v>85.57</v>
      </c>
      <c r="AB16" s="97">
        <v>209.59</v>
      </c>
      <c r="AC16" s="97">
        <f t="shared" si="0"/>
        <v>0.16793256761763617</v>
      </c>
      <c r="AD16" s="97">
        <v>7653.58</v>
      </c>
      <c r="AE16" s="97">
        <f t="shared" si="1"/>
        <v>6.7516893382028629</v>
      </c>
      <c r="AF16" s="97">
        <v>22.84</v>
      </c>
      <c r="AG16" s="97">
        <f t="shared" si="2"/>
        <v>2.0148555902538862E-2</v>
      </c>
      <c r="AH16" s="97">
        <v>237.49</v>
      </c>
      <c r="AI16" s="97">
        <f t="shared" si="3"/>
        <v>0.20950440198309783</v>
      </c>
      <c r="AJ16" s="36"/>
      <c r="AK16" s="2">
        <f t="shared" si="12"/>
        <v>104.795</v>
      </c>
      <c r="AL16" s="2">
        <f t="shared" si="4"/>
        <v>262481.25869999995</v>
      </c>
      <c r="AM16" s="36"/>
      <c r="AN16" s="36"/>
      <c r="AP16" s="36"/>
      <c r="AQ16" s="4">
        <f t="shared" si="7"/>
        <v>32.409999999999997</v>
      </c>
      <c r="AR16" s="4">
        <f t="shared" si="8"/>
        <v>32.4</v>
      </c>
      <c r="AS16" s="4">
        <f t="shared" si="13"/>
        <v>32.39</v>
      </c>
      <c r="AT16" s="74"/>
      <c r="AU16" s="74">
        <f t="shared" si="9"/>
        <v>0.99932119716137002</v>
      </c>
      <c r="AV16" s="74">
        <f t="shared" si="10"/>
        <v>0.99962962962962965</v>
      </c>
      <c r="AW16" s="74">
        <f t="shared" si="11"/>
        <v>0.99993825254708235</v>
      </c>
    </row>
    <row r="17" spans="1:40" s="140" customFormat="1" ht="23.25" x14ac:dyDescent="0.5">
      <c r="A17" s="133"/>
      <c r="B17" s="133"/>
      <c r="C17" s="133"/>
      <c r="D17" s="133"/>
      <c r="E17" s="133"/>
      <c r="F17" s="184" t="s">
        <v>182</v>
      </c>
      <c r="G17" s="185"/>
      <c r="H17" s="134">
        <f>SUM(H4:H16)</f>
        <v>410.19600000000003</v>
      </c>
      <c r="I17" s="135"/>
      <c r="J17" s="135"/>
      <c r="K17" s="135"/>
      <c r="L17" s="135"/>
      <c r="M17" s="137">
        <f>SUM(M4:M16)</f>
        <v>204.61999999999998</v>
      </c>
      <c r="N17" s="137">
        <f>SUM(N4:N16)</f>
        <v>93.61</v>
      </c>
      <c r="O17" s="137">
        <f>SUM(O4:O16)</f>
        <v>64.23</v>
      </c>
      <c r="P17" s="137">
        <f>SUM(P4:P16)</f>
        <v>47.83</v>
      </c>
      <c r="Q17" s="137" t="s">
        <v>183</v>
      </c>
      <c r="R17" s="137">
        <f>SUM(R4:R16)</f>
        <v>213.22</v>
      </c>
      <c r="S17" s="137">
        <f t="shared" ref="S17:U17" si="14">SUM(S4:S16)</f>
        <v>58.84</v>
      </c>
      <c r="T17" s="137">
        <f t="shared" si="14"/>
        <v>35.44</v>
      </c>
      <c r="U17" s="137">
        <f t="shared" si="14"/>
        <v>102.85000000000001</v>
      </c>
      <c r="V17" s="137" t="s">
        <v>183</v>
      </c>
      <c r="W17" s="137">
        <f>SUM(W4:W16)</f>
        <v>0.38</v>
      </c>
      <c r="X17" s="137">
        <f>SUM(X4:X16)</f>
        <v>1.1599999999999999</v>
      </c>
      <c r="Y17" s="137">
        <f>SUM(Y4:Y16)</f>
        <v>408.71000000000004</v>
      </c>
      <c r="Z17" s="137" t="s">
        <v>183</v>
      </c>
      <c r="AA17" s="168">
        <f>SUM(AA4:AA16)</f>
        <v>10569.69</v>
      </c>
      <c r="AB17" s="168">
        <f>SUM(AB4:AB16)</f>
        <v>2585.4019999999996</v>
      </c>
      <c r="AC17" s="137" t="s">
        <v>183</v>
      </c>
      <c r="AD17" s="168">
        <f>SUM(AD2:AD16)</f>
        <v>20876.080000000002</v>
      </c>
      <c r="AE17" s="137" t="s">
        <v>183</v>
      </c>
      <c r="AF17" s="168">
        <f>SUM(AF4:AF16)</f>
        <v>12020.78</v>
      </c>
      <c r="AG17" s="137" t="s">
        <v>183</v>
      </c>
      <c r="AH17" s="168">
        <f>SUM(AH4:AH16)</f>
        <v>1362.8</v>
      </c>
      <c r="AI17" s="169" t="s">
        <v>183</v>
      </c>
      <c r="AL17" s="170">
        <f>SUM(AL4:AL16)/H17</f>
        <v>4309.001602046339</v>
      </c>
      <c r="AM17" s="139">
        <f>SUM(AM4:AM15)</f>
        <v>377.88000000000005</v>
      </c>
      <c r="AN17" s="139">
        <f>SUM(AN4:AN15)</f>
        <v>377.94999999999993</v>
      </c>
    </row>
    <row r="18" spans="1:40" s="140" customFormat="1" ht="23.25" customHeight="1" x14ac:dyDescent="0.5">
      <c r="A18" s="133"/>
      <c r="B18" s="133"/>
      <c r="C18" s="133"/>
      <c r="D18" s="133"/>
      <c r="E18" s="133"/>
      <c r="F18" s="186" t="s">
        <v>184</v>
      </c>
      <c r="G18" s="187"/>
      <c r="H18" s="141"/>
      <c r="I18" s="141"/>
      <c r="J18" s="141"/>
      <c r="K18" s="141"/>
      <c r="L18" s="141"/>
      <c r="M18" s="143" t="s">
        <v>183</v>
      </c>
      <c r="N18" s="143" t="s">
        <v>183</v>
      </c>
      <c r="O18" s="143" t="s">
        <v>183</v>
      </c>
      <c r="P18" s="143" t="s">
        <v>183</v>
      </c>
      <c r="Q18" s="143">
        <f>SUMPRODUCT(Q4:Q16,H4:H16)/H17</f>
        <v>2.9575806584657092</v>
      </c>
      <c r="R18" s="143" t="s">
        <v>183</v>
      </c>
      <c r="S18" s="143" t="s">
        <v>183</v>
      </c>
      <c r="T18" s="143" t="s">
        <v>183</v>
      </c>
      <c r="U18" s="143" t="s">
        <v>183</v>
      </c>
      <c r="V18" s="143">
        <f>SUMPRODUCT(V4:V16,H4:H16)/H17</f>
        <v>15.681640567679839</v>
      </c>
      <c r="W18" s="143" t="s">
        <v>183</v>
      </c>
      <c r="X18" s="143" t="s">
        <v>183</v>
      </c>
      <c r="Y18" s="143" t="s">
        <v>183</v>
      </c>
      <c r="Z18" s="143">
        <f>SUMPRODUCT(Z4:Z16,H4:H16)/H17</f>
        <v>1.3482428197008258</v>
      </c>
      <c r="AA18" s="143" t="s">
        <v>183</v>
      </c>
      <c r="AB18" s="143" t="s">
        <v>183</v>
      </c>
      <c r="AC18" s="143">
        <f>SUMPRODUCT(AC4:AC16,H4:H16)/H17</f>
        <v>0.82625246746154801</v>
      </c>
      <c r="AD18" s="143" t="s">
        <v>183</v>
      </c>
      <c r="AE18" s="143">
        <f>SUMPRODUCT(AE4:AE16,H4:H16)/H17</f>
        <v>1.4540839710075879</v>
      </c>
      <c r="AF18" s="143" t="s">
        <v>183</v>
      </c>
      <c r="AG18" s="143">
        <f>SUMPRODUCT(AG4:AG16,H4:H16)/H17</f>
        <v>0.83728475446580941</v>
      </c>
      <c r="AH18" s="143" t="s">
        <v>183</v>
      </c>
      <c r="AI18" s="143">
        <f>SUMPRODUCT(AO4:AO16,H4:H16)/H17</f>
        <v>0</v>
      </c>
      <c r="AM18" s="140">
        <f>((AM17-H17)/H17)*100</f>
        <v>-7.8781850627504824</v>
      </c>
      <c r="AN18" s="140">
        <f>((AN17-H17)/H17)*100</f>
        <v>-7.8611200499273739</v>
      </c>
    </row>
    <row r="19" spans="1:40" ht="15" x14ac:dyDescent="0.2">
      <c r="AH19" s="9"/>
      <c r="AI19" s="7"/>
    </row>
    <row r="20" spans="1:40" ht="23.25" customHeight="1" x14ac:dyDescent="0.2">
      <c r="AH20" s="9"/>
      <c r="AI20" s="7"/>
    </row>
    <row r="21" spans="1:40" ht="23.25" customHeight="1" x14ac:dyDescent="0.2">
      <c r="AH21" s="6"/>
      <c r="AI21" s="6"/>
    </row>
    <row r="22" spans="1:40" x14ac:dyDescent="0.2">
      <c r="AH22" s="6"/>
      <c r="AI22" s="6"/>
    </row>
    <row r="23" spans="1:40" ht="23.25" customHeight="1" x14ac:dyDescent="0.2">
      <c r="AH23" s="6"/>
      <c r="AI23" s="6"/>
    </row>
    <row r="24" spans="1:40" x14ac:dyDescent="0.2">
      <c r="AH24" s="6"/>
      <c r="AI24" s="6"/>
    </row>
    <row r="25" spans="1:40" ht="23.25" customHeight="1" x14ac:dyDescent="0.2">
      <c r="AH25" s="6"/>
      <c r="AI25" s="6"/>
    </row>
    <row r="26" spans="1:40" x14ac:dyDescent="0.2">
      <c r="AH26" s="6"/>
      <c r="AI26" s="6"/>
    </row>
    <row r="27" spans="1:40" ht="23.25" customHeight="1" x14ac:dyDescent="0.2">
      <c r="AH27" s="6"/>
      <c r="AI27" s="6"/>
    </row>
    <row r="28" spans="1:40" x14ac:dyDescent="0.2">
      <c r="AH28" s="6"/>
      <c r="AI28" s="6"/>
    </row>
    <row r="29" spans="1:40" ht="23.25" customHeight="1" x14ac:dyDescent="0.2">
      <c r="AH29" s="6"/>
      <c r="AI29" s="6"/>
    </row>
    <row r="30" spans="1:40" x14ac:dyDescent="0.2">
      <c r="AH30" s="6"/>
      <c r="AI30" s="6"/>
    </row>
    <row r="31" spans="1:40" ht="23.25" customHeight="1" x14ac:dyDescent="0.2">
      <c r="AH31" s="6"/>
      <c r="AI31" s="6"/>
    </row>
    <row r="32" spans="1:40" x14ac:dyDescent="0.2">
      <c r="AH32" s="6"/>
      <c r="AI32" s="6"/>
    </row>
    <row r="33" spans="34:35" ht="23.25" customHeight="1" x14ac:dyDescent="0.2">
      <c r="AH33" s="6"/>
      <c r="AI33" s="6"/>
    </row>
    <row r="34" spans="34:35" x14ac:dyDescent="0.2">
      <c r="AH34" s="6"/>
      <c r="AI34" s="6"/>
    </row>
    <row r="35" spans="34:35" ht="23.25" customHeight="1" x14ac:dyDescent="0.2">
      <c r="AH35" s="6"/>
      <c r="AI35" s="6"/>
    </row>
    <row r="36" spans="34:35" x14ac:dyDescent="0.2">
      <c r="AH36" s="6"/>
      <c r="AI36" s="6"/>
    </row>
    <row r="37" spans="34:35" ht="23.25" customHeight="1" x14ac:dyDescent="0.2">
      <c r="AH37" s="6"/>
      <c r="AI37" s="6"/>
    </row>
  </sheetData>
  <mergeCells count="30">
    <mergeCell ref="W2:Y2"/>
    <mergeCell ref="L2:L3"/>
    <mergeCell ref="H2:H3"/>
    <mergeCell ref="I2:I3"/>
    <mergeCell ref="J2:J3"/>
    <mergeCell ref="A2:A3"/>
    <mergeCell ref="B2:B3"/>
    <mergeCell ref="C2:C3"/>
    <mergeCell ref="D2:D3"/>
    <mergeCell ref="E2:E3"/>
    <mergeCell ref="K2:K3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A1:F1"/>
    <mergeCell ref="F17:G17"/>
    <mergeCell ref="F18:G18"/>
    <mergeCell ref="F2:F3"/>
    <mergeCell ref="G2:G3"/>
  </mergeCells>
  <printOptions horizontalCentered="1"/>
  <pageMargins left="0.63511904761904758" right="0.25" top="0.75" bottom="0.75" header="0.3" footer="0.3"/>
  <pageSetup paperSize="8" scale="33" fitToHeight="0" orientation="landscape" r:id="rId1"/>
  <colBreaks count="1" manualBreakCount="1"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view="pageLayout" zoomScale="40" zoomScaleNormal="70" zoomScaleSheetLayoutView="50" zoomScalePageLayoutView="40" workbookViewId="0">
      <selection activeCell="S19" sqref="S19"/>
    </sheetView>
  </sheetViews>
  <sheetFormatPr defaultRowHeight="14.25" x14ac:dyDescent="0.2"/>
  <cols>
    <col min="1" max="1" width="28.375" customWidth="1"/>
    <col min="2" max="4" width="9.25" bestFit="1" customWidth="1"/>
    <col min="5" max="5" width="44.375" customWidth="1"/>
    <col min="6" max="7" width="9.2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76" customWidth="1"/>
    <col min="35" max="35" width="9" customWidth="1"/>
    <col min="36" max="36" width="9" style="125"/>
    <col min="37" max="38" width="9.5" bestFit="1" customWidth="1"/>
    <col min="39" max="39" width="10.25" style="1" customWidth="1"/>
    <col min="43" max="45" width="9.125" bestFit="1" customWidth="1"/>
    <col min="47" max="49" width="9.125" bestFit="1" customWidth="1"/>
  </cols>
  <sheetData>
    <row r="1" spans="1:49" s="68" customFormat="1" ht="23.25" x14ac:dyDescent="0.5">
      <c r="A1" s="176" t="s">
        <v>294</v>
      </c>
      <c r="B1" s="176"/>
      <c r="C1" s="176"/>
      <c r="D1" s="176"/>
      <c r="E1" s="176"/>
      <c r="F1" s="176"/>
      <c r="G1" s="113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H1" s="76"/>
      <c r="AJ1" s="125"/>
    </row>
    <row r="2" spans="1:49" s="68" customFormat="1" ht="27.75" customHeight="1" x14ac:dyDescent="0.2">
      <c r="A2" s="211" t="s">
        <v>186</v>
      </c>
      <c r="B2" s="211" t="s">
        <v>1</v>
      </c>
      <c r="C2" s="212" t="s">
        <v>2</v>
      </c>
      <c r="D2" s="213" t="s">
        <v>3</v>
      </c>
      <c r="E2" s="211" t="s">
        <v>4</v>
      </c>
      <c r="F2" s="211" t="s">
        <v>305</v>
      </c>
      <c r="G2" s="211" t="s">
        <v>306</v>
      </c>
      <c r="H2" s="214" t="s">
        <v>307</v>
      </c>
      <c r="I2" s="211" t="s">
        <v>8</v>
      </c>
      <c r="J2" s="211" t="s">
        <v>9</v>
      </c>
      <c r="K2" s="215" t="s">
        <v>10</v>
      </c>
      <c r="L2" s="211" t="s">
        <v>11</v>
      </c>
      <c r="M2" s="208" t="s">
        <v>333</v>
      </c>
      <c r="N2" s="208"/>
      <c r="O2" s="208"/>
      <c r="P2" s="208"/>
      <c r="Q2" s="209" t="s">
        <v>308</v>
      </c>
      <c r="R2" s="208" t="s">
        <v>309</v>
      </c>
      <c r="S2" s="208"/>
      <c r="T2" s="208"/>
      <c r="U2" s="208"/>
      <c r="V2" s="209" t="s">
        <v>310</v>
      </c>
      <c r="W2" s="203" t="s">
        <v>311</v>
      </c>
      <c r="X2" s="204"/>
      <c r="Y2" s="205"/>
      <c r="Z2" s="209" t="s">
        <v>312</v>
      </c>
      <c r="AA2" s="210" t="s">
        <v>313</v>
      </c>
      <c r="AB2" s="21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J2" s="123"/>
      <c r="AL2" s="76"/>
    </row>
    <row r="3" spans="1:49" s="68" customFormat="1" ht="39.75" customHeight="1" x14ac:dyDescent="0.2">
      <c r="A3" s="211"/>
      <c r="B3" s="211"/>
      <c r="C3" s="212"/>
      <c r="D3" s="213"/>
      <c r="E3" s="211"/>
      <c r="F3" s="211"/>
      <c r="G3" s="211"/>
      <c r="H3" s="214"/>
      <c r="I3" s="211"/>
      <c r="J3" s="211"/>
      <c r="K3" s="215"/>
      <c r="L3" s="211"/>
      <c r="M3" s="110" t="s">
        <v>322</v>
      </c>
      <c r="N3" s="111" t="s">
        <v>323</v>
      </c>
      <c r="O3" s="111" t="s">
        <v>324</v>
      </c>
      <c r="P3" s="110" t="s">
        <v>325</v>
      </c>
      <c r="Q3" s="209"/>
      <c r="R3" s="110" t="s">
        <v>326</v>
      </c>
      <c r="S3" s="111" t="s">
        <v>327</v>
      </c>
      <c r="T3" s="111" t="s">
        <v>328</v>
      </c>
      <c r="U3" s="110" t="s">
        <v>329</v>
      </c>
      <c r="V3" s="209"/>
      <c r="W3" s="110" t="s">
        <v>330</v>
      </c>
      <c r="X3" s="111" t="s">
        <v>331</v>
      </c>
      <c r="Y3" s="110" t="s">
        <v>332</v>
      </c>
      <c r="Z3" s="209"/>
      <c r="AA3" s="210"/>
      <c r="AB3" s="210"/>
      <c r="AC3" s="207"/>
      <c r="AD3" s="191"/>
      <c r="AE3" s="200"/>
      <c r="AF3" s="191"/>
      <c r="AG3" s="207"/>
      <c r="AH3" s="191"/>
      <c r="AI3" s="191"/>
      <c r="AJ3" s="123"/>
      <c r="AL3" s="76"/>
    </row>
    <row r="4" spans="1:49" s="5" customFormat="1" ht="23.25" x14ac:dyDescent="0.5">
      <c r="A4" s="14" t="s">
        <v>106</v>
      </c>
      <c r="B4" s="14">
        <v>537</v>
      </c>
      <c r="C4" s="14">
        <v>1016</v>
      </c>
      <c r="D4" s="14">
        <v>200</v>
      </c>
      <c r="E4" s="14" t="s">
        <v>107</v>
      </c>
      <c r="F4" s="15">
        <v>10000</v>
      </c>
      <c r="G4" s="15">
        <v>30434</v>
      </c>
      <c r="H4" s="16">
        <v>20.434000000000001</v>
      </c>
      <c r="I4" s="24">
        <v>4</v>
      </c>
      <c r="J4" s="14" t="s">
        <v>297</v>
      </c>
      <c r="K4" s="21">
        <v>42200</v>
      </c>
      <c r="L4" s="19" t="s">
        <v>185</v>
      </c>
      <c r="M4" s="97">
        <v>15.05</v>
      </c>
      <c r="N4" s="97">
        <v>3.91</v>
      </c>
      <c r="O4" s="97">
        <v>1.25</v>
      </c>
      <c r="P4" s="97">
        <v>0.23</v>
      </c>
      <c r="Q4" s="97">
        <v>2.2716500000000002</v>
      </c>
      <c r="R4" s="97">
        <v>18.399999999999999</v>
      </c>
      <c r="S4" s="97">
        <v>1.81</v>
      </c>
      <c r="T4" s="97">
        <v>0.2</v>
      </c>
      <c r="U4" s="97">
        <v>0.03</v>
      </c>
      <c r="V4" s="97">
        <v>6.1727800000000004</v>
      </c>
      <c r="W4" s="97">
        <v>0</v>
      </c>
      <c r="X4" s="98">
        <v>0</v>
      </c>
      <c r="Y4" s="97">
        <v>20.43</v>
      </c>
      <c r="Z4" s="97">
        <v>1.1561300000000001</v>
      </c>
      <c r="AA4" s="97">
        <v>19</v>
      </c>
      <c r="AB4" s="97">
        <v>0</v>
      </c>
      <c r="AC4" s="97">
        <v>2.6566366979404073E-2</v>
      </c>
      <c r="AD4" s="97">
        <v>0</v>
      </c>
      <c r="AE4" s="97">
        <v>0</v>
      </c>
      <c r="AF4" s="97">
        <v>0</v>
      </c>
      <c r="AG4" s="112">
        <v>0</v>
      </c>
      <c r="AH4" s="112">
        <v>0</v>
      </c>
      <c r="AI4" s="112">
        <v>0</v>
      </c>
      <c r="AJ4" s="117"/>
      <c r="AK4" s="2">
        <f t="shared" ref="AK4:AK16" si="0">SUM(M4:P4)</f>
        <v>20.440000000000001</v>
      </c>
      <c r="AL4" s="2">
        <f t="shared" ref="AL4:AL16" si="1">SUM(R4:U4)</f>
        <v>20.439999999999998</v>
      </c>
      <c r="AM4" s="16">
        <v>20.434000000000001</v>
      </c>
      <c r="AN4" s="4"/>
      <c r="AO4" s="4"/>
      <c r="AP4" s="4"/>
      <c r="AQ4" s="4">
        <f t="shared" ref="AQ4:AQ30" si="2">SUM(M4:P4)</f>
        <v>20.440000000000001</v>
      </c>
      <c r="AR4" s="4">
        <f t="shared" ref="AR4:AR30" si="3">SUM(R4:U4)</f>
        <v>20.439999999999998</v>
      </c>
      <c r="AS4" s="4">
        <f>SUM(W4:Y4)</f>
        <v>20.43</v>
      </c>
      <c r="AT4" s="74"/>
      <c r="AU4" s="74">
        <f t="shared" ref="AU4:AU30" si="4">H4/AQ4</f>
        <v>0.99970645792563595</v>
      </c>
      <c r="AV4" s="74">
        <f t="shared" ref="AV4:AV30" si="5">H4/AR4</f>
        <v>0.99970645792563617</v>
      </c>
      <c r="AW4" s="74">
        <f t="shared" ref="AW4:AW30" si="6">H4/AS4</f>
        <v>1.0001957905041605</v>
      </c>
    </row>
    <row r="5" spans="1:49" s="74" customFormat="1" ht="23.25" x14ac:dyDescent="0.5">
      <c r="A5" s="80" t="s">
        <v>106</v>
      </c>
      <c r="B5" s="80">
        <v>537</v>
      </c>
      <c r="C5" s="80">
        <v>1016</v>
      </c>
      <c r="D5" s="80">
        <v>200</v>
      </c>
      <c r="E5" s="80" t="s">
        <v>107</v>
      </c>
      <c r="F5" s="15" t="s">
        <v>176</v>
      </c>
      <c r="G5" s="15" t="s">
        <v>162</v>
      </c>
      <c r="H5" s="16">
        <v>20.434000000000001</v>
      </c>
      <c r="I5" s="24">
        <v>4</v>
      </c>
      <c r="J5" s="80" t="s">
        <v>154</v>
      </c>
      <c r="K5" s="81">
        <v>42200</v>
      </c>
      <c r="L5" s="19" t="s">
        <v>185</v>
      </c>
      <c r="M5" s="97">
        <v>14.34</v>
      </c>
      <c r="N5" s="97">
        <v>4.92</v>
      </c>
      <c r="O5" s="97">
        <v>0.89</v>
      </c>
      <c r="P5" s="97">
        <v>0.28000000000000003</v>
      </c>
      <c r="Q5" s="97">
        <v>2.2145700000000001</v>
      </c>
      <c r="R5" s="97">
        <v>19.02</v>
      </c>
      <c r="S5" s="97">
        <v>1.32</v>
      </c>
      <c r="T5" s="97">
        <v>0.1</v>
      </c>
      <c r="U5" s="97">
        <v>0</v>
      </c>
      <c r="V5" s="97">
        <v>5.5171400000000004</v>
      </c>
      <c r="W5" s="97">
        <v>0</v>
      </c>
      <c r="X5" s="98">
        <v>0</v>
      </c>
      <c r="Y5" s="97">
        <v>20.440000000000001</v>
      </c>
      <c r="Z5" s="97">
        <v>1.0775999999999999</v>
      </c>
      <c r="AA5" s="97">
        <v>12.36</v>
      </c>
      <c r="AB5" s="97">
        <v>0</v>
      </c>
      <c r="AC5" s="97">
        <v>1.7282120835022858E-2</v>
      </c>
      <c r="AD5" s="97">
        <v>0</v>
      </c>
      <c r="AE5" s="97">
        <v>0</v>
      </c>
      <c r="AF5" s="97">
        <v>0</v>
      </c>
      <c r="AG5" s="112">
        <v>0</v>
      </c>
      <c r="AH5" s="112">
        <v>0</v>
      </c>
      <c r="AI5" s="112">
        <v>0</v>
      </c>
      <c r="AJ5" s="117"/>
      <c r="AK5" s="2">
        <f t="shared" si="0"/>
        <v>20.43</v>
      </c>
      <c r="AL5" s="2">
        <f t="shared" si="1"/>
        <v>20.440000000000001</v>
      </c>
      <c r="AM5" s="16">
        <v>20.434000000000001</v>
      </c>
      <c r="AN5" s="4"/>
      <c r="AO5" s="4"/>
      <c r="AP5" s="4"/>
      <c r="AQ5" s="4">
        <f t="shared" si="2"/>
        <v>20.43</v>
      </c>
      <c r="AR5" s="4">
        <f t="shared" si="3"/>
        <v>20.440000000000001</v>
      </c>
      <c r="AS5" s="4">
        <f t="shared" ref="AS5:AS30" si="7">SUM(W5:Y5)</f>
        <v>20.440000000000001</v>
      </c>
      <c r="AU5" s="74">
        <f t="shared" si="4"/>
        <v>1.0001957905041605</v>
      </c>
      <c r="AV5" s="74">
        <f t="shared" si="5"/>
        <v>0.99970645792563595</v>
      </c>
      <c r="AW5" s="74">
        <f t="shared" si="6"/>
        <v>0.99970645792563595</v>
      </c>
    </row>
    <row r="6" spans="1:49" s="74" customFormat="1" ht="22.5" customHeight="1" x14ac:dyDescent="0.5">
      <c r="A6" s="80" t="s">
        <v>106</v>
      </c>
      <c r="B6" s="80">
        <v>537</v>
      </c>
      <c r="C6" s="80">
        <v>1020</v>
      </c>
      <c r="D6" s="80">
        <v>202</v>
      </c>
      <c r="E6" s="80" t="s">
        <v>108</v>
      </c>
      <c r="F6" s="15">
        <v>52550</v>
      </c>
      <c r="G6" s="15">
        <v>95700</v>
      </c>
      <c r="H6" s="40">
        <v>43.15</v>
      </c>
      <c r="I6" s="24">
        <v>2</v>
      </c>
      <c r="J6" s="80" t="s">
        <v>224</v>
      </c>
      <c r="K6" s="81">
        <v>42198</v>
      </c>
      <c r="L6" s="19" t="s">
        <v>185</v>
      </c>
      <c r="M6" s="97">
        <v>34.57</v>
      </c>
      <c r="N6" s="97">
        <v>6.52</v>
      </c>
      <c r="O6" s="97">
        <v>1.64</v>
      </c>
      <c r="P6" s="97">
        <v>0.44</v>
      </c>
      <c r="Q6" s="97">
        <v>2.4877500000000001</v>
      </c>
      <c r="R6" s="97">
        <v>41.39</v>
      </c>
      <c r="S6" s="97">
        <v>1.46</v>
      </c>
      <c r="T6" s="97">
        <v>0.27</v>
      </c>
      <c r="U6" s="97">
        <v>0.04</v>
      </c>
      <c r="V6" s="97">
        <v>4.9930099999999999</v>
      </c>
      <c r="W6" s="97">
        <v>0</v>
      </c>
      <c r="X6" s="98">
        <v>0</v>
      </c>
      <c r="Y6" s="97">
        <v>43.16</v>
      </c>
      <c r="Z6" s="97">
        <v>1.1199300000000001</v>
      </c>
      <c r="AA6" s="97">
        <v>22</v>
      </c>
      <c r="AB6" s="97">
        <v>8.44</v>
      </c>
      <c r="AC6" s="97">
        <v>2.2965752824735047E-2</v>
      </c>
      <c r="AD6" s="97">
        <v>35</v>
      </c>
      <c r="AE6" s="97">
        <v>3.0656039239730232E-2</v>
      </c>
      <c r="AF6" s="97">
        <v>6</v>
      </c>
      <c r="AG6" s="112">
        <v>5.2553210125251826E-3</v>
      </c>
      <c r="AH6" s="112">
        <v>2</v>
      </c>
      <c r="AI6" s="112">
        <v>1.7517736708417275E-3</v>
      </c>
      <c r="AJ6" s="117"/>
      <c r="AK6" s="2">
        <f t="shared" si="0"/>
        <v>43.17</v>
      </c>
      <c r="AL6" s="2">
        <f t="shared" si="1"/>
        <v>43.160000000000004</v>
      </c>
      <c r="AM6" s="16">
        <v>32.619999999999997</v>
      </c>
      <c r="AN6" s="4"/>
      <c r="AO6" s="4"/>
      <c r="AP6" s="4"/>
      <c r="AQ6" s="4">
        <f t="shared" si="2"/>
        <v>43.17</v>
      </c>
      <c r="AR6" s="4">
        <f t="shared" si="3"/>
        <v>43.160000000000004</v>
      </c>
      <c r="AS6" s="4">
        <f t="shared" si="7"/>
        <v>43.16</v>
      </c>
      <c r="AU6" s="74">
        <f t="shared" si="4"/>
        <v>0.99953671531155885</v>
      </c>
      <c r="AV6" s="74">
        <f t="shared" si="5"/>
        <v>0.99976830398517136</v>
      </c>
      <c r="AW6" s="74">
        <f t="shared" si="6"/>
        <v>0.99976830398517147</v>
      </c>
    </row>
    <row r="7" spans="1:49" s="74" customFormat="1" ht="23.25" x14ac:dyDescent="0.5">
      <c r="A7" s="80" t="s">
        <v>106</v>
      </c>
      <c r="B7" s="80">
        <v>537</v>
      </c>
      <c r="C7" s="80">
        <v>1020</v>
      </c>
      <c r="D7" s="80">
        <v>203</v>
      </c>
      <c r="E7" s="80" t="s">
        <v>109</v>
      </c>
      <c r="F7" s="15" t="s">
        <v>258</v>
      </c>
      <c r="G7" s="15" t="s">
        <v>259</v>
      </c>
      <c r="H7" s="16">
        <v>51.801000000000002</v>
      </c>
      <c r="I7" s="24">
        <v>4</v>
      </c>
      <c r="J7" s="80" t="s">
        <v>224</v>
      </c>
      <c r="K7" s="81">
        <v>42198</v>
      </c>
      <c r="L7" s="19" t="s">
        <v>185</v>
      </c>
      <c r="M7" s="97">
        <v>38.76</v>
      </c>
      <c r="N7" s="97">
        <v>8.5399999999999991</v>
      </c>
      <c r="O7" s="97">
        <v>3.33</v>
      </c>
      <c r="P7" s="97">
        <v>1.18</v>
      </c>
      <c r="Q7" s="97">
        <v>2.3333400000000002</v>
      </c>
      <c r="R7" s="97">
        <v>37.99</v>
      </c>
      <c r="S7" s="97">
        <v>10.82</v>
      </c>
      <c r="T7" s="97">
        <v>2.1800000000000002</v>
      </c>
      <c r="U7" s="97">
        <v>0.83</v>
      </c>
      <c r="V7" s="97">
        <v>7.91866</v>
      </c>
      <c r="W7" s="97">
        <v>0</v>
      </c>
      <c r="X7" s="98">
        <v>0</v>
      </c>
      <c r="Y7" s="97">
        <v>51.8</v>
      </c>
      <c r="Z7" s="97">
        <v>1.1353500000000001</v>
      </c>
      <c r="AA7" s="97">
        <v>2</v>
      </c>
      <c r="AB7" s="97">
        <v>0</v>
      </c>
      <c r="AC7" s="97">
        <v>1.1031226644824838E-3</v>
      </c>
      <c r="AD7" s="97">
        <v>27</v>
      </c>
      <c r="AE7" s="97">
        <v>1.4892155970513531E-2</v>
      </c>
      <c r="AF7" s="97">
        <v>15</v>
      </c>
      <c r="AG7" s="112">
        <v>8.2734199836186281E-3</v>
      </c>
      <c r="AH7" s="112">
        <v>9</v>
      </c>
      <c r="AI7" s="112">
        <v>4.9640519901711765E-3</v>
      </c>
      <c r="AJ7" s="117"/>
      <c r="AK7" s="2">
        <f t="shared" si="0"/>
        <v>51.809999999999995</v>
      </c>
      <c r="AL7" s="2">
        <f t="shared" si="1"/>
        <v>51.82</v>
      </c>
      <c r="AM7" s="16">
        <v>54.048000000000002</v>
      </c>
      <c r="AN7" s="4"/>
      <c r="AO7" s="4"/>
      <c r="AP7" s="4"/>
      <c r="AQ7" s="4">
        <f t="shared" si="2"/>
        <v>51.809999999999995</v>
      </c>
      <c r="AR7" s="4">
        <f t="shared" si="3"/>
        <v>51.82</v>
      </c>
      <c r="AS7" s="4">
        <f t="shared" si="7"/>
        <v>51.8</v>
      </c>
      <c r="AU7" s="74">
        <f t="shared" si="4"/>
        <v>0.99982628836132037</v>
      </c>
      <c r="AV7" s="74">
        <f t="shared" si="5"/>
        <v>0.99963334619837907</v>
      </c>
      <c r="AW7" s="74">
        <f t="shared" si="6"/>
        <v>1.0000193050193051</v>
      </c>
    </row>
    <row r="8" spans="1:49" s="74" customFormat="1" ht="23.25" x14ac:dyDescent="0.5">
      <c r="A8" s="80" t="s">
        <v>106</v>
      </c>
      <c r="B8" s="80">
        <v>537</v>
      </c>
      <c r="C8" s="80">
        <v>1020</v>
      </c>
      <c r="D8" s="80">
        <v>203</v>
      </c>
      <c r="E8" s="80" t="s">
        <v>109</v>
      </c>
      <c r="F8" s="15" t="s">
        <v>177</v>
      </c>
      <c r="G8" s="15" t="s">
        <v>178</v>
      </c>
      <c r="H8" s="16">
        <v>51.801000000000002</v>
      </c>
      <c r="I8" s="24">
        <v>4</v>
      </c>
      <c r="J8" s="80" t="s">
        <v>154</v>
      </c>
      <c r="K8" s="81">
        <v>42198</v>
      </c>
      <c r="L8" s="19" t="s">
        <v>185</v>
      </c>
      <c r="M8" s="97">
        <v>41.21</v>
      </c>
      <c r="N8" s="97">
        <v>7.71</v>
      </c>
      <c r="O8" s="97">
        <v>2.5</v>
      </c>
      <c r="P8" s="97">
        <v>0.38</v>
      </c>
      <c r="Q8" s="97">
        <v>2.3115700000000001</v>
      </c>
      <c r="R8" s="97">
        <v>42.54</v>
      </c>
      <c r="S8" s="97">
        <v>7.84</v>
      </c>
      <c r="T8" s="97">
        <v>1.08</v>
      </c>
      <c r="U8" s="97">
        <v>0.35</v>
      </c>
      <c r="V8" s="97">
        <v>7.5202999999999998</v>
      </c>
      <c r="W8" s="97">
        <v>0</v>
      </c>
      <c r="X8" s="98">
        <v>0</v>
      </c>
      <c r="Y8" s="97">
        <v>51.81</v>
      </c>
      <c r="Z8" s="97">
        <v>1.11151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3</v>
      </c>
      <c r="AG8" s="112">
        <v>1.6546839967237258E-3</v>
      </c>
      <c r="AH8" s="112">
        <v>0</v>
      </c>
      <c r="AI8" s="112">
        <v>0</v>
      </c>
      <c r="AJ8" s="117"/>
      <c r="AK8" s="2">
        <f t="shared" si="0"/>
        <v>51.800000000000004</v>
      </c>
      <c r="AL8" s="2">
        <f t="shared" si="1"/>
        <v>51.809999999999995</v>
      </c>
      <c r="AM8" s="16">
        <v>54.048000000000002</v>
      </c>
      <c r="AN8" s="4"/>
      <c r="AO8" s="4"/>
      <c r="AP8" s="4"/>
      <c r="AQ8" s="4">
        <f t="shared" si="2"/>
        <v>51.800000000000004</v>
      </c>
      <c r="AR8" s="4">
        <f t="shared" si="3"/>
        <v>51.809999999999995</v>
      </c>
      <c r="AS8" s="4">
        <f t="shared" si="7"/>
        <v>51.81</v>
      </c>
      <c r="AU8" s="74">
        <f t="shared" si="4"/>
        <v>1.0000193050193049</v>
      </c>
      <c r="AV8" s="74">
        <f t="shared" si="5"/>
        <v>0.99982628836132037</v>
      </c>
      <c r="AW8" s="74">
        <f t="shared" si="6"/>
        <v>0.99982628836132015</v>
      </c>
    </row>
    <row r="9" spans="1:49" s="74" customFormat="1" ht="23.25" x14ac:dyDescent="0.5">
      <c r="A9" s="80" t="s">
        <v>106</v>
      </c>
      <c r="B9" s="80">
        <v>537</v>
      </c>
      <c r="C9" s="80">
        <v>1021</v>
      </c>
      <c r="D9" s="80">
        <v>200</v>
      </c>
      <c r="E9" s="80" t="s">
        <v>110</v>
      </c>
      <c r="F9" s="15" t="s">
        <v>179</v>
      </c>
      <c r="G9" s="15" t="s">
        <v>180</v>
      </c>
      <c r="H9" s="16">
        <v>12.619</v>
      </c>
      <c r="I9" s="24">
        <v>2</v>
      </c>
      <c r="J9" s="80" t="s">
        <v>154</v>
      </c>
      <c r="K9" s="81">
        <v>42198</v>
      </c>
      <c r="L9" s="19" t="s">
        <v>185</v>
      </c>
      <c r="M9" s="97">
        <v>9.35</v>
      </c>
      <c r="N9" s="97">
        <v>2.21</v>
      </c>
      <c r="O9" s="97">
        <v>0.53</v>
      </c>
      <c r="P9" s="97">
        <v>0.53</v>
      </c>
      <c r="Q9" s="97">
        <v>2.69299</v>
      </c>
      <c r="R9" s="97">
        <v>11.69</v>
      </c>
      <c r="S9" s="97">
        <v>0.73</v>
      </c>
      <c r="T9" s="97">
        <v>0.13</v>
      </c>
      <c r="U9" s="97">
        <v>0.08</v>
      </c>
      <c r="V9" s="97">
        <v>6.9012000000000002</v>
      </c>
      <c r="W9" s="97">
        <v>0</v>
      </c>
      <c r="X9" s="98">
        <v>0</v>
      </c>
      <c r="Y9" s="97">
        <v>12.62</v>
      </c>
      <c r="Z9" s="97">
        <v>1.5262899999999999</v>
      </c>
      <c r="AA9" s="97">
        <v>0</v>
      </c>
      <c r="AB9" s="97">
        <v>0</v>
      </c>
      <c r="AC9" s="97">
        <v>0</v>
      </c>
      <c r="AD9" s="97">
        <v>5</v>
      </c>
      <c r="AE9" s="97">
        <v>1.1320797436971461E-2</v>
      </c>
      <c r="AF9" s="97">
        <v>47</v>
      </c>
      <c r="AG9" s="112">
        <v>0.10641549590753173</v>
      </c>
      <c r="AH9" s="112">
        <v>0</v>
      </c>
      <c r="AI9" s="112">
        <v>0</v>
      </c>
      <c r="AJ9" s="117"/>
      <c r="AK9" s="2">
        <f t="shared" si="0"/>
        <v>12.619999999999997</v>
      </c>
      <c r="AL9" s="2">
        <f t="shared" si="1"/>
        <v>12.63</v>
      </c>
      <c r="AM9" s="16">
        <v>12.619</v>
      </c>
      <c r="AN9" s="4"/>
      <c r="AO9" s="4"/>
      <c r="AP9" s="4"/>
      <c r="AQ9" s="4">
        <f t="shared" si="2"/>
        <v>12.619999999999997</v>
      </c>
      <c r="AR9" s="4">
        <f t="shared" si="3"/>
        <v>12.63</v>
      </c>
      <c r="AS9" s="4">
        <f t="shared" si="7"/>
        <v>12.62</v>
      </c>
      <c r="AU9" s="74">
        <f t="shared" si="4"/>
        <v>0.99992076069730607</v>
      </c>
      <c r="AV9" s="74">
        <f t="shared" si="5"/>
        <v>0.9991290577988915</v>
      </c>
      <c r="AW9" s="74">
        <f t="shared" si="6"/>
        <v>0.99992076069730595</v>
      </c>
    </row>
    <row r="10" spans="1:49" s="74" customFormat="1" ht="23.25" x14ac:dyDescent="0.5">
      <c r="A10" s="80" t="s">
        <v>106</v>
      </c>
      <c r="B10" s="80">
        <v>537</v>
      </c>
      <c r="C10" s="80">
        <v>1093</v>
      </c>
      <c r="D10" s="80">
        <v>100</v>
      </c>
      <c r="E10" s="80" t="s">
        <v>111</v>
      </c>
      <c r="F10" s="15">
        <v>40427</v>
      </c>
      <c r="G10" s="15">
        <v>89767</v>
      </c>
      <c r="H10" s="40">
        <v>49.24</v>
      </c>
      <c r="I10" s="24">
        <v>2</v>
      </c>
      <c r="J10" s="80" t="s">
        <v>154</v>
      </c>
      <c r="K10" s="81">
        <v>42199</v>
      </c>
      <c r="L10" s="19" t="s">
        <v>185</v>
      </c>
      <c r="M10" s="97">
        <v>10.54</v>
      </c>
      <c r="N10" s="97">
        <v>14.95</v>
      </c>
      <c r="O10" s="97">
        <v>13.11</v>
      </c>
      <c r="P10" s="97">
        <v>10.64</v>
      </c>
      <c r="Q10" s="97">
        <v>3.7415799999999999</v>
      </c>
      <c r="R10" s="97">
        <v>43.89</v>
      </c>
      <c r="S10" s="97">
        <v>3.51</v>
      </c>
      <c r="T10" s="97">
        <v>0.97</v>
      </c>
      <c r="U10" s="97">
        <v>0.87</v>
      </c>
      <c r="V10" s="97">
        <v>5.4605199999999998</v>
      </c>
      <c r="W10" s="97">
        <v>0.1</v>
      </c>
      <c r="X10" s="98">
        <v>0.25</v>
      </c>
      <c r="Y10" s="97">
        <v>48.89</v>
      </c>
      <c r="Z10" s="97">
        <v>1.7552000000000001</v>
      </c>
      <c r="AA10" s="97">
        <v>78</v>
      </c>
      <c r="AB10" s="97">
        <v>0</v>
      </c>
      <c r="AC10" s="97">
        <v>4.5167641438415659E-2</v>
      </c>
      <c r="AD10" s="97">
        <v>40</v>
      </c>
      <c r="AE10" s="97">
        <v>2.3162893045341363E-2</v>
      </c>
      <c r="AF10" s="97">
        <v>50</v>
      </c>
      <c r="AG10" s="112">
        <v>2.8953616306676703E-2</v>
      </c>
      <c r="AH10" s="112">
        <v>297</v>
      </c>
      <c r="AI10" s="112">
        <v>0.17198448086165963</v>
      </c>
      <c r="AJ10" s="117"/>
      <c r="AK10" s="2">
        <f t="shared" si="0"/>
        <v>49.239999999999995</v>
      </c>
      <c r="AL10" s="2">
        <f t="shared" si="1"/>
        <v>49.239999999999995</v>
      </c>
      <c r="AM10" s="16">
        <v>49.34</v>
      </c>
      <c r="AN10" s="4"/>
      <c r="AO10" s="4"/>
      <c r="AP10" s="4"/>
      <c r="AQ10" s="4">
        <f t="shared" si="2"/>
        <v>49.239999999999995</v>
      </c>
      <c r="AR10" s="4">
        <f t="shared" si="3"/>
        <v>49.239999999999995</v>
      </c>
      <c r="AS10" s="4">
        <f t="shared" si="7"/>
        <v>49.24</v>
      </c>
      <c r="AU10" s="74">
        <f t="shared" si="4"/>
        <v>1.0000000000000002</v>
      </c>
      <c r="AV10" s="74">
        <f t="shared" si="5"/>
        <v>1.0000000000000002</v>
      </c>
      <c r="AW10" s="74">
        <f t="shared" si="6"/>
        <v>1</v>
      </c>
    </row>
    <row r="11" spans="1:49" s="74" customFormat="1" ht="23.25" x14ac:dyDescent="0.5">
      <c r="A11" s="80" t="s">
        <v>106</v>
      </c>
      <c r="B11" s="80">
        <v>537</v>
      </c>
      <c r="C11" s="80">
        <v>1126</v>
      </c>
      <c r="D11" s="80">
        <v>100</v>
      </c>
      <c r="E11" s="80" t="s">
        <v>112</v>
      </c>
      <c r="F11" s="15">
        <v>0</v>
      </c>
      <c r="G11" s="15">
        <v>45795</v>
      </c>
      <c r="H11" s="16">
        <v>45.795000000000002</v>
      </c>
      <c r="I11" s="24">
        <v>2</v>
      </c>
      <c r="J11" s="80" t="s">
        <v>224</v>
      </c>
      <c r="K11" s="81">
        <v>42198</v>
      </c>
      <c r="L11" s="19" t="s">
        <v>185</v>
      </c>
      <c r="M11" s="97">
        <v>37.19</v>
      </c>
      <c r="N11" s="97">
        <v>6.62</v>
      </c>
      <c r="O11" s="97">
        <v>1.51</v>
      </c>
      <c r="P11" s="97">
        <v>0.48</v>
      </c>
      <c r="Q11" s="97">
        <v>1.93337</v>
      </c>
      <c r="R11" s="97">
        <v>45.12</v>
      </c>
      <c r="S11" s="97">
        <v>0.6</v>
      </c>
      <c r="T11" s="97">
        <v>0.08</v>
      </c>
      <c r="U11" s="97">
        <v>0</v>
      </c>
      <c r="V11" s="97">
        <v>3.8360300000000001</v>
      </c>
      <c r="W11" s="97">
        <v>0</v>
      </c>
      <c r="X11" s="98">
        <v>0</v>
      </c>
      <c r="Y11" s="97">
        <v>45.8</v>
      </c>
      <c r="Z11" s="97">
        <v>1.1894100000000001</v>
      </c>
      <c r="AA11" s="97">
        <v>117</v>
      </c>
      <c r="AB11" s="97">
        <v>5.99</v>
      </c>
      <c r="AC11" s="97">
        <v>7.4864692028137822E-2</v>
      </c>
      <c r="AD11" s="97">
        <v>0</v>
      </c>
      <c r="AE11" s="97">
        <v>0</v>
      </c>
      <c r="AF11" s="97">
        <v>16</v>
      </c>
      <c r="AG11" s="112">
        <v>9.9823748693712664E-3</v>
      </c>
      <c r="AH11" s="112">
        <v>55</v>
      </c>
      <c r="AI11" s="112">
        <v>3.4314413613463726E-2</v>
      </c>
      <c r="AJ11" s="117"/>
      <c r="AK11" s="2">
        <f t="shared" si="0"/>
        <v>45.79999999999999</v>
      </c>
      <c r="AL11" s="2">
        <f t="shared" si="1"/>
        <v>45.8</v>
      </c>
      <c r="AM11" s="16">
        <v>45.795000000000002</v>
      </c>
      <c r="AN11" s="4"/>
      <c r="AO11" s="4"/>
      <c r="AP11" s="4"/>
      <c r="AQ11" s="4">
        <f t="shared" si="2"/>
        <v>45.79999999999999</v>
      </c>
      <c r="AR11" s="4">
        <f t="shared" si="3"/>
        <v>45.8</v>
      </c>
      <c r="AS11" s="4">
        <f t="shared" si="7"/>
        <v>45.8</v>
      </c>
      <c r="AU11" s="74">
        <f t="shared" si="4"/>
        <v>0.99989082969432341</v>
      </c>
      <c r="AV11" s="74">
        <f t="shared" si="5"/>
        <v>0.99989082969432319</v>
      </c>
      <c r="AW11" s="74">
        <f t="shared" si="6"/>
        <v>0.99989082969432319</v>
      </c>
    </row>
    <row r="12" spans="1:49" s="74" customFormat="1" ht="23.25" x14ac:dyDescent="0.5">
      <c r="A12" s="80" t="s">
        <v>106</v>
      </c>
      <c r="B12" s="80">
        <v>537</v>
      </c>
      <c r="C12" s="80">
        <v>1128</v>
      </c>
      <c r="D12" s="80">
        <v>100</v>
      </c>
      <c r="E12" s="80" t="s">
        <v>113</v>
      </c>
      <c r="F12" s="15">
        <v>0</v>
      </c>
      <c r="G12" s="15">
        <v>9157</v>
      </c>
      <c r="H12" s="40">
        <v>9.157</v>
      </c>
      <c r="I12" s="24">
        <v>2</v>
      </c>
      <c r="J12" s="80" t="s">
        <v>224</v>
      </c>
      <c r="K12" s="81">
        <v>42198</v>
      </c>
      <c r="L12" s="19" t="s">
        <v>185</v>
      </c>
      <c r="M12" s="97">
        <v>5.33</v>
      </c>
      <c r="N12" s="97">
        <v>1.71</v>
      </c>
      <c r="O12" s="97">
        <v>1.1599999999999999</v>
      </c>
      <c r="P12" s="97">
        <v>0.96</v>
      </c>
      <c r="Q12" s="97">
        <v>2.76146</v>
      </c>
      <c r="R12" s="97">
        <v>8.18</v>
      </c>
      <c r="S12" s="97">
        <v>0.63</v>
      </c>
      <c r="T12" s="97">
        <v>0.13</v>
      </c>
      <c r="U12" s="97">
        <v>0.23</v>
      </c>
      <c r="V12" s="97">
        <v>6.1373100000000003</v>
      </c>
      <c r="W12" s="97">
        <v>0</v>
      </c>
      <c r="X12" s="98">
        <v>0</v>
      </c>
      <c r="Y12" s="97">
        <v>9.16</v>
      </c>
      <c r="Z12" s="97">
        <v>1.3665499999999999</v>
      </c>
      <c r="AA12" s="97">
        <v>1526</v>
      </c>
      <c r="AB12" s="97">
        <v>12.31</v>
      </c>
      <c r="AC12" s="97">
        <v>4.7805894007706824</v>
      </c>
      <c r="AD12" s="97">
        <v>88</v>
      </c>
      <c r="AE12" s="97">
        <v>0.27457526638481095</v>
      </c>
      <c r="AF12" s="97">
        <v>0</v>
      </c>
      <c r="AG12" s="112">
        <v>0</v>
      </c>
      <c r="AH12" s="112">
        <v>100</v>
      </c>
      <c r="AI12" s="112">
        <v>0.31201734816455795</v>
      </c>
      <c r="AJ12" s="117"/>
      <c r="AK12" s="2">
        <f t="shared" si="0"/>
        <v>9.16</v>
      </c>
      <c r="AL12" s="2">
        <f t="shared" si="1"/>
        <v>9.1700000000000017</v>
      </c>
      <c r="AM12" s="16">
        <v>9.157</v>
      </c>
      <c r="AN12" s="4"/>
      <c r="AO12" s="4"/>
      <c r="AP12" s="4"/>
      <c r="AQ12" s="4">
        <f t="shared" si="2"/>
        <v>9.16</v>
      </c>
      <c r="AR12" s="4">
        <f t="shared" si="3"/>
        <v>9.1700000000000017</v>
      </c>
      <c r="AS12" s="4">
        <f t="shared" si="7"/>
        <v>9.16</v>
      </c>
      <c r="AU12" s="74">
        <f t="shared" si="4"/>
        <v>0.99967248908296946</v>
      </c>
      <c r="AV12" s="74">
        <f t="shared" si="5"/>
        <v>0.99858233369683735</v>
      </c>
      <c r="AW12" s="74">
        <f t="shared" si="6"/>
        <v>0.99967248908296946</v>
      </c>
    </row>
    <row r="13" spans="1:49" s="74" customFormat="1" ht="23.25" x14ac:dyDescent="0.5">
      <c r="A13" s="80" t="s">
        <v>106</v>
      </c>
      <c r="B13" s="80">
        <v>537</v>
      </c>
      <c r="C13" s="80">
        <v>1129</v>
      </c>
      <c r="D13" s="80">
        <v>100</v>
      </c>
      <c r="E13" s="80" t="s">
        <v>114</v>
      </c>
      <c r="F13" s="15" t="s">
        <v>181</v>
      </c>
      <c r="G13" s="15" t="s">
        <v>148</v>
      </c>
      <c r="H13" s="40">
        <v>0.92700000000000005</v>
      </c>
      <c r="I13" s="24">
        <v>2</v>
      </c>
      <c r="J13" s="80" t="s">
        <v>154</v>
      </c>
      <c r="K13" s="81">
        <v>42200</v>
      </c>
      <c r="L13" s="19" t="s">
        <v>185</v>
      </c>
      <c r="M13" s="97">
        <v>0.83</v>
      </c>
      <c r="N13" s="97">
        <v>0.04</v>
      </c>
      <c r="O13" s="97">
        <v>0.04</v>
      </c>
      <c r="P13" s="97">
        <v>0.02</v>
      </c>
      <c r="Q13" s="97">
        <v>1.89218</v>
      </c>
      <c r="R13" s="97">
        <v>0.85</v>
      </c>
      <c r="S13" s="97">
        <v>0.08</v>
      </c>
      <c r="T13" s="97">
        <v>0</v>
      </c>
      <c r="U13" s="97">
        <v>0</v>
      </c>
      <c r="V13" s="97">
        <v>4.3213200000000001</v>
      </c>
      <c r="W13" s="97">
        <v>0</v>
      </c>
      <c r="X13" s="98">
        <v>0</v>
      </c>
      <c r="Y13" s="97">
        <v>0.93</v>
      </c>
      <c r="Z13" s="97">
        <v>1.00868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112">
        <v>0</v>
      </c>
      <c r="AH13" s="112">
        <v>0</v>
      </c>
      <c r="AI13" s="112">
        <v>0</v>
      </c>
      <c r="AJ13" s="117"/>
      <c r="AK13" s="2">
        <f t="shared" si="0"/>
        <v>0.93</v>
      </c>
      <c r="AL13" s="2">
        <f t="shared" si="1"/>
        <v>0.92999999999999994</v>
      </c>
      <c r="AM13" s="16">
        <v>0.92700000000000005</v>
      </c>
      <c r="AN13" s="4"/>
      <c r="AO13" s="4"/>
      <c r="AP13" s="4"/>
      <c r="AQ13" s="4">
        <f t="shared" si="2"/>
        <v>0.93</v>
      </c>
      <c r="AR13" s="4">
        <f t="shared" si="3"/>
        <v>0.92999999999999994</v>
      </c>
      <c r="AS13" s="4">
        <f t="shared" si="7"/>
        <v>0.93</v>
      </c>
      <c r="AU13" s="74">
        <f t="shared" si="4"/>
        <v>0.99677419354838714</v>
      </c>
      <c r="AV13" s="74">
        <f t="shared" si="5"/>
        <v>0.99677419354838726</v>
      </c>
      <c r="AW13" s="74">
        <f t="shared" si="6"/>
        <v>0.99677419354838714</v>
      </c>
    </row>
    <row r="14" spans="1:49" s="74" customFormat="1" ht="23.25" x14ac:dyDescent="0.5">
      <c r="A14" s="80" t="s">
        <v>106</v>
      </c>
      <c r="B14" s="80">
        <v>537</v>
      </c>
      <c r="C14" s="80">
        <v>1152</v>
      </c>
      <c r="D14" s="80">
        <v>201</v>
      </c>
      <c r="E14" s="80" t="s">
        <v>115</v>
      </c>
      <c r="F14" s="15">
        <v>19000</v>
      </c>
      <c r="G14" s="15">
        <v>39500</v>
      </c>
      <c r="H14" s="40">
        <v>20.5</v>
      </c>
      <c r="I14" s="24">
        <v>2</v>
      </c>
      <c r="J14" s="80" t="s">
        <v>154</v>
      </c>
      <c r="K14" s="81">
        <v>42198</v>
      </c>
      <c r="L14" s="19" t="s">
        <v>185</v>
      </c>
      <c r="M14" s="97">
        <v>11.7</v>
      </c>
      <c r="N14" s="97">
        <v>5.53</v>
      </c>
      <c r="O14" s="97">
        <v>2.38</v>
      </c>
      <c r="P14" s="97">
        <v>0.9</v>
      </c>
      <c r="Q14" s="97">
        <v>2.6645699999999999</v>
      </c>
      <c r="R14" s="97">
        <v>19.43</v>
      </c>
      <c r="S14" s="97">
        <v>0.85</v>
      </c>
      <c r="T14" s="97">
        <v>0.2</v>
      </c>
      <c r="U14" s="97">
        <v>0.03</v>
      </c>
      <c r="V14" s="97">
        <v>4.30593</v>
      </c>
      <c r="W14" s="97">
        <v>0</v>
      </c>
      <c r="X14" s="98">
        <v>0</v>
      </c>
      <c r="Y14" s="97">
        <v>20.5</v>
      </c>
      <c r="Z14" s="97">
        <v>1.1075299999999999</v>
      </c>
      <c r="AA14" s="97">
        <v>2382</v>
      </c>
      <c r="AB14" s="97">
        <v>6.34</v>
      </c>
      <c r="AC14" s="97">
        <v>3.3242787456445995</v>
      </c>
      <c r="AD14" s="97">
        <v>398</v>
      </c>
      <c r="AE14" s="97">
        <v>0.55470383275261326</v>
      </c>
      <c r="AF14" s="97">
        <v>77</v>
      </c>
      <c r="AG14" s="112">
        <v>0.10731707317073172</v>
      </c>
      <c r="AH14" s="112">
        <v>9</v>
      </c>
      <c r="AI14" s="112">
        <v>1.2543554006968643E-2</v>
      </c>
      <c r="AJ14" s="117"/>
      <c r="AK14" s="2">
        <f t="shared" si="0"/>
        <v>20.509999999999998</v>
      </c>
      <c r="AL14" s="2">
        <f t="shared" si="1"/>
        <v>20.51</v>
      </c>
      <c r="AM14" s="16">
        <v>20.5</v>
      </c>
      <c r="AN14" s="4"/>
      <c r="AO14" s="4"/>
      <c r="AP14" s="4"/>
      <c r="AQ14" s="4">
        <f t="shared" si="2"/>
        <v>20.509999999999998</v>
      </c>
      <c r="AR14" s="4">
        <f t="shared" si="3"/>
        <v>20.51</v>
      </c>
      <c r="AS14" s="4">
        <f t="shared" si="7"/>
        <v>20.5</v>
      </c>
      <c r="AU14" s="74">
        <f t="shared" si="4"/>
        <v>0.99951243295953207</v>
      </c>
      <c r="AV14" s="74">
        <f t="shared" si="5"/>
        <v>0.99951243295953185</v>
      </c>
      <c r="AW14" s="74">
        <f t="shared" si="6"/>
        <v>1</v>
      </c>
    </row>
    <row r="15" spans="1:49" s="74" customFormat="1" ht="23.25" x14ac:dyDescent="0.5">
      <c r="A15" s="80" t="s">
        <v>106</v>
      </c>
      <c r="B15" s="80">
        <v>537</v>
      </c>
      <c r="C15" s="80">
        <v>1152</v>
      </c>
      <c r="D15" s="80">
        <v>202</v>
      </c>
      <c r="E15" s="80" t="s">
        <v>116</v>
      </c>
      <c r="F15" s="15">
        <v>39500</v>
      </c>
      <c r="G15" s="15">
        <v>49427</v>
      </c>
      <c r="H15" s="40">
        <v>9.9269999999999996</v>
      </c>
      <c r="I15" s="24">
        <v>2</v>
      </c>
      <c r="J15" s="80" t="s">
        <v>154</v>
      </c>
      <c r="K15" s="81">
        <v>42198</v>
      </c>
      <c r="L15" s="19" t="s">
        <v>185</v>
      </c>
      <c r="M15" s="97">
        <v>5.77</v>
      </c>
      <c r="N15" s="97">
        <v>2.89</v>
      </c>
      <c r="O15" s="97">
        <v>0.95</v>
      </c>
      <c r="P15" s="97">
        <v>0.33</v>
      </c>
      <c r="Q15" s="97">
        <v>2.5630799999999998</v>
      </c>
      <c r="R15" s="97">
        <v>9.7799999999999994</v>
      </c>
      <c r="S15" s="97">
        <v>0.15</v>
      </c>
      <c r="T15" s="97">
        <v>0</v>
      </c>
      <c r="U15" s="97">
        <v>0</v>
      </c>
      <c r="V15" s="97">
        <v>4.0742900000000004</v>
      </c>
      <c r="W15" s="97">
        <v>0</v>
      </c>
      <c r="X15" s="98">
        <v>0</v>
      </c>
      <c r="Y15" s="97">
        <v>9.93</v>
      </c>
      <c r="Z15" s="97">
        <v>1.0750500000000001</v>
      </c>
      <c r="AA15" s="97">
        <v>19</v>
      </c>
      <c r="AB15" s="97">
        <v>5.31</v>
      </c>
      <c r="AC15" s="97">
        <v>6.2326411374462147E-2</v>
      </c>
      <c r="AD15" s="97">
        <v>71</v>
      </c>
      <c r="AE15" s="97">
        <v>0.20434888975233489</v>
      </c>
      <c r="AF15" s="97">
        <v>0</v>
      </c>
      <c r="AG15" s="112">
        <v>0</v>
      </c>
      <c r="AH15" s="112">
        <v>3</v>
      </c>
      <c r="AI15" s="112">
        <v>8.6344601303803472E-3</v>
      </c>
      <c r="AJ15" s="117"/>
      <c r="AK15" s="2">
        <f t="shared" si="0"/>
        <v>9.94</v>
      </c>
      <c r="AL15" s="2">
        <f t="shared" si="1"/>
        <v>9.93</v>
      </c>
      <c r="AM15" s="16">
        <v>9.9269999999999996</v>
      </c>
      <c r="AN15" s="4"/>
      <c r="AO15" s="4"/>
      <c r="AP15" s="4"/>
      <c r="AQ15" s="4">
        <f t="shared" si="2"/>
        <v>9.94</v>
      </c>
      <c r="AR15" s="4">
        <f t="shared" si="3"/>
        <v>9.93</v>
      </c>
      <c r="AS15" s="4">
        <f t="shared" si="7"/>
        <v>9.93</v>
      </c>
      <c r="AU15" s="74">
        <f t="shared" si="4"/>
        <v>0.99869215291750502</v>
      </c>
      <c r="AV15" s="74">
        <f t="shared" si="5"/>
        <v>0.99969788519637459</v>
      </c>
      <c r="AW15" s="74">
        <f t="shared" si="6"/>
        <v>0.99969788519637459</v>
      </c>
    </row>
    <row r="16" spans="1:49" s="74" customFormat="1" ht="23.25" x14ac:dyDescent="0.5">
      <c r="A16" s="80" t="s">
        <v>106</v>
      </c>
      <c r="B16" s="80">
        <v>537</v>
      </c>
      <c r="C16" s="80">
        <v>1155</v>
      </c>
      <c r="D16" s="80">
        <v>101</v>
      </c>
      <c r="E16" s="80" t="s">
        <v>117</v>
      </c>
      <c r="F16" s="15">
        <v>0</v>
      </c>
      <c r="G16" s="15">
        <v>13000</v>
      </c>
      <c r="H16" s="40">
        <v>13</v>
      </c>
      <c r="I16" s="24">
        <v>2</v>
      </c>
      <c r="J16" s="80" t="s">
        <v>224</v>
      </c>
      <c r="K16" s="81">
        <v>42198</v>
      </c>
      <c r="L16" s="19" t="s">
        <v>185</v>
      </c>
      <c r="M16" s="97">
        <v>8.5500000000000007</v>
      </c>
      <c r="N16" s="97">
        <v>3.03</v>
      </c>
      <c r="O16" s="97">
        <v>0.93</v>
      </c>
      <c r="P16" s="97">
        <v>0.5</v>
      </c>
      <c r="Q16" s="97">
        <v>2.3375499999999998</v>
      </c>
      <c r="R16" s="97">
        <v>12.85</v>
      </c>
      <c r="S16" s="97">
        <v>0.15</v>
      </c>
      <c r="T16" s="97">
        <v>0</v>
      </c>
      <c r="U16" s="97">
        <v>0</v>
      </c>
      <c r="V16" s="97">
        <v>2.9473600000000002</v>
      </c>
      <c r="W16" s="97">
        <v>0</v>
      </c>
      <c r="X16" s="98">
        <v>0</v>
      </c>
      <c r="Y16" s="97">
        <v>13</v>
      </c>
      <c r="Z16" s="97">
        <v>1.34216</v>
      </c>
      <c r="AA16" s="97">
        <v>56</v>
      </c>
      <c r="AB16" s="97">
        <v>0</v>
      </c>
      <c r="AC16" s="97">
        <v>0.12307692307692308</v>
      </c>
      <c r="AD16" s="97">
        <v>2</v>
      </c>
      <c r="AE16" s="97">
        <v>4.3956043956043956E-3</v>
      </c>
      <c r="AF16" s="97">
        <v>0</v>
      </c>
      <c r="AG16" s="112">
        <v>0</v>
      </c>
      <c r="AH16" s="112">
        <v>7</v>
      </c>
      <c r="AI16" s="112">
        <v>1.5384615384615385E-2</v>
      </c>
      <c r="AJ16" s="117"/>
      <c r="AK16" s="2">
        <f t="shared" si="0"/>
        <v>13.01</v>
      </c>
      <c r="AL16" s="2">
        <f t="shared" si="1"/>
        <v>13</v>
      </c>
      <c r="AM16" s="16">
        <v>13</v>
      </c>
      <c r="AN16" s="4"/>
      <c r="AO16" s="4"/>
      <c r="AP16" s="4"/>
      <c r="AQ16" s="4">
        <f t="shared" si="2"/>
        <v>13.01</v>
      </c>
      <c r="AR16" s="4">
        <f t="shared" si="3"/>
        <v>13</v>
      </c>
      <c r="AS16" s="4">
        <f t="shared" si="7"/>
        <v>13</v>
      </c>
      <c r="AU16" s="74">
        <f t="shared" si="4"/>
        <v>0.99923136049192929</v>
      </c>
      <c r="AV16" s="74">
        <f t="shared" si="5"/>
        <v>1</v>
      </c>
      <c r="AW16" s="74">
        <f t="shared" si="6"/>
        <v>1</v>
      </c>
    </row>
    <row r="17" spans="1:49" s="74" customFormat="1" ht="23.25" x14ac:dyDescent="0.5">
      <c r="A17" s="80" t="s">
        <v>106</v>
      </c>
      <c r="B17" s="80">
        <v>537</v>
      </c>
      <c r="C17" s="80">
        <v>1173</v>
      </c>
      <c r="D17" s="80">
        <v>100</v>
      </c>
      <c r="E17" s="80" t="s">
        <v>255</v>
      </c>
      <c r="F17" s="15" t="s">
        <v>256</v>
      </c>
      <c r="G17" s="15" t="s">
        <v>148</v>
      </c>
      <c r="H17" s="40">
        <v>47.133000000000003</v>
      </c>
      <c r="I17" s="24">
        <v>2</v>
      </c>
      <c r="J17" s="80" t="s">
        <v>154</v>
      </c>
      <c r="K17" s="81">
        <v>42200</v>
      </c>
      <c r="L17" s="19" t="s">
        <v>185</v>
      </c>
      <c r="M17" s="97">
        <v>44.19</v>
      </c>
      <c r="N17" s="97">
        <v>2.04</v>
      </c>
      <c r="O17" s="97">
        <v>0.75</v>
      </c>
      <c r="P17" s="97">
        <v>0.15</v>
      </c>
      <c r="Q17" s="97">
        <v>1.6679999999999999</v>
      </c>
      <c r="R17" s="97">
        <v>46.58</v>
      </c>
      <c r="S17" s="97">
        <v>0.55000000000000004</v>
      </c>
      <c r="T17" s="97">
        <v>0</v>
      </c>
      <c r="U17" s="97">
        <v>0</v>
      </c>
      <c r="V17" s="97">
        <v>4.0789999999999997</v>
      </c>
      <c r="W17" s="97">
        <v>0</v>
      </c>
      <c r="X17" s="98">
        <v>0.03</v>
      </c>
      <c r="Y17" s="97">
        <v>47.11</v>
      </c>
      <c r="Z17" s="97">
        <v>1.1619999999999999</v>
      </c>
      <c r="AA17" s="97">
        <v>3</v>
      </c>
      <c r="AB17" s="97">
        <v>2.5</v>
      </c>
      <c r="AC17" s="97">
        <v>2.5762962558838055E-3</v>
      </c>
      <c r="AD17" s="97">
        <v>0</v>
      </c>
      <c r="AE17" s="97">
        <v>0</v>
      </c>
      <c r="AF17" s="97">
        <v>0</v>
      </c>
      <c r="AG17" s="112">
        <v>0</v>
      </c>
      <c r="AH17" s="112">
        <v>0</v>
      </c>
      <c r="AI17" s="112">
        <v>0</v>
      </c>
      <c r="AJ17" s="117"/>
      <c r="AK17" s="2"/>
      <c r="AL17" s="2"/>
      <c r="AM17" s="16"/>
      <c r="AN17" s="4"/>
      <c r="AO17" s="4"/>
      <c r="AP17" s="4"/>
      <c r="AQ17" s="4">
        <f t="shared" si="2"/>
        <v>47.129999999999995</v>
      </c>
      <c r="AR17" s="4">
        <f t="shared" si="3"/>
        <v>47.129999999999995</v>
      </c>
      <c r="AS17" s="4">
        <f t="shared" si="7"/>
        <v>47.14</v>
      </c>
      <c r="AU17" s="74">
        <f t="shared" si="4"/>
        <v>1.0000636537237431</v>
      </c>
      <c r="AV17" s="74">
        <f t="shared" si="5"/>
        <v>1.0000636537237431</v>
      </c>
      <c r="AW17" s="74">
        <f t="shared" si="6"/>
        <v>0.999851506151888</v>
      </c>
    </row>
    <row r="18" spans="1:49" s="74" customFormat="1" ht="23.25" x14ac:dyDescent="0.5">
      <c r="A18" s="80" t="s">
        <v>106</v>
      </c>
      <c r="B18" s="80">
        <v>537</v>
      </c>
      <c r="C18" s="80">
        <v>1174</v>
      </c>
      <c r="D18" s="80">
        <v>102</v>
      </c>
      <c r="E18" s="80" t="s">
        <v>118</v>
      </c>
      <c r="F18" s="15">
        <v>43504</v>
      </c>
      <c r="G18" s="15">
        <v>84182</v>
      </c>
      <c r="H18" s="40">
        <v>40.677999999999997</v>
      </c>
      <c r="I18" s="24">
        <v>2</v>
      </c>
      <c r="J18" s="80" t="s">
        <v>224</v>
      </c>
      <c r="K18" s="81">
        <v>42199</v>
      </c>
      <c r="L18" s="19" t="s">
        <v>185</v>
      </c>
      <c r="M18" s="97">
        <v>23.47</v>
      </c>
      <c r="N18" s="97">
        <v>11.71</v>
      </c>
      <c r="O18" s="97">
        <v>3.72</v>
      </c>
      <c r="P18" s="97">
        <v>1.79</v>
      </c>
      <c r="Q18" s="97">
        <v>2.661</v>
      </c>
      <c r="R18" s="97">
        <v>36.86</v>
      </c>
      <c r="S18" s="97">
        <v>2.74</v>
      </c>
      <c r="T18" s="97">
        <v>0.83</v>
      </c>
      <c r="U18" s="97">
        <v>0.25</v>
      </c>
      <c r="V18" s="97">
        <v>5.5339999999999998</v>
      </c>
      <c r="W18" s="97">
        <v>0</v>
      </c>
      <c r="X18" s="98">
        <v>0</v>
      </c>
      <c r="Y18" s="97">
        <v>40.68</v>
      </c>
      <c r="Z18" s="97">
        <v>1.137</v>
      </c>
      <c r="AA18" s="97">
        <v>336.06</v>
      </c>
      <c r="AB18" s="97">
        <v>0.8</v>
      </c>
      <c r="AC18" s="97">
        <v>0.23632289830234662</v>
      </c>
      <c r="AD18" s="97">
        <v>83.53</v>
      </c>
      <c r="AE18" s="97">
        <v>5.8669832060854243E-2</v>
      </c>
      <c r="AF18" s="97">
        <v>32.93</v>
      </c>
      <c r="AG18" s="112">
        <v>2.3129385487416856E-2</v>
      </c>
      <c r="AH18" s="112">
        <v>3.25</v>
      </c>
      <c r="AI18" s="112">
        <v>2.2827361929579344E-3</v>
      </c>
      <c r="AJ18" s="117"/>
      <c r="AK18" s="2">
        <f t="shared" ref="AK18:AK30" si="8">SUM(M18:P18)</f>
        <v>40.69</v>
      </c>
      <c r="AL18" s="2">
        <f t="shared" ref="AL18:AL30" si="9">SUM(R18:U18)</f>
        <v>40.68</v>
      </c>
      <c r="AM18" s="16">
        <v>40.677999999999997</v>
      </c>
      <c r="AN18" s="4"/>
      <c r="AO18" s="4"/>
      <c r="AP18" s="4"/>
      <c r="AQ18" s="4">
        <f t="shared" si="2"/>
        <v>40.69</v>
      </c>
      <c r="AR18" s="4">
        <f t="shared" si="3"/>
        <v>40.68</v>
      </c>
      <c r="AS18" s="4">
        <f t="shared" si="7"/>
        <v>40.68</v>
      </c>
      <c r="AU18" s="74">
        <f t="shared" si="4"/>
        <v>0.99970508724502338</v>
      </c>
      <c r="AV18" s="74">
        <f t="shared" si="5"/>
        <v>0.99995083579154365</v>
      </c>
      <c r="AW18" s="74">
        <f t="shared" si="6"/>
        <v>0.99995083579154365</v>
      </c>
    </row>
    <row r="19" spans="1:49" s="74" customFormat="1" ht="23.25" x14ac:dyDescent="0.5">
      <c r="A19" s="80" t="s">
        <v>106</v>
      </c>
      <c r="B19" s="80">
        <v>537</v>
      </c>
      <c r="C19" s="80">
        <v>1202</v>
      </c>
      <c r="D19" s="80">
        <v>200</v>
      </c>
      <c r="E19" s="80" t="s">
        <v>119</v>
      </c>
      <c r="F19" s="15">
        <v>33922</v>
      </c>
      <c r="G19" s="15">
        <v>45462</v>
      </c>
      <c r="H19" s="40">
        <v>11.54</v>
      </c>
      <c r="I19" s="24">
        <v>2</v>
      </c>
      <c r="J19" s="80" t="s">
        <v>224</v>
      </c>
      <c r="K19" s="81">
        <v>42198</v>
      </c>
      <c r="L19" s="19" t="s">
        <v>185</v>
      </c>
      <c r="M19" s="97">
        <v>10.18</v>
      </c>
      <c r="N19" s="97">
        <v>0.6</v>
      </c>
      <c r="O19" s="97">
        <v>0.53</v>
      </c>
      <c r="P19" s="97">
        <v>0.23</v>
      </c>
      <c r="Q19" s="97">
        <v>1.82779</v>
      </c>
      <c r="R19" s="97">
        <v>11.37</v>
      </c>
      <c r="S19" s="97">
        <v>0.13</v>
      </c>
      <c r="T19" s="97">
        <v>0.05</v>
      </c>
      <c r="U19" s="97">
        <v>0</v>
      </c>
      <c r="V19" s="97">
        <v>3.1464400000000001</v>
      </c>
      <c r="W19" s="97">
        <v>0</v>
      </c>
      <c r="X19" s="98">
        <v>0</v>
      </c>
      <c r="Y19" s="97">
        <v>11.54</v>
      </c>
      <c r="Z19" s="97">
        <v>1.4370700000000001</v>
      </c>
      <c r="AA19" s="97">
        <v>25</v>
      </c>
      <c r="AB19" s="97">
        <v>0</v>
      </c>
      <c r="AC19" s="97">
        <v>6.189650903689032E-2</v>
      </c>
      <c r="AD19" s="97">
        <v>0</v>
      </c>
      <c r="AE19" s="97">
        <v>0</v>
      </c>
      <c r="AF19" s="97">
        <v>0</v>
      </c>
      <c r="AG19" s="112">
        <v>0</v>
      </c>
      <c r="AH19" s="112">
        <v>0</v>
      </c>
      <c r="AI19" s="112">
        <v>0</v>
      </c>
      <c r="AJ19" s="117"/>
      <c r="AK19" s="2">
        <f t="shared" si="8"/>
        <v>11.54</v>
      </c>
      <c r="AL19" s="2">
        <f t="shared" si="9"/>
        <v>11.55</v>
      </c>
      <c r="AM19" s="16">
        <v>11.54</v>
      </c>
      <c r="AN19" s="4"/>
      <c r="AO19" s="4"/>
      <c r="AP19" s="4"/>
      <c r="AQ19" s="4">
        <f t="shared" si="2"/>
        <v>11.54</v>
      </c>
      <c r="AR19" s="4">
        <f t="shared" si="3"/>
        <v>11.55</v>
      </c>
      <c r="AS19" s="4">
        <f t="shared" si="7"/>
        <v>11.54</v>
      </c>
      <c r="AU19" s="74">
        <f t="shared" si="4"/>
        <v>1</v>
      </c>
      <c r="AV19" s="74">
        <f t="shared" si="5"/>
        <v>0.99913419913419899</v>
      </c>
      <c r="AW19" s="74">
        <f t="shared" si="6"/>
        <v>1</v>
      </c>
    </row>
    <row r="20" spans="1:49" s="74" customFormat="1" ht="23.25" x14ac:dyDescent="0.5">
      <c r="A20" s="80" t="s">
        <v>106</v>
      </c>
      <c r="B20" s="80">
        <v>537</v>
      </c>
      <c r="C20" s="80">
        <v>1222</v>
      </c>
      <c r="D20" s="80">
        <v>100</v>
      </c>
      <c r="E20" s="80" t="s">
        <v>120</v>
      </c>
      <c r="F20" s="15">
        <v>0</v>
      </c>
      <c r="G20" s="15">
        <v>6189</v>
      </c>
      <c r="H20" s="40">
        <v>6.1890000000000001</v>
      </c>
      <c r="I20" s="24">
        <v>2</v>
      </c>
      <c r="J20" s="80" t="s">
        <v>224</v>
      </c>
      <c r="K20" s="81">
        <v>42198</v>
      </c>
      <c r="L20" s="19" t="s">
        <v>185</v>
      </c>
      <c r="M20" s="97">
        <v>3.02</v>
      </c>
      <c r="N20" s="97">
        <v>2.06</v>
      </c>
      <c r="O20" s="97">
        <v>0.78</v>
      </c>
      <c r="P20" s="97">
        <v>0.33</v>
      </c>
      <c r="Q20" s="97">
        <v>2.77935</v>
      </c>
      <c r="R20" s="97">
        <v>5.99</v>
      </c>
      <c r="S20" s="97">
        <v>0.2</v>
      </c>
      <c r="T20" s="97">
        <v>0</v>
      </c>
      <c r="U20" s="97">
        <v>0</v>
      </c>
      <c r="V20" s="97">
        <v>3.45791</v>
      </c>
      <c r="W20" s="97">
        <v>0</v>
      </c>
      <c r="X20" s="98">
        <v>0</v>
      </c>
      <c r="Y20" s="97">
        <v>6.19</v>
      </c>
      <c r="Z20" s="97">
        <v>2.0014099999999999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112">
        <v>0</v>
      </c>
      <c r="AH20" s="112">
        <v>2</v>
      </c>
      <c r="AI20" s="112">
        <v>9.2329709392239678E-3</v>
      </c>
      <c r="AJ20" s="117"/>
      <c r="AK20" s="2">
        <f t="shared" si="8"/>
        <v>6.19</v>
      </c>
      <c r="AL20" s="2">
        <f t="shared" si="9"/>
        <v>6.19</v>
      </c>
      <c r="AM20" s="16">
        <v>6.1890000000000001</v>
      </c>
      <c r="AN20" s="4"/>
      <c r="AO20" s="4"/>
      <c r="AP20" s="4"/>
      <c r="AQ20" s="4">
        <f t="shared" si="2"/>
        <v>6.19</v>
      </c>
      <c r="AR20" s="4">
        <f t="shared" si="3"/>
        <v>6.19</v>
      </c>
      <c r="AS20" s="4">
        <f t="shared" si="7"/>
        <v>6.19</v>
      </c>
      <c r="AU20" s="74">
        <f t="shared" si="4"/>
        <v>0.99983844911147002</v>
      </c>
      <c r="AV20" s="74">
        <f t="shared" si="5"/>
        <v>0.99983844911147002</v>
      </c>
      <c r="AW20" s="74">
        <f t="shared" si="6"/>
        <v>0.99983844911147002</v>
      </c>
    </row>
    <row r="21" spans="1:49" s="74" customFormat="1" ht="23.25" x14ac:dyDescent="0.5">
      <c r="A21" s="80" t="s">
        <v>106</v>
      </c>
      <c r="B21" s="80">
        <v>537</v>
      </c>
      <c r="C21" s="80">
        <v>1271</v>
      </c>
      <c r="D21" s="80">
        <v>100</v>
      </c>
      <c r="E21" s="80" t="s">
        <v>121</v>
      </c>
      <c r="F21" s="15">
        <v>0</v>
      </c>
      <c r="G21" s="15">
        <v>14452</v>
      </c>
      <c r="H21" s="40">
        <v>14.452</v>
      </c>
      <c r="I21" s="24">
        <v>2</v>
      </c>
      <c r="J21" s="80" t="s">
        <v>154</v>
      </c>
      <c r="K21" s="81">
        <v>42200</v>
      </c>
      <c r="L21" s="19" t="s">
        <v>185</v>
      </c>
      <c r="M21" s="97">
        <v>11.72</v>
      </c>
      <c r="N21" s="97">
        <v>2</v>
      </c>
      <c r="O21" s="97">
        <v>0.65</v>
      </c>
      <c r="P21" s="97">
        <v>0.08</v>
      </c>
      <c r="Q21" s="97">
        <v>2.14351</v>
      </c>
      <c r="R21" s="97">
        <v>14.21</v>
      </c>
      <c r="S21" s="97">
        <v>0.2</v>
      </c>
      <c r="T21" s="97">
        <v>0.05</v>
      </c>
      <c r="U21" s="97">
        <v>0</v>
      </c>
      <c r="V21" s="97">
        <v>4.0756600000000001</v>
      </c>
      <c r="W21" s="97">
        <v>0</v>
      </c>
      <c r="X21" s="98">
        <v>0</v>
      </c>
      <c r="Y21" s="97">
        <v>14.46</v>
      </c>
      <c r="Z21" s="97">
        <v>1.1410800000000001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112">
        <v>0</v>
      </c>
      <c r="AH21" s="112">
        <v>0</v>
      </c>
      <c r="AI21" s="112">
        <v>0</v>
      </c>
      <c r="AJ21" s="117"/>
      <c r="AK21" s="2">
        <f t="shared" si="8"/>
        <v>14.450000000000001</v>
      </c>
      <c r="AL21" s="2">
        <f t="shared" si="9"/>
        <v>14.46</v>
      </c>
      <c r="AM21" s="16">
        <v>14.452</v>
      </c>
      <c r="AN21" s="4"/>
      <c r="AO21" s="4"/>
      <c r="AP21" s="4"/>
      <c r="AQ21" s="4">
        <f t="shared" si="2"/>
        <v>14.450000000000001</v>
      </c>
      <c r="AR21" s="4">
        <f t="shared" si="3"/>
        <v>14.46</v>
      </c>
      <c r="AS21" s="4">
        <f t="shared" si="7"/>
        <v>14.46</v>
      </c>
      <c r="AU21" s="74">
        <f t="shared" si="4"/>
        <v>1.0001384083044982</v>
      </c>
      <c r="AV21" s="74">
        <f t="shared" si="5"/>
        <v>0.99944674965421842</v>
      </c>
      <c r="AW21" s="74">
        <f t="shared" si="6"/>
        <v>0.99944674965421842</v>
      </c>
    </row>
    <row r="22" spans="1:49" s="74" customFormat="1" ht="23.25" x14ac:dyDescent="0.5">
      <c r="A22" s="80" t="s">
        <v>106</v>
      </c>
      <c r="B22" s="80">
        <v>537</v>
      </c>
      <c r="C22" s="80">
        <v>1290</v>
      </c>
      <c r="D22" s="80">
        <v>101</v>
      </c>
      <c r="E22" s="80" t="s">
        <v>122</v>
      </c>
      <c r="F22" s="15">
        <v>0</v>
      </c>
      <c r="G22" s="15">
        <v>74167</v>
      </c>
      <c r="H22" s="40">
        <v>74.167000000000002</v>
      </c>
      <c r="I22" s="24">
        <v>2</v>
      </c>
      <c r="J22" s="80" t="s">
        <v>154</v>
      </c>
      <c r="K22" s="81">
        <v>42200</v>
      </c>
      <c r="L22" s="19" t="s">
        <v>185</v>
      </c>
      <c r="M22" s="97">
        <v>52.75</v>
      </c>
      <c r="N22" s="97">
        <v>14.83</v>
      </c>
      <c r="O22" s="97">
        <v>6.13</v>
      </c>
      <c r="P22" s="97">
        <v>0.56000000000000005</v>
      </c>
      <c r="Q22" s="97">
        <v>2.31548</v>
      </c>
      <c r="R22" s="97">
        <v>71.38</v>
      </c>
      <c r="S22" s="97">
        <v>2.79</v>
      </c>
      <c r="T22" s="97">
        <v>0</v>
      </c>
      <c r="U22" s="97">
        <v>0</v>
      </c>
      <c r="V22" s="97">
        <v>4.7741400000000001</v>
      </c>
      <c r="W22" s="97">
        <v>6.95</v>
      </c>
      <c r="X22" s="98">
        <v>58.61</v>
      </c>
      <c r="Y22" s="97">
        <v>8.6999999999999993</v>
      </c>
      <c r="Z22" s="97">
        <v>1.1701299999999999</v>
      </c>
      <c r="AA22" s="97">
        <v>0</v>
      </c>
      <c r="AB22" s="97">
        <v>11.31</v>
      </c>
      <c r="AC22" s="97">
        <v>2.1784813808220444E-3</v>
      </c>
      <c r="AD22" s="97">
        <v>0</v>
      </c>
      <c r="AE22" s="97">
        <v>0</v>
      </c>
      <c r="AF22" s="97">
        <v>0</v>
      </c>
      <c r="AG22" s="112">
        <v>0</v>
      </c>
      <c r="AH22" s="112">
        <v>0</v>
      </c>
      <c r="AI22" s="112">
        <v>0</v>
      </c>
      <c r="AJ22" s="117"/>
      <c r="AK22" s="2">
        <f t="shared" si="8"/>
        <v>74.27</v>
      </c>
      <c r="AL22" s="2">
        <f t="shared" si="9"/>
        <v>74.17</v>
      </c>
      <c r="AM22" s="16">
        <v>74.167000000000002</v>
      </c>
      <c r="AN22" s="4"/>
      <c r="AO22" s="4"/>
      <c r="AP22" s="4"/>
      <c r="AQ22" s="4">
        <f t="shared" si="2"/>
        <v>74.27</v>
      </c>
      <c r="AR22" s="4">
        <f t="shared" si="3"/>
        <v>74.17</v>
      </c>
      <c r="AS22" s="4">
        <f t="shared" si="7"/>
        <v>74.260000000000005</v>
      </c>
      <c r="AU22" s="74">
        <f t="shared" si="4"/>
        <v>0.99861316817018997</v>
      </c>
      <c r="AV22" s="74">
        <f t="shared" si="5"/>
        <v>0.99995955237966838</v>
      </c>
      <c r="AW22" s="74">
        <f t="shared" si="6"/>
        <v>0.9987476434150282</v>
      </c>
    </row>
    <row r="23" spans="1:49" s="74" customFormat="1" ht="23.25" x14ac:dyDescent="0.5">
      <c r="A23" s="80" t="s">
        <v>106</v>
      </c>
      <c r="B23" s="80">
        <v>537</v>
      </c>
      <c r="C23" s="80">
        <v>1290</v>
      </c>
      <c r="D23" s="80">
        <v>102</v>
      </c>
      <c r="E23" s="80" t="s">
        <v>123</v>
      </c>
      <c r="F23" s="15">
        <v>74167</v>
      </c>
      <c r="G23" s="15">
        <v>93027</v>
      </c>
      <c r="H23" s="40">
        <v>18.86</v>
      </c>
      <c r="I23" s="24">
        <v>2</v>
      </c>
      <c r="J23" s="80" t="s">
        <v>154</v>
      </c>
      <c r="K23" s="81">
        <v>42199</v>
      </c>
      <c r="L23" s="19" t="s">
        <v>185</v>
      </c>
      <c r="M23" s="97">
        <v>6.22</v>
      </c>
      <c r="N23" s="97">
        <v>5.26</v>
      </c>
      <c r="O23" s="97">
        <v>3.1</v>
      </c>
      <c r="P23" s="97">
        <v>4.29</v>
      </c>
      <c r="Q23" s="97">
        <v>3.8673899999999999</v>
      </c>
      <c r="R23" s="97">
        <v>16.850000000000001</v>
      </c>
      <c r="S23" s="97">
        <v>1.47</v>
      </c>
      <c r="T23" s="97">
        <v>0.34</v>
      </c>
      <c r="U23" s="97">
        <v>0.2</v>
      </c>
      <c r="V23" s="97">
        <v>5.1821700000000002</v>
      </c>
      <c r="W23" s="97">
        <v>0</v>
      </c>
      <c r="X23" s="98">
        <v>0.08</v>
      </c>
      <c r="Y23" s="97">
        <v>18.78</v>
      </c>
      <c r="Z23" s="97">
        <v>1.4314100000000001</v>
      </c>
      <c r="AA23" s="97">
        <v>87</v>
      </c>
      <c r="AB23" s="97">
        <v>19.32</v>
      </c>
      <c r="AC23" s="97">
        <v>0.14643235873352525</v>
      </c>
      <c r="AD23" s="97">
        <v>1245</v>
      </c>
      <c r="AE23" s="97">
        <v>1.8860778669898504</v>
      </c>
      <c r="AF23" s="97">
        <v>100</v>
      </c>
      <c r="AG23" s="112">
        <v>0.15149219815179521</v>
      </c>
      <c r="AH23" s="112">
        <v>1137</v>
      </c>
      <c r="AI23" s="112">
        <v>1.7224662929859116</v>
      </c>
      <c r="AJ23" s="117"/>
      <c r="AK23" s="2">
        <f t="shared" si="8"/>
        <v>18.87</v>
      </c>
      <c r="AL23" s="2">
        <f t="shared" si="9"/>
        <v>18.86</v>
      </c>
      <c r="AM23" s="16">
        <v>18.86</v>
      </c>
      <c r="AN23" s="4"/>
      <c r="AO23" s="4"/>
      <c r="AP23" s="4"/>
      <c r="AQ23" s="4">
        <f t="shared" si="2"/>
        <v>18.87</v>
      </c>
      <c r="AR23" s="4">
        <f t="shared" si="3"/>
        <v>18.86</v>
      </c>
      <c r="AS23" s="4">
        <f t="shared" si="7"/>
        <v>18.86</v>
      </c>
      <c r="AU23" s="74">
        <f t="shared" si="4"/>
        <v>0.99947005829358759</v>
      </c>
      <c r="AV23" s="74">
        <f t="shared" si="5"/>
        <v>1</v>
      </c>
      <c r="AW23" s="74">
        <f t="shared" si="6"/>
        <v>1</v>
      </c>
    </row>
    <row r="24" spans="1:49" s="74" customFormat="1" ht="23.25" x14ac:dyDescent="0.5">
      <c r="A24" s="80" t="s">
        <v>106</v>
      </c>
      <c r="B24" s="80">
        <v>537</v>
      </c>
      <c r="C24" s="80">
        <v>1299</v>
      </c>
      <c r="D24" s="80">
        <v>100</v>
      </c>
      <c r="E24" s="80" t="s">
        <v>124</v>
      </c>
      <c r="F24" s="15">
        <v>0</v>
      </c>
      <c r="G24" s="15">
        <v>5100</v>
      </c>
      <c r="H24" s="40">
        <v>5.0999999999999996</v>
      </c>
      <c r="I24" s="24">
        <v>2</v>
      </c>
      <c r="J24" s="80" t="s">
        <v>224</v>
      </c>
      <c r="K24" s="81">
        <v>42200</v>
      </c>
      <c r="L24" s="19" t="s">
        <v>185</v>
      </c>
      <c r="M24" s="97">
        <v>4.28</v>
      </c>
      <c r="N24" s="97">
        <v>0.62</v>
      </c>
      <c r="O24" s="97">
        <v>0.13</v>
      </c>
      <c r="P24" s="97">
        <v>0.08</v>
      </c>
      <c r="Q24" s="97">
        <v>1.966</v>
      </c>
      <c r="R24" s="97">
        <v>5.05</v>
      </c>
      <c r="S24" s="97">
        <v>0.05</v>
      </c>
      <c r="T24" s="97">
        <v>0</v>
      </c>
      <c r="U24" s="97">
        <v>0</v>
      </c>
      <c r="V24" s="97">
        <v>4.4390000000000001</v>
      </c>
      <c r="W24" s="97">
        <v>0</v>
      </c>
      <c r="X24" s="98">
        <v>0</v>
      </c>
      <c r="Y24" s="97">
        <v>5.0999999999999996</v>
      </c>
      <c r="Z24" s="97">
        <v>0.94499999999999995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112">
        <v>0</v>
      </c>
      <c r="AH24" s="112">
        <v>0</v>
      </c>
      <c r="AI24" s="112">
        <v>0</v>
      </c>
      <c r="AJ24" s="117"/>
      <c r="AK24" s="2">
        <f t="shared" si="8"/>
        <v>5.1100000000000003</v>
      </c>
      <c r="AL24" s="2">
        <f t="shared" si="9"/>
        <v>5.0999999999999996</v>
      </c>
      <c r="AM24" s="16">
        <v>5.0999999999999996</v>
      </c>
      <c r="AN24" s="4"/>
      <c r="AO24" s="4"/>
      <c r="AP24" s="4"/>
      <c r="AQ24" s="4">
        <f t="shared" si="2"/>
        <v>5.1100000000000003</v>
      </c>
      <c r="AR24" s="4">
        <f t="shared" si="3"/>
        <v>5.0999999999999996</v>
      </c>
      <c r="AS24" s="4">
        <f t="shared" si="7"/>
        <v>5.0999999999999996</v>
      </c>
      <c r="AU24" s="74">
        <f t="shared" si="4"/>
        <v>0.99804305283757322</v>
      </c>
      <c r="AV24" s="74">
        <f t="shared" si="5"/>
        <v>1</v>
      </c>
      <c r="AW24" s="74">
        <f t="shared" si="6"/>
        <v>1</v>
      </c>
    </row>
    <row r="25" spans="1:49" s="74" customFormat="1" ht="23.25" x14ac:dyDescent="0.5">
      <c r="A25" s="80" t="s">
        <v>106</v>
      </c>
      <c r="B25" s="80">
        <v>537</v>
      </c>
      <c r="C25" s="80">
        <v>1326</v>
      </c>
      <c r="D25" s="80">
        <v>100</v>
      </c>
      <c r="E25" s="80" t="s">
        <v>125</v>
      </c>
      <c r="F25" s="15">
        <v>0</v>
      </c>
      <c r="G25" s="15">
        <v>13896</v>
      </c>
      <c r="H25" s="40">
        <v>13.896000000000001</v>
      </c>
      <c r="I25" s="24">
        <v>2</v>
      </c>
      <c r="J25" s="80" t="s">
        <v>224</v>
      </c>
      <c r="K25" s="81">
        <v>42200</v>
      </c>
      <c r="L25" s="19" t="s">
        <v>185</v>
      </c>
      <c r="M25" s="97">
        <v>8.99</v>
      </c>
      <c r="N25" s="97">
        <v>3.3</v>
      </c>
      <c r="O25" s="97">
        <v>1.1000000000000001</v>
      </c>
      <c r="P25" s="97">
        <v>0.5</v>
      </c>
      <c r="Q25" s="97">
        <v>2.4630100000000001</v>
      </c>
      <c r="R25" s="97">
        <v>12.07</v>
      </c>
      <c r="S25" s="97">
        <v>1.2</v>
      </c>
      <c r="T25" s="97">
        <v>0.45</v>
      </c>
      <c r="U25" s="97">
        <v>0.18</v>
      </c>
      <c r="V25" s="97">
        <v>6.01227</v>
      </c>
      <c r="W25" s="97">
        <v>0</v>
      </c>
      <c r="X25" s="98">
        <v>0</v>
      </c>
      <c r="Y25" s="97">
        <v>13.9</v>
      </c>
      <c r="Z25" s="97">
        <v>1.15299</v>
      </c>
      <c r="AA25" s="97">
        <v>1092</v>
      </c>
      <c r="AB25" s="97">
        <v>71.06</v>
      </c>
      <c r="AC25" s="97">
        <v>2.318303314417304</v>
      </c>
      <c r="AD25" s="97">
        <v>247</v>
      </c>
      <c r="AE25" s="97">
        <v>0.50785426433094827</v>
      </c>
      <c r="AF25" s="97">
        <v>156</v>
      </c>
      <c r="AG25" s="112">
        <v>0.32075006168270415</v>
      </c>
      <c r="AH25" s="112">
        <v>41</v>
      </c>
      <c r="AI25" s="112">
        <v>8.429969569865943E-2</v>
      </c>
      <c r="AJ25" s="117"/>
      <c r="AK25" s="2">
        <f t="shared" si="8"/>
        <v>13.889999999999999</v>
      </c>
      <c r="AL25" s="2">
        <f t="shared" si="9"/>
        <v>13.899999999999999</v>
      </c>
      <c r="AM25" s="16">
        <v>13.896000000000001</v>
      </c>
      <c r="AN25" s="4"/>
      <c r="AO25" s="4"/>
      <c r="AP25" s="4"/>
      <c r="AQ25" s="4">
        <f t="shared" si="2"/>
        <v>13.889999999999999</v>
      </c>
      <c r="AR25" s="4">
        <f t="shared" si="3"/>
        <v>13.899999999999999</v>
      </c>
      <c r="AS25" s="4">
        <f t="shared" si="7"/>
        <v>13.9</v>
      </c>
      <c r="AU25" s="74">
        <f t="shared" si="4"/>
        <v>1.0004319654427647</v>
      </c>
      <c r="AV25" s="74">
        <f t="shared" si="5"/>
        <v>0.99971223021582745</v>
      </c>
      <c r="AW25" s="74">
        <f t="shared" si="6"/>
        <v>0.99971223021582734</v>
      </c>
    </row>
    <row r="26" spans="1:49" s="74" customFormat="1" ht="23.25" x14ac:dyDescent="0.5">
      <c r="A26" s="80" t="s">
        <v>106</v>
      </c>
      <c r="B26" s="80">
        <v>537</v>
      </c>
      <c r="C26" s="80">
        <v>1356</v>
      </c>
      <c r="D26" s="80">
        <v>100</v>
      </c>
      <c r="E26" s="80" t="s">
        <v>126</v>
      </c>
      <c r="F26" s="15" t="s">
        <v>257</v>
      </c>
      <c r="G26" s="15" t="s">
        <v>148</v>
      </c>
      <c r="H26" s="40">
        <v>3</v>
      </c>
      <c r="I26" s="24">
        <v>4</v>
      </c>
      <c r="J26" s="80" t="s">
        <v>297</v>
      </c>
      <c r="K26" s="81">
        <v>42199</v>
      </c>
      <c r="L26" s="19" t="s">
        <v>185</v>
      </c>
      <c r="M26" s="97">
        <v>2.6</v>
      </c>
      <c r="N26" s="97">
        <v>0.13</v>
      </c>
      <c r="O26" s="97">
        <v>0.18</v>
      </c>
      <c r="P26" s="97">
        <v>0.1</v>
      </c>
      <c r="Q26" s="97">
        <v>1.742</v>
      </c>
      <c r="R26" s="97">
        <v>3</v>
      </c>
      <c r="S26" s="97">
        <v>0</v>
      </c>
      <c r="T26" s="97">
        <v>0</v>
      </c>
      <c r="U26" s="97">
        <v>0</v>
      </c>
      <c r="V26" s="97">
        <v>3.9079999999999999</v>
      </c>
      <c r="W26" s="97">
        <v>0</v>
      </c>
      <c r="X26" s="98">
        <v>0</v>
      </c>
      <c r="Y26" s="97">
        <v>3</v>
      </c>
      <c r="Z26" s="97">
        <v>1.1439999999999999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112">
        <v>0</v>
      </c>
      <c r="AH26" s="112">
        <v>0</v>
      </c>
      <c r="AI26" s="112">
        <v>0</v>
      </c>
      <c r="AJ26" s="117"/>
      <c r="AK26" s="2">
        <f t="shared" si="8"/>
        <v>3.0100000000000002</v>
      </c>
      <c r="AL26" s="2">
        <f t="shared" si="9"/>
        <v>3</v>
      </c>
      <c r="AM26" s="16">
        <v>5</v>
      </c>
      <c r="AN26" s="4"/>
      <c r="AO26" s="4"/>
      <c r="AP26" s="4"/>
      <c r="AQ26" s="4">
        <f t="shared" si="2"/>
        <v>3.0100000000000002</v>
      </c>
      <c r="AR26" s="4">
        <f t="shared" si="3"/>
        <v>3</v>
      </c>
      <c r="AS26" s="4">
        <f t="shared" si="7"/>
        <v>3</v>
      </c>
      <c r="AU26" s="74">
        <f t="shared" si="4"/>
        <v>0.99667774086378735</v>
      </c>
      <c r="AV26" s="74">
        <f t="shared" si="5"/>
        <v>1</v>
      </c>
      <c r="AW26" s="74">
        <f t="shared" si="6"/>
        <v>1</v>
      </c>
    </row>
    <row r="27" spans="1:49" s="74" customFormat="1" ht="23.25" x14ac:dyDescent="0.5">
      <c r="A27" s="80" t="s">
        <v>106</v>
      </c>
      <c r="B27" s="80">
        <v>537</v>
      </c>
      <c r="C27" s="80">
        <v>1356</v>
      </c>
      <c r="D27" s="80">
        <v>100</v>
      </c>
      <c r="E27" s="80" t="s">
        <v>126</v>
      </c>
      <c r="F27" s="15" t="s">
        <v>148</v>
      </c>
      <c r="G27" s="15" t="s">
        <v>257</v>
      </c>
      <c r="H27" s="40">
        <v>3</v>
      </c>
      <c r="I27" s="24">
        <v>4</v>
      </c>
      <c r="J27" s="80" t="s">
        <v>153</v>
      </c>
      <c r="K27" s="81">
        <v>42199</v>
      </c>
      <c r="L27" s="19" t="s">
        <v>185</v>
      </c>
      <c r="M27" s="97">
        <v>2.5499999999999998</v>
      </c>
      <c r="N27" s="97">
        <v>0.25</v>
      </c>
      <c r="O27" s="97">
        <v>0.08</v>
      </c>
      <c r="P27" s="97">
        <v>0.13</v>
      </c>
      <c r="Q27" s="97">
        <v>1.8979999999999999</v>
      </c>
      <c r="R27" s="97">
        <v>2.65</v>
      </c>
      <c r="S27" s="97">
        <v>0.35</v>
      </c>
      <c r="T27" s="97">
        <v>0</v>
      </c>
      <c r="U27" s="97">
        <v>0</v>
      </c>
      <c r="V27" s="97">
        <v>6.4219999999999997</v>
      </c>
      <c r="W27" s="97">
        <v>0</v>
      </c>
      <c r="X27" s="98">
        <v>0</v>
      </c>
      <c r="Y27" s="97">
        <v>3</v>
      </c>
      <c r="Z27" s="97">
        <v>1.1080000000000001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112">
        <v>0</v>
      </c>
      <c r="AH27" s="112">
        <v>0</v>
      </c>
      <c r="AI27" s="112">
        <v>0</v>
      </c>
      <c r="AJ27" s="117"/>
      <c r="AK27" s="2">
        <f t="shared" si="8"/>
        <v>3.01</v>
      </c>
      <c r="AL27" s="2">
        <f t="shared" si="9"/>
        <v>3</v>
      </c>
      <c r="AM27" s="16">
        <v>5</v>
      </c>
      <c r="AN27" s="4"/>
      <c r="AO27" s="4"/>
      <c r="AP27" s="4"/>
      <c r="AQ27" s="4">
        <f t="shared" si="2"/>
        <v>3.01</v>
      </c>
      <c r="AR27" s="4">
        <f t="shared" si="3"/>
        <v>3</v>
      </c>
      <c r="AS27" s="4">
        <f t="shared" si="7"/>
        <v>3</v>
      </c>
      <c r="AU27" s="74">
        <f t="shared" si="4"/>
        <v>0.99667774086378746</v>
      </c>
      <c r="AV27" s="74">
        <f t="shared" si="5"/>
        <v>1</v>
      </c>
      <c r="AW27" s="74">
        <f t="shared" si="6"/>
        <v>1</v>
      </c>
    </row>
    <row r="28" spans="1:49" s="74" customFormat="1" ht="23.25" x14ac:dyDescent="0.5">
      <c r="A28" s="80" t="s">
        <v>106</v>
      </c>
      <c r="B28" s="80">
        <v>537</v>
      </c>
      <c r="C28" s="80">
        <v>1385</v>
      </c>
      <c r="D28" s="80">
        <v>100</v>
      </c>
      <c r="E28" s="80" t="s">
        <v>127</v>
      </c>
      <c r="F28" s="15">
        <v>0</v>
      </c>
      <c r="G28" s="15">
        <v>6892</v>
      </c>
      <c r="H28" s="40">
        <v>6.8920000000000003</v>
      </c>
      <c r="I28" s="24">
        <v>2</v>
      </c>
      <c r="J28" s="80" t="s">
        <v>154</v>
      </c>
      <c r="K28" s="81">
        <v>42199</v>
      </c>
      <c r="L28" s="19" t="s">
        <v>185</v>
      </c>
      <c r="M28" s="97">
        <v>5.31</v>
      </c>
      <c r="N28" s="97">
        <v>0.98</v>
      </c>
      <c r="O28" s="97">
        <v>0.28000000000000003</v>
      </c>
      <c r="P28" s="97">
        <v>0.33</v>
      </c>
      <c r="Q28" s="97">
        <v>2.2744</v>
      </c>
      <c r="R28" s="97">
        <v>6.85</v>
      </c>
      <c r="S28" s="97">
        <v>0</v>
      </c>
      <c r="T28" s="97">
        <v>0.05</v>
      </c>
      <c r="U28" s="97">
        <v>0</v>
      </c>
      <c r="V28" s="97">
        <v>2.3796300000000001</v>
      </c>
      <c r="W28" s="97">
        <v>0</v>
      </c>
      <c r="X28" s="98">
        <v>0</v>
      </c>
      <c r="Y28" s="97">
        <v>6.9</v>
      </c>
      <c r="Z28" s="97">
        <v>1.26302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112">
        <v>0</v>
      </c>
      <c r="AH28" s="112">
        <v>14</v>
      </c>
      <c r="AI28" s="112">
        <v>5.8038305281485777E-2</v>
      </c>
      <c r="AJ28" s="117"/>
      <c r="AK28" s="2">
        <f t="shared" si="8"/>
        <v>6.8999999999999995</v>
      </c>
      <c r="AL28" s="2">
        <f t="shared" si="9"/>
        <v>6.8999999999999995</v>
      </c>
      <c r="AM28" s="16">
        <v>6.8920000000000003</v>
      </c>
      <c r="AN28" s="4"/>
      <c r="AO28" s="4"/>
      <c r="AP28" s="4"/>
      <c r="AQ28" s="4">
        <f t="shared" si="2"/>
        <v>6.8999999999999995</v>
      </c>
      <c r="AR28" s="4">
        <f t="shared" si="3"/>
        <v>6.8999999999999995</v>
      </c>
      <c r="AS28" s="4">
        <f t="shared" si="7"/>
        <v>6.9</v>
      </c>
      <c r="AU28" s="74">
        <f t="shared" si="4"/>
        <v>0.99884057971014506</v>
      </c>
      <c r="AV28" s="74">
        <f t="shared" si="5"/>
        <v>0.99884057971014506</v>
      </c>
      <c r="AW28" s="74">
        <f t="shared" si="6"/>
        <v>0.99884057971014495</v>
      </c>
    </row>
    <row r="29" spans="1:49" s="74" customFormat="1" ht="23.25" x14ac:dyDescent="0.5">
      <c r="A29" s="80" t="s">
        <v>106</v>
      </c>
      <c r="B29" s="80">
        <v>537</v>
      </c>
      <c r="C29" s="80">
        <v>1409</v>
      </c>
      <c r="D29" s="80">
        <v>100</v>
      </c>
      <c r="E29" s="80" t="s">
        <v>128</v>
      </c>
      <c r="F29" s="15">
        <v>0</v>
      </c>
      <c r="G29" s="15">
        <v>5000</v>
      </c>
      <c r="H29" s="40">
        <v>5</v>
      </c>
      <c r="I29" s="24">
        <v>2</v>
      </c>
      <c r="J29" s="80" t="s">
        <v>224</v>
      </c>
      <c r="K29" s="81">
        <v>42200</v>
      </c>
      <c r="L29" s="19" t="s">
        <v>185</v>
      </c>
      <c r="M29" s="97">
        <v>3.43</v>
      </c>
      <c r="N29" s="97">
        <v>0.56999999999999995</v>
      </c>
      <c r="O29" s="97">
        <v>0.42</v>
      </c>
      <c r="P29" s="97">
        <v>0.6</v>
      </c>
      <c r="Q29" s="97">
        <v>2.8554200000000001</v>
      </c>
      <c r="R29" s="97">
        <v>4.88</v>
      </c>
      <c r="S29" s="97">
        <v>0.06</v>
      </c>
      <c r="T29" s="97">
        <v>0.06</v>
      </c>
      <c r="U29" s="97">
        <v>0</v>
      </c>
      <c r="V29" s="97">
        <v>4.1860900000000001</v>
      </c>
      <c r="W29" s="97">
        <v>0</v>
      </c>
      <c r="X29" s="98">
        <v>0</v>
      </c>
      <c r="Y29" s="97">
        <v>5</v>
      </c>
      <c r="Z29" s="97">
        <v>1.4786999999999999</v>
      </c>
      <c r="AA29" s="97">
        <v>29</v>
      </c>
      <c r="AB29" s="97">
        <v>0</v>
      </c>
      <c r="AC29" s="97">
        <v>0.16571428571428573</v>
      </c>
      <c r="AD29" s="97">
        <v>0</v>
      </c>
      <c r="AE29" s="97">
        <v>0</v>
      </c>
      <c r="AF29" s="97">
        <v>0</v>
      </c>
      <c r="AG29" s="112">
        <v>0</v>
      </c>
      <c r="AH29" s="112">
        <v>3</v>
      </c>
      <c r="AI29" s="112">
        <v>1.7142857142857144E-2</v>
      </c>
      <c r="AJ29" s="117"/>
      <c r="AK29" s="2">
        <f t="shared" si="8"/>
        <v>5.0199999999999996</v>
      </c>
      <c r="AL29" s="2">
        <f t="shared" si="9"/>
        <v>4.9999999999999991</v>
      </c>
      <c r="AM29" s="16">
        <v>5</v>
      </c>
      <c r="AN29" s="4"/>
      <c r="AO29" s="4"/>
      <c r="AP29" s="4"/>
      <c r="AQ29" s="4">
        <f t="shared" si="2"/>
        <v>5.0199999999999996</v>
      </c>
      <c r="AR29" s="4">
        <f t="shared" si="3"/>
        <v>4.9999999999999991</v>
      </c>
      <c r="AS29" s="4">
        <f t="shared" si="7"/>
        <v>5</v>
      </c>
      <c r="AU29" s="74">
        <f t="shared" si="4"/>
        <v>0.99601593625498019</v>
      </c>
      <c r="AV29" s="74">
        <f t="shared" si="5"/>
        <v>1.0000000000000002</v>
      </c>
      <c r="AW29" s="74">
        <f t="shared" si="6"/>
        <v>1</v>
      </c>
    </row>
    <row r="30" spans="1:49" s="5" customFormat="1" ht="23.25" x14ac:dyDescent="0.5">
      <c r="A30" s="14" t="s">
        <v>106</v>
      </c>
      <c r="B30" s="14">
        <v>537</v>
      </c>
      <c r="C30" s="14">
        <v>1410</v>
      </c>
      <c r="D30" s="14">
        <v>100</v>
      </c>
      <c r="E30" s="14" t="s">
        <v>129</v>
      </c>
      <c r="F30" s="15">
        <v>0</v>
      </c>
      <c r="G30" s="15">
        <v>2617</v>
      </c>
      <c r="H30" s="40">
        <v>2.617</v>
      </c>
      <c r="I30" s="24">
        <v>2</v>
      </c>
      <c r="J30" s="14" t="s">
        <v>224</v>
      </c>
      <c r="K30" s="21">
        <v>42200</v>
      </c>
      <c r="L30" s="19" t="s">
        <v>185</v>
      </c>
      <c r="M30" s="97">
        <v>1.89</v>
      </c>
      <c r="N30" s="97">
        <v>0.4</v>
      </c>
      <c r="O30" s="97">
        <v>0.18</v>
      </c>
      <c r="P30" s="97">
        <v>0.15</v>
      </c>
      <c r="Q30" s="97">
        <v>2.33962</v>
      </c>
      <c r="R30" s="97">
        <v>2.4900000000000002</v>
      </c>
      <c r="S30" s="97">
        <v>0.13</v>
      </c>
      <c r="T30" s="97">
        <v>0</v>
      </c>
      <c r="U30" s="97">
        <v>0</v>
      </c>
      <c r="V30" s="97">
        <v>5.7468700000000004</v>
      </c>
      <c r="W30" s="97">
        <v>0</v>
      </c>
      <c r="X30" s="98">
        <v>0</v>
      </c>
      <c r="Y30" s="97">
        <v>2.62</v>
      </c>
      <c r="Z30" s="97">
        <v>1.26122</v>
      </c>
      <c r="AA30" s="97">
        <v>88</v>
      </c>
      <c r="AB30" s="97">
        <v>0</v>
      </c>
      <c r="AC30" s="97">
        <v>0.96075113270375023</v>
      </c>
      <c r="AD30" s="97">
        <v>0</v>
      </c>
      <c r="AE30" s="97">
        <v>0</v>
      </c>
      <c r="AF30" s="97">
        <v>0</v>
      </c>
      <c r="AG30" s="112">
        <v>0</v>
      </c>
      <c r="AH30" s="112">
        <v>0</v>
      </c>
      <c r="AI30" s="112">
        <v>0</v>
      </c>
      <c r="AJ30" s="117"/>
      <c r="AK30" s="2">
        <f t="shared" si="8"/>
        <v>2.62</v>
      </c>
      <c r="AL30" s="2">
        <f t="shared" si="9"/>
        <v>2.62</v>
      </c>
      <c r="AM30" s="16">
        <v>2.617</v>
      </c>
      <c r="AN30" s="4"/>
      <c r="AO30" s="4"/>
      <c r="AP30" s="4"/>
      <c r="AQ30" s="4">
        <f t="shared" si="2"/>
        <v>2.62</v>
      </c>
      <c r="AR30" s="4">
        <f t="shared" si="3"/>
        <v>2.62</v>
      </c>
      <c r="AS30" s="4">
        <f t="shared" si="7"/>
        <v>2.62</v>
      </c>
      <c r="AT30" s="74"/>
      <c r="AU30" s="74">
        <f t="shared" si="4"/>
        <v>0.99885496183206102</v>
      </c>
      <c r="AV30" s="74">
        <f t="shared" si="5"/>
        <v>0.99885496183206102</v>
      </c>
      <c r="AW30" s="74">
        <f t="shared" si="6"/>
        <v>0.99885496183206102</v>
      </c>
    </row>
    <row r="31" spans="1:49" s="140" customFormat="1" ht="23.25" x14ac:dyDescent="0.5">
      <c r="A31" s="133"/>
      <c r="B31" s="133"/>
      <c r="C31" s="133"/>
      <c r="D31" s="133"/>
      <c r="E31" s="133"/>
      <c r="F31" s="186" t="s">
        <v>182</v>
      </c>
      <c r="G31" s="187"/>
      <c r="H31" s="141">
        <f>SUBTOTAL(9,H5:H30)</f>
        <v>580.87500000000011</v>
      </c>
      <c r="I31" s="141"/>
      <c r="J31" s="141"/>
      <c r="K31" s="141"/>
      <c r="L31" s="141"/>
      <c r="M31" s="143">
        <f>SUM(M5:M30)</f>
        <v>398.74000000000012</v>
      </c>
      <c r="N31" s="143">
        <f t="shared" ref="N31:P31" si="10">SUM(N5:N30)</f>
        <v>109.41999999999999</v>
      </c>
      <c r="O31" s="143">
        <f t="shared" si="10"/>
        <v>47.000000000000007</v>
      </c>
      <c r="P31" s="143">
        <f t="shared" si="10"/>
        <v>25.95999999999999</v>
      </c>
      <c r="Q31" s="143" t="s">
        <v>183</v>
      </c>
      <c r="R31" s="143">
        <f>SUM(R5:R30)</f>
        <v>532.96</v>
      </c>
      <c r="S31" s="143">
        <f t="shared" ref="S31:U31" si="11">SUM(S5:S30)</f>
        <v>38.010000000000005</v>
      </c>
      <c r="T31" s="143">
        <f t="shared" si="11"/>
        <v>6.97</v>
      </c>
      <c r="U31" s="143">
        <f t="shared" si="11"/>
        <v>3.06</v>
      </c>
      <c r="V31" s="143" t="s">
        <v>183</v>
      </c>
      <c r="W31" s="143">
        <v>6.95</v>
      </c>
      <c r="X31" s="143">
        <v>58.97</v>
      </c>
      <c r="Y31" s="143">
        <v>515.02</v>
      </c>
      <c r="Z31" s="143" t="s">
        <v>183</v>
      </c>
      <c r="AA31" s="143">
        <v>5893.420000000001</v>
      </c>
      <c r="AB31" s="143">
        <v>143.38</v>
      </c>
      <c r="AC31" s="143" t="s">
        <v>183</v>
      </c>
      <c r="AD31" s="143">
        <v>2241.5299999999997</v>
      </c>
      <c r="AE31" s="143" t="s">
        <v>183</v>
      </c>
      <c r="AF31" s="147">
        <v>502.93</v>
      </c>
      <c r="AG31" s="141" t="s">
        <v>183</v>
      </c>
      <c r="AH31" s="141">
        <v>1682.25</v>
      </c>
      <c r="AI31" s="146" t="s">
        <v>183</v>
      </c>
      <c r="AJ31" s="152"/>
      <c r="AK31" s="139">
        <f>SUM(AK4:AK30)</f>
        <v>554.42999999999995</v>
      </c>
      <c r="AL31" s="139">
        <f>SUM(AL4:AL30)</f>
        <v>554.30999999999995</v>
      </c>
      <c r="AM31" s="141">
        <f>SUM(AM4:AM30)</f>
        <v>552.24000000000012</v>
      </c>
    </row>
    <row r="32" spans="1:49" s="140" customFormat="1" ht="23.25" x14ac:dyDescent="0.5">
      <c r="A32" s="133"/>
      <c r="B32" s="133"/>
      <c r="C32" s="133"/>
      <c r="D32" s="133"/>
      <c r="E32" s="133"/>
      <c r="F32" s="186" t="s">
        <v>184</v>
      </c>
      <c r="G32" s="187"/>
      <c r="H32" s="141"/>
      <c r="I32" s="141"/>
      <c r="J32" s="141"/>
      <c r="K32" s="141"/>
      <c r="L32" s="141"/>
      <c r="M32" s="143" t="s">
        <v>183</v>
      </c>
      <c r="N32" s="143" t="s">
        <v>183</v>
      </c>
      <c r="O32" s="143" t="s">
        <v>183</v>
      </c>
      <c r="P32" s="143" t="s">
        <v>183</v>
      </c>
      <c r="Q32" s="143">
        <f>SUMPRODUCT(Q5:Q30,H5:H30)/H31</f>
        <v>2.4609701369829988</v>
      </c>
      <c r="R32" s="143" t="s">
        <v>183</v>
      </c>
      <c r="S32" s="143" t="s">
        <v>183</v>
      </c>
      <c r="T32" s="143" t="s">
        <v>183</v>
      </c>
      <c r="U32" s="143" t="s">
        <v>183</v>
      </c>
      <c r="V32" s="143">
        <f>SUMPRODUCT(V5:V30,H5:H30)/H31</f>
        <v>5.2716255166257788</v>
      </c>
      <c r="W32" s="143" t="s">
        <v>183</v>
      </c>
      <c r="X32" s="143" t="s">
        <v>183</v>
      </c>
      <c r="Y32" s="143" t="s">
        <v>183</v>
      </c>
      <c r="Z32" s="143">
        <f>SUMPRODUCT(Z5:Z30,H5:H30)/H31</f>
        <v>1.236791307355283</v>
      </c>
      <c r="AA32" s="143" t="s">
        <v>183</v>
      </c>
      <c r="AB32" s="143" t="s">
        <v>183</v>
      </c>
      <c r="AC32" s="143">
        <v>0.28843758922844481</v>
      </c>
      <c r="AD32" s="143" t="s">
        <v>183</v>
      </c>
      <c r="AE32" s="143">
        <v>0.1083871897388709</v>
      </c>
      <c r="AF32" s="143" t="s">
        <v>183</v>
      </c>
      <c r="AG32" s="141">
        <v>2.4318732890200145E-2</v>
      </c>
      <c r="AH32" s="141" t="s">
        <v>183</v>
      </c>
      <c r="AI32" s="141">
        <v>35.848185614990548</v>
      </c>
      <c r="AJ32" s="171"/>
      <c r="AK32" s="140">
        <f>((AK31-H31)/H31)*100</f>
        <v>-4.5526145900581296</v>
      </c>
      <c r="AL32" s="140">
        <f>((AL31-H31)/H31)*100</f>
        <v>-4.5732730794060963</v>
      </c>
      <c r="AM32" s="141"/>
    </row>
    <row r="33" spans="1:38" x14ac:dyDescent="0.2">
      <c r="AF33" s="6"/>
    </row>
    <row r="34" spans="1:38" x14ac:dyDescent="0.2">
      <c r="AF34" s="6"/>
    </row>
    <row r="35" spans="1:38" x14ac:dyDescent="0.2">
      <c r="AF35" s="6"/>
    </row>
    <row r="36" spans="1:38" x14ac:dyDescent="0.2">
      <c r="AF36" s="6"/>
    </row>
    <row r="37" spans="1:38" s="68" customFormat="1" ht="23.25" x14ac:dyDescent="0.5">
      <c r="A37" s="176" t="s">
        <v>295</v>
      </c>
      <c r="B37" s="176"/>
      <c r="C37" s="176"/>
      <c r="D37" s="176"/>
      <c r="E37" s="176"/>
      <c r="F37" s="125"/>
      <c r="AH37" s="76"/>
      <c r="AJ37" s="125"/>
    </row>
    <row r="38" spans="1:38" s="68" customFormat="1" ht="67.5" customHeight="1" x14ac:dyDescent="0.2">
      <c r="A38" s="182" t="s">
        <v>186</v>
      </c>
      <c r="B38" s="182" t="s">
        <v>1</v>
      </c>
      <c r="C38" s="178" t="s">
        <v>2</v>
      </c>
      <c r="D38" s="180" t="s">
        <v>3</v>
      </c>
      <c r="E38" s="182" t="s">
        <v>4</v>
      </c>
      <c r="F38" s="182" t="s">
        <v>305</v>
      </c>
      <c r="G38" s="182" t="s">
        <v>306</v>
      </c>
      <c r="H38" s="197" t="s">
        <v>307</v>
      </c>
      <c r="I38" s="182" t="s">
        <v>8</v>
      </c>
      <c r="J38" s="182" t="s">
        <v>9</v>
      </c>
      <c r="K38" s="201" t="s">
        <v>10</v>
      </c>
      <c r="L38" s="182" t="s">
        <v>11</v>
      </c>
      <c r="M38" s="194" t="s">
        <v>333</v>
      </c>
      <c r="N38" s="195"/>
      <c r="O38" s="195"/>
      <c r="P38" s="196"/>
      <c r="Q38" s="199" t="s">
        <v>308</v>
      </c>
      <c r="R38" s="203" t="s">
        <v>311</v>
      </c>
      <c r="S38" s="204"/>
      <c r="T38" s="205"/>
      <c r="U38" s="199" t="s">
        <v>312</v>
      </c>
      <c r="V38" s="190" t="s">
        <v>265</v>
      </c>
      <c r="W38" s="190" t="s">
        <v>334</v>
      </c>
      <c r="X38" s="190" t="s">
        <v>335</v>
      </c>
      <c r="Y38" s="131" t="s">
        <v>266</v>
      </c>
      <c r="Z38" s="190" t="s">
        <v>267</v>
      </c>
      <c r="AA38" s="190" t="s">
        <v>336</v>
      </c>
      <c r="AB38" s="190" t="s">
        <v>319</v>
      </c>
      <c r="AC38" s="156" t="s">
        <v>270</v>
      </c>
      <c r="AD38" s="85"/>
      <c r="AE38" s="85"/>
      <c r="AF38" s="85"/>
      <c r="AJ38" s="125"/>
      <c r="AL38" s="76"/>
    </row>
    <row r="39" spans="1:38" s="68" customFormat="1" ht="46.5" customHeight="1" x14ac:dyDescent="0.2">
      <c r="A39" s="183"/>
      <c r="B39" s="183"/>
      <c r="C39" s="179"/>
      <c r="D39" s="181"/>
      <c r="E39" s="183"/>
      <c r="F39" s="183"/>
      <c r="G39" s="183"/>
      <c r="H39" s="198"/>
      <c r="I39" s="183"/>
      <c r="J39" s="183"/>
      <c r="K39" s="202"/>
      <c r="L39" s="183"/>
      <c r="M39" s="110" t="s">
        <v>322</v>
      </c>
      <c r="N39" s="111" t="s">
        <v>323</v>
      </c>
      <c r="O39" s="111" t="s">
        <v>324</v>
      </c>
      <c r="P39" s="110" t="s">
        <v>325</v>
      </c>
      <c r="Q39" s="200"/>
      <c r="R39" s="110" t="s">
        <v>330</v>
      </c>
      <c r="S39" s="111" t="s">
        <v>331</v>
      </c>
      <c r="T39" s="110" t="s">
        <v>332</v>
      </c>
      <c r="U39" s="200"/>
      <c r="V39" s="191"/>
      <c r="W39" s="191"/>
      <c r="X39" s="191"/>
      <c r="Y39" s="132"/>
      <c r="Z39" s="191"/>
      <c r="AA39" s="191"/>
      <c r="AB39" s="191"/>
      <c r="AC39" s="116" t="s">
        <v>337</v>
      </c>
      <c r="AD39" s="86"/>
      <c r="AE39" s="86"/>
      <c r="AF39" s="86"/>
      <c r="AG39" s="6"/>
      <c r="AJ39" s="125"/>
      <c r="AL39" s="76"/>
    </row>
    <row r="40" spans="1:38" ht="23.25" x14ac:dyDescent="0.5">
      <c r="A40" s="72" t="s">
        <v>106</v>
      </c>
      <c r="B40" s="69">
        <v>537</v>
      </c>
      <c r="C40" s="69">
        <v>1020</v>
      </c>
      <c r="D40" s="69">
        <v>203</v>
      </c>
      <c r="E40" s="69" t="s">
        <v>109</v>
      </c>
      <c r="F40" s="70">
        <v>136971</v>
      </c>
      <c r="G40" s="70">
        <v>139218</v>
      </c>
      <c r="H40" s="71">
        <v>2.2469999999999999</v>
      </c>
      <c r="I40" s="75">
        <v>4</v>
      </c>
      <c r="J40" s="69" t="s">
        <v>224</v>
      </c>
      <c r="K40" s="73">
        <v>42115</v>
      </c>
      <c r="L40" s="80" t="s">
        <v>269</v>
      </c>
      <c r="M40" s="95">
        <v>0.04</v>
      </c>
      <c r="N40" s="95">
        <v>0.28000000000000003</v>
      </c>
      <c r="O40" s="95">
        <v>1.1100000000000001</v>
      </c>
      <c r="P40" s="95">
        <v>0.84</v>
      </c>
      <c r="Q40" s="95">
        <v>5.4413499999999999</v>
      </c>
      <c r="R40" s="95">
        <v>0</v>
      </c>
      <c r="S40" s="87">
        <v>0</v>
      </c>
      <c r="T40" s="95">
        <v>2.2469999999999999</v>
      </c>
      <c r="U40" s="87">
        <v>0.95409100000000002</v>
      </c>
      <c r="V40" s="87">
        <v>19</v>
      </c>
      <c r="W40" s="87">
        <v>1</v>
      </c>
      <c r="X40" s="120">
        <v>30</v>
      </c>
      <c r="Y40" s="120">
        <v>9</v>
      </c>
      <c r="Z40" s="120">
        <v>20</v>
      </c>
      <c r="AA40" s="95">
        <v>14</v>
      </c>
      <c r="AB40" s="95">
        <v>0.17802000000000001</v>
      </c>
      <c r="AC40" s="120">
        <v>44</v>
      </c>
      <c r="AF40" s="6"/>
    </row>
    <row r="41" spans="1:38" ht="23.25" x14ac:dyDescent="0.5">
      <c r="A41" s="72" t="s">
        <v>106</v>
      </c>
      <c r="B41" s="69">
        <v>537</v>
      </c>
      <c r="C41" s="69">
        <v>1020</v>
      </c>
      <c r="D41" s="69">
        <v>203</v>
      </c>
      <c r="E41" s="69" t="s">
        <v>109</v>
      </c>
      <c r="F41" s="70">
        <v>139218</v>
      </c>
      <c r="G41" s="70">
        <v>136971</v>
      </c>
      <c r="H41" s="71">
        <v>2.2469999999999999</v>
      </c>
      <c r="I41" s="75">
        <v>4</v>
      </c>
      <c r="J41" s="69" t="s">
        <v>154</v>
      </c>
      <c r="K41" s="73">
        <v>42203</v>
      </c>
      <c r="L41" s="80" t="s">
        <v>269</v>
      </c>
      <c r="M41" s="95">
        <v>0.16</v>
      </c>
      <c r="N41" s="95">
        <v>0.22</v>
      </c>
      <c r="O41" s="95">
        <v>1.1499999999999999</v>
      </c>
      <c r="P41" s="95">
        <v>0.71</v>
      </c>
      <c r="Q41" s="95">
        <v>4.3378500000000004</v>
      </c>
      <c r="R41" s="95">
        <v>0</v>
      </c>
      <c r="S41" s="87">
        <v>0</v>
      </c>
      <c r="T41" s="95">
        <v>2.2469999999999999</v>
      </c>
      <c r="U41" s="87">
        <v>0.98795999999999995</v>
      </c>
      <c r="V41" s="87">
        <v>32</v>
      </c>
      <c r="W41" s="87">
        <v>2</v>
      </c>
      <c r="X41" s="120">
        <v>15</v>
      </c>
      <c r="Y41" s="120">
        <v>8</v>
      </c>
      <c r="Z41" s="120">
        <v>2</v>
      </c>
      <c r="AA41" s="95">
        <v>3</v>
      </c>
      <c r="AB41" s="95">
        <v>3.8150000000000003E-2</v>
      </c>
      <c r="AC41" s="120">
        <v>2</v>
      </c>
      <c r="AF41" s="6"/>
    </row>
    <row r="42" spans="1:38" s="140" customFormat="1" ht="23.25" x14ac:dyDescent="0.5">
      <c r="A42" s="145"/>
      <c r="B42" s="145"/>
      <c r="C42" s="145"/>
      <c r="D42" s="145"/>
      <c r="E42" s="145"/>
      <c r="F42" s="186" t="s">
        <v>182</v>
      </c>
      <c r="G42" s="187"/>
      <c r="H42" s="154">
        <v>4.4939999999999998</v>
      </c>
      <c r="I42" s="141"/>
      <c r="J42" s="141"/>
      <c r="K42" s="141"/>
      <c r="L42" s="142"/>
      <c r="M42" s="147">
        <v>0.2</v>
      </c>
      <c r="N42" s="147">
        <v>0.48699999999999999</v>
      </c>
      <c r="O42" s="147">
        <v>2.2610000000000001</v>
      </c>
      <c r="P42" s="147">
        <v>1.546</v>
      </c>
      <c r="Q42" s="147" t="s">
        <v>183</v>
      </c>
      <c r="R42" s="143">
        <f t="shared" ref="R42:T42" si="12">SUM(R40:R41)</f>
        <v>0</v>
      </c>
      <c r="S42" s="143">
        <f t="shared" si="12"/>
        <v>0</v>
      </c>
      <c r="T42" s="143">
        <f t="shared" si="12"/>
        <v>4.4939999999999998</v>
      </c>
      <c r="U42" s="163" t="s">
        <v>183</v>
      </c>
      <c r="V42" s="163">
        <v>51</v>
      </c>
      <c r="W42" s="163">
        <v>3</v>
      </c>
      <c r="X42" s="163">
        <v>45</v>
      </c>
      <c r="Y42" s="163">
        <v>17</v>
      </c>
      <c r="Z42" s="163">
        <v>22</v>
      </c>
      <c r="AA42" s="147">
        <v>17</v>
      </c>
      <c r="AB42" s="147" t="s">
        <v>183</v>
      </c>
      <c r="AC42" s="148">
        <v>46</v>
      </c>
      <c r="AF42" s="172"/>
    </row>
    <row r="43" spans="1:38" s="140" customFormat="1" ht="23.25" x14ac:dyDescent="0.5">
      <c r="F43" s="186" t="s">
        <v>184</v>
      </c>
      <c r="G43" s="187"/>
      <c r="H43" s="141"/>
      <c r="I43" s="141"/>
      <c r="J43" s="141"/>
      <c r="K43" s="141"/>
      <c r="L43" s="141"/>
      <c r="M43" s="143" t="s">
        <v>183</v>
      </c>
      <c r="N43" s="143" t="s">
        <v>183</v>
      </c>
      <c r="O43" s="143" t="s">
        <v>183</v>
      </c>
      <c r="P43" s="143" t="s">
        <v>183</v>
      </c>
      <c r="Q43" s="143">
        <v>4.8895999999999997</v>
      </c>
      <c r="R43" s="143" t="s">
        <v>183</v>
      </c>
      <c r="S43" s="154" t="s">
        <v>183</v>
      </c>
      <c r="T43" s="154" t="s">
        <v>183</v>
      </c>
      <c r="U43" s="143">
        <v>0.97102549999999987</v>
      </c>
      <c r="V43" s="154" t="s">
        <v>183</v>
      </c>
      <c r="W43" s="154" t="s">
        <v>183</v>
      </c>
      <c r="X43" s="163" t="s">
        <v>183</v>
      </c>
      <c r="Y43" s="163" t="s">
        <v>183</v>
      </c>
      <c r="Z43" s="163" t="s">
        <v>183</v>
      </c>
      <c r="AA43" s="147" t="s">
        <v>183</v>
      </c>
      <c r="AB43" s="147">
        <v>0.108085</v>
      </c>
      <c r="AC43" s="148" t="s">
        <v>183</v>
      </c>
      <c r="AF43" s="172"/>
    </row>
    <row r="44" spans="1:38" x14ac:dyDescent="0.2">
      <c r="AF44" s="6"/>
    </row>
    <row r="45" spans="1:38" x14ac:dyDescent="0.2">
      <c r="AF45" s="6"/>
    </row>
    <row r="46" spans="1:38" x14ac:dyDescent="0.2">
      <c r="AF46" s="6"/>
    </row>
    <row r="47" spans="1:38" x14ac:dyDescent="0.2">
      <c r="AF47" s="6"/>
    </row>
  </sheetData>
  <mergeCells count="53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W38:W39"/>
    <mergeCell ref="X38:X39"/>
    <mergeCell ref="Z38:Z39"/>
    <mergeCell ref="AA38:AA39"/>
    <mergeCell ref="AB38:AB39"/>
    <mergeCell ref="A38:A39"/>
    <mergeCell ref="B38:B39"/>
    <mergeCell ref="C38:C39"/>
    <mergeCell ref="D38:D39"/>
    <mergeCell ref="F31:G31"/>
    <mergeCell ref="F32:G32"/>
    <mergeCell ref="F43:G43"/>
    <mergeCell ref="U38:U39"/>
    <mergeCell ref="V38:V39"/>
    <mergeCell ref="F42:G42"/>
    <mergeCell ref="E38:E39"/>
    <mergeCell ref="F38:F39"/>
    <mergeCell ref="G38:G39"/>
    <mergeCell ref="H38:H39"/>
    <mergeCell ref="I38:I39"/>
    <mergeCell ref="J38:J39"/>
    <mergeCell ref="K38:K39"/>
    <mergeCell ref="L38:L39"/>
    <mergeCell ref="R38:T38"/>
    <mergeCell ref="M38:P38"/>
    <mergeCell ref="Q38:Q39"/>
  </mergeCells>
  <printOptions horizontalCentered="1"/>
  <pageMargins left="0.63437500000000002" right="0.25" top="0.75" bottom="0.75" header="0.3" footer="0.3"/>
  <pageSetup paperSize="8" scale="32" fitToHeight="0" orientation="landscape" r:id="rId1"/>
  <colBreaks count="1" manualBreakCount="1"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view="pageLayout" zoomScale="55" zoomScaleNormal="90" zoomScalePageLayoutView="55" workbookViewId="0">
      <selection activeCell="J20" sqref="J20"/>
    </sheetView>
  </sheetViews>
  <sheetFormatPr defaultRowHeight="14.25" x14ac:dyDescent="0.2"/>
  <cols>
    <col min="1" max="1" width="28.375" customWidth="1"/>
    <col min="5" max="5" width="50.75" bestFit="1" customWidth="1"/>
    <col min="8" max="8" width="10.125" customWidth="1"/>
    <col min="9" max="9" width="10.75" customWidth="1"/>
    <col min="10" max="10" width="9.125" customWidth="1"/>
    <col min="11" max="11" width="10.75" customWidth="1"/>
    <col min="12" max="13" width="9.125" customWidth="1"/>
    <col min="14" max="14" width="13.125" customWidth="1"/>
    <col min="15" max="15" width="12" customWidth="1"/>
    <col min="16" max="16" width="9.125" customWidth="1"/>
    <col min="17" max="17" width="14.125" customWidth="1"/>
    <col min="18" max="18" width="10.875" customWidth="1"/>
    <col min="19" max="19" width="16.625" customWidth="1"/>
    <col min="20" max="20" width="13" customWidth="1"/>
    <col min="21" max="21" width="11.75" customWidth="1"/>
    <col min="22" max="22" width="12.375" customWidth="1"/>
    <col min="23" max="23" width="13.375" customWidth="1"/>
    <col min="24" max="24" width="16.125" customWidth="1"/>
    <col min="25" max="25" width="10.75" customWidth="1"/>
    <col min="26" max="26" width="11.125" customWidth="1"/>
    <col min="27" max="27" width="12.25" customWidth="1"/>
    <col min="28" max="28" width="10.375" customWidth="1"/>
    <col min="29" max="29" width="21.125" customWidth="1"/>
    <col min="30" max="30" width="12" customWidth="1"/>
    <col min="31" max="31" width="9.125" customWidth="1"/>
    <col min="32" max="32" width="14.25" style="1" customWidth="1"/>
    <col min="33" max="33" width="11" customWidth="1"/>
    <col min="34" max="34" width="11.75" style="76" customWidth="1"/>
    <col min="35" max="35" width="9" customWidth="1"/>
    <col min="36" max="37" width="10.75" style="74" customWidth="1"/>
  </cols>
  <sheetData>
    <row r="1" spans="1:50" s="68" customFormat="1" ht="23.25" x14ac:dyDescent="0.5">
      <c r="A1" s="177" t="s">
        <v>303</v>
      </c>
      <c r="B1" s="177"/>
      <c r="C1" s="177"/>
      <c r="D1" s="177"/>
      <c r="E1" s="177"/>
      <c r="F1" s="177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H1" s="76"/>
      <c r="AJ1" s="74"/>
      <c r="AK1" s="74"/>
    </row>
    <row r="2" spans="1:50" s="68" customFormat="1" ht="27.75" customHeight="1" x14ac:dyDescent="0.2">
      <c r="A2" s="182" t="s">
        <v>186</v>
      </c>
      <c r="B2" s="182" t="s">
        <v>1</v>
      </c>
      <c r="C2" s="178" t="s">
        <v>2</v>
      </c>
      <c r="D2" s="180" t="s">
        <v>3</v>
      </c>
      <c r="E2" s="182" t="s">
        <v>4</v>
      </c>
      <c r="F2" s="182" t="s">
        <v>305</v>
      </c>
      <c r="G2" s="182" t="s">
        <v>306</v>
      </c>
      <c r="H2" s="197" t="s">
        <v>307</v>
      </c>
      <c r="I2" s="182" t="s">
        <v>8</v>
      </c>
      <c r="J2" s="182" t="s">
        <v>9</v>
      </c>
      <c r="K2" s="201" t="s">
        <v>10</v>
      </c>
      <c r="L2" s="182" t="s">
        <v>11</v>
      </c>
      <c r="M2" s="208" t="s">
        <v>333</v>
      </c>
      <c r="N2" s="208"/>
      <c r="O2" s="208"/>
      <c r="P2" s="208"/>
      <c r="Q2" s="199" t="s">
        <v>308</v>
      </c>
      <c r="R2" s="194" t="s">
        <v>309</v>
      </c>
      <c r="S2" s="195"/>
      <c r="T2" s="195"/>
      <c r="U2" s="196"/>
      <c r="V2" s="199" t="s">
        <v>310</v>
      </c>
      <c r="W2" s="203" t="s">
        <v>311</v>
      </c>
      <c r="X2" s="204"/>
      <c r="Y2" s="205"/>
      <c r="Z2" s="199" t="s">
        <v>312</v>
      </c>
      <c r="AA2" s="190" t="s">
        <v>313</v>
      </c>
      <c r="AB2" s="190" t="s">
        <v>314</v>
      </c>
      <c r="AC2" s="206" t="s">
        <v>315</v>
      </c>
      <c r="AD2" s="190" t="s">
        <v>316</v>
      </c>
      <c r="AE2" s="199" t="s">
        <v>317</v>
      </c>
      <c r="AF2" s="190" t="s">
        <v>318</v>
      </c>
      <c r="AG2" s="206" t="s">
        <v>319</v>
      </c>
      <c r="AH2" s="190" t="s">
        <v>320</v>
      </c>
      <c r="AI2" s="190" t="s">
        <v>321</v>
      </c>
      <c r="AJ2" s="129"/>
      <c r="AK2" s="130"/>
      <c r="AM2" s="76"/>
    </row>
    <row r="3" spans="1:50" s="68" customFormat="1" ht="39.75" customHeight="1" x14ac:dyDescent="0.2">
      <c r="A3" s="183"/>
      <c r="B3" s="183"/>
      <c r="C3" s="179"/>
      <c r="D3" s="181"/>
      <c r="E3" s="183"/>
      <c r="F3" s="183"/>
      <c r="G3" s="183"/>
      <c r="H3" s="198"/>
      <c r="I3" s="183"/>
      <c r="J3" s="183"/>
      <c r="K3" s="202"/>
      <c r="L3" s="183"/>
      <c r="M3" s="110" t="s">
        <v>322</v>
      </c>
      <c r="N3" s="111" t="s">
        <v>323</v>
      </c>
      <c r="O3" s="111" t="s">
        <v>324</v>
      </c>
      <c r="P3" s="110" t="s">
        <v>325</v>
      </c>
      <c r="Q3" s="200"/>
      <c r="R3" s="110" t="s">
        <v>326</v>
      </c>
      <c r="S3" s="111" t="s">
        <v>327</v>
      </c>
      <c r="T3" s="111" t="s">
        <v>328</v>
      </c>
      <c r="U3" s="110" t="s">
        <v>329</v>
      </c>
      <c r="V3" s="200"/>
      <c r="W3" s="110" t="s">
        <v>330</v>
      </c>
      <c r="X3" s="111" t="s">
        <v>331</v>
      </c>
      <c r="Y3" s="110" t="s">
        <v>332</v>
      </c>
      <c r="Z3" s="200"/>
      <c r="AA3" s="191"/>
      <c r="AB3" s="191"/>
      <c r="AC3" s="207"/>
      <c r="AD3" s="191"/>
      <c r="AE3" s="200"/>
      <c r="AF3" s="191"/>
      <c r="AG3" s="207"/>
      <c r="AH3" s="191"/>
      <c r="AI3" s="191"/>
      <c r="AJ3" s="129"/>
      <c r="AK3" s="130"/>
      <c r="AM3" s="76"/>
    </row>
    <row r="4" spans="1:50" s="5" customFormat="1" ht="23.25" x14ac:dyDescent="0.5">
      <c r="A4" s="14" t="s">
        <v>130</v>
      </c>
      <c r="B4" s="14">
        <v>539</v>
      </c>
      <c r="C4" s="14">
        <v>101</v>
      </c>
      <c r="D4" s="14">
        <v>601</v>
      </c>
      <c r="E4" s="14" t="s">
        <v>131</v>
      </c>
      <c r="F4" s="15" t="s">
        <v>245</v>
      </c>
      <c r="G4" s="15" t="s">
        <v>246</v>
      </c>
      <c r="H4" s="40">
        <v>42.404000000000003</v>
      </c>
      <c r="I4" s="17">
        <v>2</v>
      </c>
      <c r="J4" s="14" t="s">
        <v>151</v>
      </c>
      <c r="K4" s="21">
        <v>42212</v>
      </c>
      <c r="L4" s="19" t="s">
        <v>185</v>
      </c>
      <c r="M4" s="97">
        <v>27.63</v>
      </c>
      <c r="N4" s="97">
        <v>7.89</v>
      </c>
      <c r="O4" s="97">
        <v>3.17</v>
      </c>
      <c r="P4" s="97">
        <v>3.72</v>
      </c>
      <c r="Q4" s="97">
        <v>2.5660500000000002</v>
      </c>
      <c r="R4" s="97">
        <v>38.74</v>
      </c>
      <c r="S4" s="97">
        <v>2.74</v>
      </c>
      <c r="T4" s="97">
        <v>0.53</v>
      </c>
      <c r="U4" s="97">
        <v>0.4</v>
      </c>
      <c r="V4" s="97">
        <v>5.4446500000000002</v>
      </c>
      <c r="W4" s="97">
        <v>0</v>
      </c>
      <c r="X4" s="98">
        <v>0</v>
      </c>
      <c r="Y4" s="97">
        <v>42.4</v>
      </c>
      <c r="Z4" s="97">
        <v>1.1668099999999999</v>
      </c>
      <c r="AA4" s="97">
        <v>180</v>
      </c>
      <c r="AB4" s="97">
        <v>22.73</v>
      </c>
      <c r="AC4" s="97">
        <v>0.12893999218402574</v>
      </c>
      <c r="AD4" s="97">
        <v>1</v>
      </c>
      <c r="AE4" s="97">
        <v>6.7379088226178106E-4</v>
      </c>
      <c r="AF4" s="97">
        <v>1472</v>
      </c>
      <c r="AG4" s="97">
        <v>0.9918201786893418</v>
      </c>
      <c r="AH4" s="97">
        <v>0</v>
      </c>
      <c r="AI4" s="97">
        <v>0</v>
      </c>
      <c r="AJ4" s="124"/>
      <c r="AK4" s="124"/>
      <c r="AL4" s="2">
        <f t="shared" ref="AL4:AL15" si="0">SUM(M4:P4)</f>
        <v>42.41</v>
      </c>
      <c r="AM4" s="2">
        <f t="shared" ref="AM4:AM15" si="1">SUM(R4:U4)</f>
        <v>42.410000000000004</v>
      </c>
      <c r="AO4" s="4"/>
      <c r="AP4" s="4"/>
      <c r="AQ4" s="4"/>
      <c r="AR4" s="4">
        <f t="shared" ref="AR4:AR14" si="2">SUM(M4:P4)</f>
        <v>42.41</v>
      </c>
      <c r="AS4" s="4">
        <f t="shared" ref="AS4:AS14" si="3">SUM(R4:U4)</f>
        <v>42.410000000000004</v>
      </c>
      <c r="AT4" s="4">
        <f t="shared" ref="AT4:AT14" si="4">SUM(W4:Y4)</f>
        <v>42.4</v>
      </c>
      <c r="AU4" s="74"/>
      <c r="AV4" s="74">
        <f t="shared" ref="AV4:AV14" si="5">H4/AR4</f>
        <v>0.99985852393303487</v>
      </c>
      <c r="AW4" s="74">
        <f t="shared" ref="AW4:AW14" si="6">H4/AS4</f>
        <v>0.99985852393303465</v>
      </c>
      <c r="AX4" s="74">
        <f t="shared" ref="AX4:AX14" si="7">H4/AT4</f>
        <v>1.0000943396226416</v>
      </c>
    </row>
    <row r="5" spans="1:50" s="74" customFormat="1" ht="23.25" x14ac:dyDescent="0.5">
      <c r="A5" s="80" t="s">
        <v>130</v>
      </c>
      <c r="B5" s="80">
        <v>539</v>
      </c>
      <c r="C5" s="80">
        <v>101</v>
      </c>
      <c r="D5" s="80">
        <v>602</v>
      </c>
      <c r="E5" s="80" t="s">
        <v>132</v>
      </c>
      <c r="F5" s="15" t="s">
        <v>263</v>
      </c>
      <c r="G5" s="15" t="s">
        <v>264</v>
      </c>
      <c r="H5" s="40">
        <v>75.415000000000006</v>
      </c>
      <c r="I5" s="17">
        <v>2</v>
      </c>
      <c r="J5" s="80" t="s">
        <v>154</v>
      </c>
      <c r="K5" s="81">
        <v>42213</v>
      </c>
      <c r="L5" s="19" t="s">
        <v>185</v>
      </c>
      <c r="M5" s="97">
        <v>42.15</v>
      </c>
      <c r="N5" s="97">
        <v>17.22</v>
      </c>
      <c r="O5" s="97">
        <v>10.37</v>
      </c>
      <c r="P5" s="97">
        <v>5.67</v>
      </c>
      <c r="Q5" s="97">
        <v>2.5969899999999999</v>
      </c>
      <c r="R5" s="97">
        <v>66.709999999999994</v>
      </c>
      <c r="S5" s="97">
        <v>6.43</v>
      </c>
      <c r="T5" s="97">
        <v>1.76</v>
      </c>
      <c r="U5" s="97">
        <v>0.53</v>
      </c>
      <c r="V5" s="97">
        <v>6.19496</v>
      </c>
      <c r="W5" s="97">
        <v>0.03</v>
      </c>
      <c r="X5" s="98">
        <v>0</v>
      </c>
      <c r="Y5" s="97">
        <v>75.39</v>
      </c>
      <c r="Z5" s="97">
        <v>1.296</v>
      </c>
      <c r="AA5" s="97">
        <v>566</v>
      </c>
      <c r="AB5" s="97">
        <v>12.62</v>
      </c>
      <c r="AC5" s="97">
        <v>0.21682310264157367</v>
      </c>
      <c r="AD5" s="97">
        <v>0</v>
      </c>
      <c r="AE5" s="97">
        <v>0</v>
      </c>
      <c r="AF5" s="97">
        <v>0</v>
      </c>
      <c r="AG5" s="97">
        <v>0</v>
      </c>
      <c r="AH5" s="97">
        <v>0</v>
      </c>
      <c r="AI5" s="97">
        <v>0</v>
      </c>
      <c r="AJ5" s="124"/>
      <c r="AK5" s="124"/>
      <c r="AL5" s="2">
        <f t="shared" si="0"/>
        <v>75.41</v>
      </c>
      <c r="AM5" s="2">
        <f t="shared" si="1"/>
        <v>75.429999999999993</v>
      </c>
      <c r="AO5" s="4"/>
      <c r="AP5" s="4"/>
      <c r="AQ5" s="4"/>
      <c r="AR5" s="4">
        <f t="shared" si="2"/>
        <v>75.41</v>
      </c>
      <c r="AS5" s="4">
        <f t="shared" si="3"/>
        <v>75.429999999999993</v>
      </c>
      <c r="AT5" s="4">
        <f t="shared" si="4"/>
        <v>75.42</v>
      </c>
      <c r="AV5" s="74">
        <f t="shared" si="5"/>
        <v>1.0000663042036866</v>
      </c>
      <c r="AW5" s="74">
        <f t="shared" si="6"/>
        <v>0.99980114012992194</v>
      </c>
      <c r="AX5" s="74">
        <f t="shared" si="7"/>
        <v>0.99993370458764264</v>
      </c>
    </row>
    <row r="6" spans="1:50" s="5" customFormat="1" ht="23.25" x14ac:dyDescent="0.5">
      <c r="A6" s="14" t="s">
        <v>130</v>
      </c>
      <c r="B6" s="14">
        <v>539</v>
      </c>
      <c r="C6" s="14">
        <v>101</v>
      </c>
      <c r="D6" s="14">
        <v>603</v>
      </c>
      <c r="E6" s="14" t="s">
        <v>133</v>
      </c>
      <c r="F6" s="15" t="s">
        <v>260</v>
      </c>
      <c r="G6" s="15" t="s">
        <v>261</v>
      </c>
      <c r="H6" s="40">
        <v>19.303999999999998</v>
      </c>
      <c r="I6" s="17">
        <v>2</v>
      </c>
      <c r="J6" s="14" t="s">
        <v>154</v>
      </c>
      <c r="K6" s="21">
        <v>42213</v>
      </c>
      <c r="L6" s="19" t="s">
        <v>185</v>
      </c>
      <c r="M6" s="97">
        <v>10.64</v>
      </c>
      <c r="N6" s="97">
        <v>4.01</v>
      </c>
      <c r="O6" s="97">
        <v>2.29</v>
      </c>
      <c r="P6" s="97">
        <v>2.37</v>
      </c>
      <c r="Q6" s="97">
        <v>2.92177</v>
      </c>
      <c r="R6" s="97">
        <v>16.87</v>
      </c>
      <c r="S6" s="97">
        <v>1.83</v>
      </c>
      <c r="T6" s="97">
        <v>0.49</v>
      </c>
      <c r="U6" s="97">
        <v>0.13</v>
      </c>
      <c r="V6" s="97">
        <v>6.4172099999999999</v>
      </c>
      <c r="W6" s="97">
        <v>0.05</v>
      </c>
      <c r="X6" s="98">
        <v>0.13</v>
      </c>
      <c r="Y6" s="97">
        <v>19.13</v>
      </c>
      <c r="Z6" s="97">
        <v>1.38636</v>
      </c>
      <c r="AA6" s="97">
        <v>182</v>
      </c>
      <c r="AB6" s="97">
        <v>8.51</v>
      </c>
      <c r="AC6" s="97">
        <v>0.27567195547924933</v>
      </c>
      <c r="AD6" s="97">
        <v>0</v>
      </c>
      <c r="AE6" s="97">
        <v>0</v>
      </c>
      <c r="AF6" s="97">
        <v>0</v>
      </c>
      <c r="AG6" s="97">
        <v>0</v>
      </c>
      <c r="AH6" s="97">
        <v>0</v>
      </c>
      <c r="AI6" s="97">
        <v>0</v>
      </c>
      <c r="AJ6" s="124"/>
      <c r="AK6" s="124"/>
      <c r="AL6" s="2">
        <f t="shared" si="0"/>
        <v>19.310000000000002</v>
      </c>
      <c r="AM6" s="2">
        <f t="shared" si="1"/>
        <v>19.32</v>
      </c>
      <c r="AO6" s="4"/>
      <c r="AP6" s="4"/>
      <c r="AQ6" s="4"/>
      <c r="AR6" s="4">
        <f t="shared" si="2"/>
        <v>19.310000000000002</v>
      </c>
      <c r="AS6" s="4">
        <f t="shared" si="3"/>
        <v>19.32</v>
      </c>
      <c r="AT6" s="4">
        <f t="shared" si="4"/>
        <v>19.309999999999999</v>
      </c>
      <c r="AU6" s="74"/>
      <c r="AV6" s="74">
        <f t="shared" si="5"/>
        <v>0.99968928016571701</v>
      </c>
      <c r="AW6" s="74">
        <f t="shared" si="6"/>
        <v>0.99917184265010339</v>
      </c>
      <c r="AX6" s="74">
        <f t="shared" si="7"/>
        <v>0.99968928016571723</v>
      </c>
    </row>
    <row r="7" spans="1:50" s="5" customFormat="1" ht="23.25" x14ac:dyDescent="0.5">
      <c r="A7" s="14" t="s">
        <v>130</v>
      </c>
      <c r="B7" s="14">
        <v>539</v>
      </c>
      <c r="C7" s="14">
        <v>1081</v>
      </c>
      <c r="D7" s="14">
        <v>101</v>
      </c>
      <c r="E7" s="14" t="s">
        <v>134</v>
      </c>
      <c r="F7" s="15" t="s">
        <v>148</v>
      </c>
      <c r="G7" s="15" t="s">
        <v>247</v>
      </c>
      <c r="H7" s="40">
        <v>13</v>
      </c>
      <c r="I7" s="17">
        <v>2</v>
      </c>
      <c r="J7" s="14" t="s">
        <v>154</v>
      </c>
      <c r="K7" s="21">
        <v>42212</v>
      </c>
      <c r="L7" s="19" t="s">
        <v>185</v>
      </c>
      <c r="M7" s="97">
        <v>5.8</v>
      </c>
      <c r="N7" s="97">
        <v>4.7</v>
      </c>
      <c r="O7" s="97">
        <v>1.84</v>
      </c>
      <c r="P7" s="97">
        <v>0.68</v>
      </c>
      <c r="Q7" s="97">
        <v>2.69414</v>
      </c>
      <c r="R7" s="97">
        <v>12.5</v>
      </c>
      <c r="S7" s="97">
        <v>0.43</v>
      </c>
      <c r="T7" s="97">
        <v>0.08</v>
      </c>
      <c r="U7" s="97">
        <v>0</v>
      </c>
      <c r="V7" s="97">
        <v>4.8373600000000003</v>
      </c>
      <c r="W7" s="97">
        <v>0</v>
      </c>
      <c r="X7" s="98">
        <v>0</v>
      </c>
      <c r="Y7" s="97">
        <v>13</v>
      </c>
      <c r="Z7" s="97">
        <v>1.2202999999999999</v>
      </c>
      <c r="AA7" s="97">
        <v>1160</v>
      </c>
      <c r="AB7" s="97">
        <v>46.57</v>
      </c>
      <c r="AC7" s="97">
        <v>2.6006263736263739</v>
      </c>
      <c r="AD7" s="97">
        <v>62</v>
      </c>
      <c r="AE7" s="97">
        <v>0.13626373626373628</v>
      </c>
      <c r="AF7" s="97">
        <v>618</v>
      </c>
      <c r="AG7" s="97">
        <v>1.3582417582417583</v>
      </c>
      <c r="AH7" s="97">
        <v>0</v>
      </c>
      <c r="AI7" s="97">
        <v>0</v>
      </c>
      <c r="AJ7" s="124"/>
      <c r="AK7" s="124"/>
      <c r="AL7" s="2">
        <f t="shared" si="0"/>
        <v>13.02</v>
      </c>
      <c r="AM7" s="2">
        <f t="shared" si="1"/>
        <v>13.01</v>
      </c>
      <c r="AO7" s="4"/>
      <c r="AP7" s="4"/>
      <c r="AQ7" s="4"/>
      <c r="AR7" s="4">
        <f t="shared" si="2"/>
        <v>13.02</v>
      </c>
      <c r="AS7" s="4">
        <f t="shared" si="3"/>
        <v>13.01</v>
      </c>
      <c r="AT7" s="4">
        <f t="shared" si="4"/>
        <v>13</v>
      </c>
      <c r="AU7" s="74"/>
      <c r="AV7" s="74">
        <f t="shared" si="5"/>
        <v>0.99846390168970822</v>
      </c>
      <c r="AW7" s="74">
        <f t="shared" si="6"/>
        <v>0.99923136049192929</v>
      </c>
      <c r="AX7" s="74">
        <f t="shared" si="7"/>
        <v>1</v>
      </c>
    </row>
    <row r="8" spans="1:50" s="5" customFormat="1" ht="23.25" x14ac:dyDescent="0.5">
      <c r="A8" s="14" t="s">
        <v>130</v>
      </c>
      <c r="B8" s="14">
        <v>539</v>
      </c>
      <c r="C8" s="14">
        <v>1092</v>
      </c>
      <c r="D8" s="14">
        <v>200</v>
      </c>
      <c r="E8" s="14" t="s">
        <v>135</v>
      </c>
      <c r="F8" s="15" t="s">
        <v>162</v>
      </c>
      <c r="G8" s="15" t="s">
        <v>241</v>
      </c>
      <c r="H8" s="40">
        <v>23.202999999999999</v>
      </c>
      <c r="I8" s="17">
        <v>2</v>
      </c>
      <c r="J8" s="14" t="s">
        <v>154</v>
      </c>
      <c r="K8" s="21">
        <v>42212</v>
      </c>
      <c r="L8" s="19" t="s">
        <v>185</v>
      </c>
      <c r="M8" s="97">
        <v>3.88</v>
      </c>
      <c r="N8" s="97">
        <v>8.0399999999999991</v>
      </c>
      <c r="O8" s="97">
        <v>5.09</v>
      </c>
      <c r="P8" s="97">
        <v>6.2</v>
      </c>
      <c r="Q8" s="97">
        <v>3.7109999999999999</v>
      </c>
      <c r="R8" s="97">
        <v>18.29</v>
      </c>
      <c r="S8" s="97">
        <v>3.17</v>
      </c>
      <c r="T8" s="97">
        <v>1.0900000000000001</v>
      </c>
      <c r="U8" s="97">
        <v>0.66</v>
      </c>
      <c r="V8" s="97">
        <v>6.31</v>
      </c>
      <c r="W8" s="97">
        <v>0.03</v>
      </c>
      <c r="X8" s="98">
        <v>0.05</v>
      </c>
      <c r="Y8" s="97">
        <v>23.13</v>
      </c>
      <c r="Z8" s="97">
        <v>1.663</v>
      </c>
      <c r="AA8" s="97">
        <v>489.54</v>
      </c>
      <c r="AB8" s="97">
        <v>89.35</v>
      </c>
      <c r="AC8" s="97">
        <v>0.65781518399714323</v>
      </c>
      <c r="AD8" s="97">
        <v>0</v>
      </c>
      <c r="AE8" s="97">
        <v>0</v>
      </c>
      <c r="AF8" s="97">
        <v>4433.5</v>
      </c>
      <c r="AG8" s="97">
        <v>5.4592694294456994</v>
      </c>
      <c r="AH8" s="97">
        <v>97.04</v>
      </c>
      <c r="AI8" s="97">
        <v>0.11949193761890396</v>
      </c>
      <c r="AJ8" s="124"/>
      <c r="AK8" s="124"/>
      <c r="AL8" s="2">
        <f t="shared" si="0"/>
        <v>23.209999999999997</v>
      </c>
      <c r="AM8" s="2">
        <f t="shared" si="1"/>
        <v>23.21</v>
      </c>
      <c r="AO8" s="4"/>
      <c r="AP8" s="4"/>
      <c r="AQ8" s="4"/>
      <c r="AR8" s="4">
        <f t="shared" si="2"/>
        <v>23.209999999999997</v>
      </c>
      <c r="AS8" s="4">
        <f t="shared" si="3"/>
        <v>23.21</v>
      </c>
      <c r="AT8" s="4">
        <f t="shared" si="4"/>
        <v>23.209999999999997</v>
      </c>
      <c r="AU8" s="74"/>
      <c r="AV8" s="74">
        <f t="shared" si="5"/>
        <v>0.99969840585954339</v>
      </c>
      <c r="AW8" s="74">
        <f t="shared" si="6"/>
        <v>0.99969840585954328</v>
      </c>
      <c r="AX8" s="74">
        <f t="shared" si="7"/>
        <v>0.99969840585954339</v>
      </c>
    </row>
    <row r="9" spans="1:50" s="5" customFormat="1" ht="23.25" x14ac:dyDescent="0.5">
      <c r="A9" s="14" t="s">
        <v>130</v>
      </c>
      <c r="B9" s="14">
        <v>539</v>
      </c>
      <c r="C9" s="14">
        <v>1148</v>
      </c>
      <c r="D9" s="14">
        <v>101</v>
      </c>
      <c r="E9" s="14" t="s">
        <v>136</v>
      </c>
      <c r="F9" s="15" t="s">
        <v>148</v>
      </c>
      <c r="G9" s="15" t="s">
        <v>242</v>
      </c>
      <c r="H9" s="40">
        <v>65.177000000000007</v>
      </c>
      <c r="I9" s="17">
        <v>2</v>
      </c>
      <c r="J9" s="14" t="s">
        <v>151</v>
      </c>
      <c r="K9" s="21">
        <v>42212</v>
      </c>
      <c r="L9" s="19" t="s">
        <v>185</v>
      </c>
      <c r="M9" s="97">
        <v>29.34</v>
      </c>
      <c r="N9" s="97">
        <v>19.87</v>
      </c>
      <c r="O9" s="97">
        <v>10.78</v>
      </c>
      <c r="P9" s="97">
        <v>5.19</v>
      </c>
      <c r="Q9" s="97">
        <v>2.9863900000000001</v>
      </c>
      <c r="R9" s="97">
        <v>58.18</v>
      </c>
      <c r="S9" s="97">
        <v>5.19</v>
      </c>
      <c r="T9" s="97">
        <v>1.1399999999999999</v>
      </c>
      <c r="U9" s="97">
        <v>0.69</v>
      </c>
      <c r="V9" s="97">
        <v>6.1958299999999999</v>
      </c>
      <c r="W9" s="97">
        <v>0.35</v>
      </c>
      <c r="X9" s="98">
        <v>0.35</v>
      </c>
      <c r="Y9" s="97">
        <v>64.47</v>
      </c>
      <c r="Z9" s="97">
        <v>1.62968</v>
      </c>
      <c r="AA9" s="97">
        <v>0</v>
      </c>
      <c r="AB9" s="97">
        <v>27.77</v>
      </c>
      <c r="AC9" s="97">
        <v>6.0867220908339698E-3</v>
      </c>
      <c r="AD9" s="97">
        <v>0</v>
      </c>
      <c r="AE9" s="97">
        <v>0</v>
      </c>
      <c r="AF9" s="97">
        <v>13</v>
      </c>
      <c r="AG9" s="97">
        <v>5.6987675319295356E-3</v>
      </c>
      <c r="AH9" s="97">
        <v>0</v>
      </c>
      <c r="AI9" s="97">
        <v>0</v>
      </c>
      <c r="AJ9" s="124"/>
      <c r="AK9" s="124"/>
      <c r="AL9" s="2">
        <f t="shared" si="0"/>
        <v>65.180000000000007</v>
      </c>
      <c r="AM9" s="2">
        <f t="shared" si="1"/>
        <v>65.199999999999989</v>
      </c>
      <c r="AO9" s="4"/>
      <c r="AP9" s="4"/>
      <c r="AQ9" s="4"/>
      <c r="AR9" s="4">
        <f t="shared" si="2"/>
        <v>65.180000000000007</v>
      </c>
      <c r="AS9" s="4">
        <f t="shared" si="3"/>
        <v>65.199999999999989</v>
      </c>
      <c r="AT9" s="4">
        <f t="shared" si="4"/>
        <v>65.17</v>
      </c>
      <c r="AU9" s="74"/>
      <c r="AV9" s="74">
        <f t="shared" si="5"/>
        <v>0.99995397361153726</v>
      </c>
      <c r="AW9" s="74">
        <f t="shared" si="6"/>
        <v>0.99964723926380394</v>
      </c>
      <c r="AX9" s="74">
        <f t="shared" si="7"/>
        <v>1.000107411385607</v>
      </c>
    </row>
    <row r="10" spans="1:50" s="5" customFormat="1" ht="23.25" x14ac:dyDescent="0.5">
      <c r="A10" s="14" t="s">
        <v>130</v>
      </c>
      <c r="B10" s="14">
        <v>539</v>
      </c>
      <c r="C10" s="14">
        <v>1148</v>
      </c>
      <c r="D10" s="14">
        <v>102</v>
      </c>
      <c r="E10" s="14" t="s">
        <v>137</v>
      </c>
      <c r="F10" s="15" t="s">
        <v>242</v>
      </c>
      <c r="G10" s="15" t="s">
        <v>248</v>
      </c>
      <c r="H10" s="40">
        <v>33.317999999999998</v>
      </c>
      <c r="I10" s="17">
        <v>2</v>
      </c>
      <c r="J10" s="14" t="s">
        <v>151</v>
      </c>
      <c r="K10" s="21">
        <v>42212</v>
      </c>
      <c r="L10" s="19" t="s">
        <v>185</v>
      </c>
      <c r="M10" s="97">
        <v>24.05</v>
      </c>
      <c r="N10" s="97">
        <v>6.19</v>
      </c>
      <c r="O10" s="97">
        <v>2.0099999999999998</v>
      </c>
      <c r="P10" s="97">
        <v>1.06</v>
      </c>
      <c r="Q10" s="97">
        <v>2.2561499999999999</v>
      </c>
      <c r="R10" s="97">
        <v>31.83</v>
      </c>
      <c r="S10" s="97">
        <v>1.1100000000000001</v>
      </c>
      <c r="T10" s="97">
        <v>0.25</v>
      </c>
      <c r="U10" s="97">
        <v>0.13</v>
      </c>
      <c r="V10" s="97">
        <v>5.3023800000000003</v>
      </c>
      <c r="W10" s="97">
        <v>0.13</v>
      </c>
      <c r="X10" s="98">
        <v>0.2</v>
      </c>
      <c r="Y10" s="97">
        <v>33</v>
      </c>
      <c r="Z10" s="97">
        <v>1.4937499999999999</v>
      </c>
      <c r="AA10" s="97">
        <v>13</v>
      </c>
      <c r="AB10" s="97">
        <v>8.42</v>
      </c>
      <c r="AC10" s="97">
        <v>1.4758217351410219E-2</v>
      </c>
      <c r="AD10" s="97">
        <v>2</v>
      </c>
      <c r="AE10" s="97">
        <v>1.7150746486240813E-3</v>
      </c>
      <c r="AF10" s="97">
        <v>56</v>
      </c>
      <c r="AG10" s="97">
        <v>4.8022090161474275E-2</v>
      </c>
      <c r="AH10" s="97">
        <v>0</v>
      </c>
      <c r="AI10" s="97">
        <v>0</v>
      </c>
      <c r="AJ10" s="124"/>
      <c r="AK10" s="124"/>
      <c r="AL10" s="2">
        <f t="shared" si="0"/>
        <v>33.31</v>
      </c>
      <c r="AM10" s="2">
        <f t="shared" si="1"/>
        <v>33.32</v>
      </c>
      <c r="AO10" s="4"/>
      <c r="AP10" s="4"/>
      <c r="AQ10" s="4"/>
      <c r="AR10" s="4">
        <f t="shared" si="2"/>
        <v>33.31</v>
      </c>
      <c r="AS10" s="4">
        <f t="shared" si="3"/>
        <v>33.32</v>
      </c>
      <c r="AT10" s="4">
        <f t="shared" si="4"/>
        <v>33.33</v>
      </c>
      <c r="AU10" s="74"/>
      <c r="AV10" s="74">
        <f t="shared" si="5"/>
        <v>1.0002401681176822</v>
      </c>
      <c r="AW10" s="74">
        <f t="shared" si="6"/>
        <v>0.99993997599039608</v>
      </c>
      <c r="AX10" s="74">
        <f t="shared" si="7"/>
        <v>0.99963996399639965</v>
      </c>
    </row>
    <row r="11" spans="1:50" s="5" customFormat="1" ht="23.25" x14ac:dyDescent="0.5">
      <c r="A11" s="14" t="s">
        <v>130</v>
      </c>
      <c r="B11" s="14">
        <v>539</v>
      </c>
      <c r="C11" s="14">
        <v>1170</v>
      </c>
      <c r="D11" s="14">
        <v>100</v>
      </c>
      <c r="E11" s="14" t="s">
        <v>138</v>
      </c>
      <c r="F11" s="15" t="s">
        <v>148</v>
      </c>
      <c r="G11" s="15" t="s">
        <v>249</v>
      </c>
      <c r="H11" s="40">
        <v>14.62</v>
      </c>
      <c r="I11" s="17">
        <v>2</v>
      </c>
      <c r="J11" s="14" t="s">
        <v>151</v>
      </c>
      <c r="K11" s="21">
        <v>42212</v>
      </c>
      <c r="L11" s="19" t="s">
        <v>185</v>
      </c>
      <c r="M11" s="97">
        <v>5.83</v>
      </c>
      <c r="N11" s="97">
        <v>5.23</v>
      </c>
      <c r="O11" s="97">
        <v>2.2599999999999998</v>
      </c>
      <c r="P11" s="97">
        <v>1.31</v>
      </c>
      <c r="Q11" s="97">
        <v>3.0769899999999999</v>
      </c>
      <c r="R11" s="97">
        <v>12.36</v>
      </c>
      <c r="S11" s="97">
        <v>1.36</v>
      </c>
      <c r="T11" s="97">
        <v>0.57999999999999996</v>
      </c>
      <c r="U11" s="97">
        <v>0.33</v>
      </c>
      <c r="V11" s="97">
        <v>6.6578400000000002</v>
      </c>
      <c r="W11" s="97">
        <v>0</v>
      </c>
      <c r="X11" s="98">
        <v>0</v>
      </c>
      <c r="Y11" s="97">
        <v>14.62</v>
      </c>
      <c r="Z11" s="97">
        <v>1.09253</v>
      </c>
      <c r="AA11" s="97">
        <v>793</v>
      </c>
      <c r="AB11" s="97">
        <v>17.170000000000002</v>
      </c>
      <c r="AC11" s="97">
        <v>1.5665135821770573</v>
      </c>
      <c r="AD11" s="97">
        <v>2</v>
      </c>
      <c r="AE11" s="97">
        <v>3.9085401602501476E-3</v>
      </c>
      <c r="AF11" s="97">
        <v>434</v>
      </c>
      <c r="AG11" s="97">
        <v>0.84815321477428196</v>
      </c>
      <c r="AH11" s="97">
        <v>0</v>
      </c>
      <c r="AI11" s="97">
        <v>0</v>
      </c>
      <c r="AJ11" s="124"/>
      <c r="AK11" s="124"/>
      <c r="AL11" s="2">
        <f t="shared" si="0"/>
        <v>14.63</v>
      </c>
      <c r="AM11" s="2">
        <f t="shared" si="1"/>
        <v>14.629999999999999</v>
      </c>
      <c r="AO11" s="4"/>
      <c r="AP11" s="4"/>
      <c r="AQ11" s="4"/>
      <c r="AR11" s="4">
        <f t="shared" si="2"/>
        <v>14.63</v>
      </c>
      <c r="AS11" s="4">
        <f t="shared" si="3"/>
        <v>14.629999999999999</v>
      </c>
      <c r="AT11" s="4">
        <f t="shared" si="4"/>
        <v>14.62</v>
      </c>
      <c r="AU11" s="74"/>
      <c r="AV11" s="74">
        <f t="shared" si="5"/>
        <v>0.99931647300068338</v>
      </c>
      <c r="AW11" s="74">
        <f t="shared" si="6"/>
        <v>0.99931647300068349</v>
      </c>
      <c r="AX11" s="74">
        <f t="shared" si="7"/>
        <v>1</v>
      </c>
    </row>
    <row r="12" spans="1:50" s="5" customFormat="1" ht="23.25" x14ac:dyDescent="0.5">
      <c r="A12" s="14" t="s">
        <v>130</v>
      </c>
      <c r="B12" s="14">
        <v>539</v>
      </c>
      <c r="C12" s="14">
        <v>1188</v>
      </c>
      <c r="D12" s="14">
        <v>200</v>
      </c>
      <c r="E12" s="14" t="s">
        <v>139</v>
      </c>
      <c r="F12" s="15" t="s">
        <v>250</v>
      </c>
      <c r="G12" s="15" t="s">
        <v>262</v>
      </c>
      <c r="H12" s="40">
        <v>4.6790000000000003</v>
      </c>
      <c r="I12" s="17">
        <v>2</v>
      </c>
      <c r="J12" s="14" t="s">
        <v>154</v>
      </c>
      <c r="K12" s="21">
        <v>42212</v>
      </c>
      <c r="L12" s="19" t="s">
        <v>185</v>
      </c>
      <c r="M12" s="97">
        <v>0.28000000000000003</v>
      </c>
      <c r="N12" s="97">
        <v>0.28000000000000003</v>
      </c>
      <c r="O12" s="97">
        <v>1.87</v>
      </c>
      <c r="P12" s="97">
        <v>2.34</v>
      </c>
      <c r="Q12" s="97">
        <v>5.52</v>
      </c>
      <c r="R12" s="97">
        <v>4.21</v>
      </c>
      <c r="S12" s="97">
        <v>0.47</v>
      </c>
      <c r="T12" s="97">
        <v>0</v>
      </c>
      <c r="U12" s="97">
        <v>0</v>
      </c>
      <c r="V12" s="97">
        <v>5.9481000000000002</v>
      </c>
      <c r="W12" s="97">
        <v>0</v>
      </c>
      <c r="X12" s="98">
        <v>0</v>
      </c>
      <c r="Y12" s="97">
        <v>4.68</v>
      </c>
      <c r="Z12" s="97">
        <v>2.3241999999999998</v>
      </c>
      <c r="AA12" s="97">
        <v>0</v>
      </c>
      <c r="AB12" s="97">
        <v>22.63</v>
      </c>
      <c r="AC12" s="97">
        <v>6.9092907519921837E-2</v>
      </c>
      <c r="AD12" s="97">
        <v>9</v>
      </c>
      <c r="AE12" s="97">
        <v>5.4956797850578575E-2</v>
      </c>
      <c r="AF12" s="97">
        <v>1537</v>
      </c>
      <c r="AG12" s="97">
        <v>9.3853998107043637</v>
      </c>
      <c r="AH12" s="97">
        <v>1</v>
      </c>
      <c r="AI12" s="97">
        <v>6.106310872286508E-3</v>
      </c>
      <c r="AJ12" s="124"/>
      <c r="AK12" s="124"/>
      <c r="AL12" s="2">
        <f t="shared" si="0"/>
        <v>4.7699999999999996</v>
      </c>
      <c r="AM12" s="2">
        <f t="shared" si="1"/>
        <v>4.68</v>
      </c>
      <c r="AO12" s="4"/>
      <c r="AP12" s="4"/>
      <c r="AQ12" s="4"/>
      <c r="AR12" s="4">
        <f t="shared" si="2"/>
        <v>4.7699999999999996</v>
      </c>
      <c r="AS12" s="4">
        <f t="shared" si="3"/>
        <v>4.68</v>
      </c>
      <c r="AT12" s="4">
        <f t="shared" si="4"/>
        <v>4.68</v>
      </c>
      <c r="AU12" s="74"/>
      <c r="AV12" s="74">
        <f t="shared" si="5"/>
        <v>0.98092243186582828</v>
      </c>
      <c r="AW12" s="74">
        <f t="shared" si="6"/>
        <v>0.9997863247863249</v>
      </c>
      <c r="AX12" s="74">
        <f t="shared" si="7"/>
        <v>0.9997863247863249</v>
      </c>
    </row>
    <row r="13" spans="1:50" s="5" customFormat="1" ht="23.25" x14ac:dyDescent="0.5">
      <c r="A13" s="14" t="s">
        <v>130</v>
      </c>
      <c r="B13" s="14">
        <v>539</v>
      </c>
      <c r="C13" s="14">
        <v>1256</v>
      </c>
      <c r="D13" s="14">
        <v>101</v>
      </c>
      <c r="E13" s="14" t="s">
        <v>140</v>
      </c>
      <c r="F13" s="15" t="s">
        <v>148</v>
      </c>
      <c r="G13" s="15" t="s">
        <v>243</v>
      </c>
      <c r="H13" s="40">
        <v>25</v>
      </c>
      <c r="I13" s="17">
        <v>2</v>
      </c>
      <c r="J13" s="14" t="s">
        <v>151</v>
      </c>
      <c r="K13" s="21">
        <v>42213</v>
      </c>
      <c r="L13" s="19" t="s">
        <v>185</v>
      </c>
      <c r="M13" s="97">
        <v>13.23</v>
      </c>
      <c r="N13" s="97">
        <v>5.91</v>
      </c>
      <c r="O13" s="97">
        <v>4.0599999999999996</v>
      </c>
      <c r="P13" s="97">
        <v>1.81</v>
      </c>
      <c r="Q13" s="97">
        <v>2.5739999999999998</v>
      </c>
      <c r="R13" s="97">
        <v>21.15</v>
      </c>
      <c r="S13" s="97">
        <v>2.91</v>
      </c>
      <c r="T13" s="97">
        <v>0.76</v>
      </c>
      <c r="U13" s="97">
        <v>0.18</v>
      </c>
      <c r="V13" s="97">
        <v>6.0819999999999999</v>
      </c>
      <c r="W13" s="97">
        <v>0</v>
      </c>
      <c r="X13" s="98">
        <v>0</v>
      </c>
      <c r="Y13" s="97">
        <v>25.01</v>
      </c>
      <c r="Z13" s="97">
        <v>1.2729999999999999</v>
      </c>
      <c r="AA13" s="97">
        <v>122.04</v>
      </c>
      <c r="AB13" s="97">
        <v>23.75</v>
      </c>
      <c r="AC13" s="97">
        <v>0.15304571428571431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124"/>
      <c r="AK13" s="124"/>
      <c r="AL13" s="2">
        <f t="shared" si="0"/>
        <v>25.009999999999998</v>
      </c>
      <c r="AM13" s="2">
        <f t="shared" si="1"/>
        <v>25</v>
      </c>
      <c r="AO13" s="4"/>
      <c r="AP13" s="4"/>
      <c r="AQ13" s="4"/>
      <c r="AR13" s="4">
        <f t="shared" si="2"/>
        <v>25.009999999999998</v>
      </c>
      <c r="AS13" s="4">
        <f t="shared" si="3"/>
        <v>25</v>
      </c>
      <c r="AT13" s="4">
        <f t="shared" si="4"/>
        <v>25.01</v>
      </c>
      <c r="AU13" s="74"/>
      <c r="AV13" s="74">
        <f t="shared" si="5"/>
        <v>0.99960015993602569</v>
      </c>
      <c r="AW13" s="74">
        <f t="shared" si="6"/>
        <v>1</v>
      </c>
      <c r="AX13" s="74">
        <f t="shared" si="7"/>
        <v>0.99960015993602558</v>
      </c>
    </row>
    <row r="14" spans="1:50" s="5" customFormat="1" ht="23.25" x14ac:dyDescent="0.5">
      <c r="A14" s="14" t="s">
        <v>130</v>
      </c>
      <c r="B14" s="14">
        <v>539</v>
      </c>
      <c r="C14" s="14">
        <v>1256</v>
      </c>
      <c r="D14" s="14">
        <v>102</v>
      </c>
      <c r="E14" s="14" t="s">
        <v>141</v>
      </c>
      <c r="F14" s="15" t="s">
        <v>243</v>
      </c>
      <c r="G14" s="15" t="s">
        <v>244</v>
      </c>
      <c r="H14" s="40">
        <v>21.596</v>
      </c>
      <c r="I14" s="17">
        <v>2</v>
      </c>
      <c r="J14" s="14" t="s">
        <v>151</v>
      </c>
      <c r="K14" s="21">
        <v>42213</v>
      </c>
      <c r="L14" s="19" t="s">
        <v>185</v>
      </c>
      <c r="M14" s="97">
        <v>4.1399999999999997</v>
      </c>
      <c r="N14" s="97">
        <v>6.81</v>
      </c>
      <c r="O14" s="97">
        <v>5.53</v>
      </c>
      <c r="P14" s="97">
        <v>5.14</v>
      </c>
      <c r="Q14" s="97">
        <v>4.0350000000000001</v>
      </c>
      <c r="R14" s="97">
        <v>16.260000000000002</v>
      </c>
      <c r="S14" s="97">
        <v>3.63</v>
      </c>
      <c r="T14" s="97">
        <v>1.1100000000000001</v>
      </c>
      <c r="U14" s="97">
        <v>0.62</v>
      </c>
      <c r="V14" s="97">
        <v>8.09</v>
      </c>
      <c r="W14" s="97">
        <v>0.08</v>
      </c>
      <c r="X14" s="98">
        <v>0.2</v>
      </c>
      <c r="Y14" s="97">
        <v>21.31</v>
      </c>
      <c r="Z14" s="97">
        <v>1.6479999999999999</v>
      </c>
      <c r="AA14" s="97">
        <v>111.06</v>
      </c>
      <c r="AB14" s="97">
        <v>21.613</v>
      </c>
      <c r="AC14" s="97">
        <v>0.16122893128357102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124"/>
      <c r="AK14" s="124"/>
      <c r="AL14" s="2">
        <f t="shared" si="0"/>
        <v>21.62</v>
      </c>
      <c r="AM14" s="2">
        <f t="shared" si="1"/>
        <v>21.62</v>
      </c>
      <c r="AO14" s="4"/>
      <c r="AP14" s="4"/>
      <c r="AQ14" s="4"/>
      <c r="AR14" s="4">
        <f t="shared" si="2"/>
        <v>21.62</v>
      </c>
      <c r="AS14" s="4">
        <f t="shared" si="3"/>
        <v>21.62</v>
      </c>
      <c r="AT14" s="4">
        <f t="shared" si="4"/>
        <v>21.59</v>
      </c>
      <c r="AU14" s="74"/>
      <c r="AV14" s="74">
        <f t="shared" si="5"/>
        <v>0.99888991674375571</v>
      </c>
      <c r="AW14" s="74">
        <f t="shared" si="6"/>
        <v>0.99888991674375571</v>
      </c>
      <c r="AX14" s="74">
        <f t="shared" si="7"/>
        <v>1.0002779064381657</v>
      </c>
    </row>
    <row r="15" spans="1:50" s="5" customFormat="1" ht="23.25" hidden="1" x14ac:dyDescent="0.5">
      <c r="A15" s="14" t="s">
        <v>130</v>
      </c>
      <c r="B15" s="14">
        <v>539</v>
      </c>
      <c r="C15" s="14">
        <v>1350</v>
      </c>
      <c r="D15" s="14">
        <v>100</v>
      </c>
      <c r="E15" s="14" t="s">
        <v>142</v>
      </c>
      <c r="F15" s="15" t="s">
        <v>148</v>
      </c>
      <c r="G15" s="15" t="s">
        <v>193</v>
      </c>
      <c r="H15" s="40">
        <v>0.72499999999999998</v>
      </c>
      <c r="I15" s="17">
        <v>2</v>
      </c>
      <c r="J15" s="14" t="s">
        <v>151</v>
      </c>
      <c r="K15" s="21">
        <v>42213</v>
      </c>
      <c r="L15" s="19" t="s">
        <v>185</v>
      </c>
      <c r="M15" s="97">
        <v>0</v>
      </c>
      <c r="N15" s="97">
        <v>2.5000000000000001E-2</v>
      </c>
      <c r="O15" s="97">
        <v>0.6</v>
      </c>
      <c r="P15" s="97">
        <v>0.17499999999999999</v>
      </c>
      <c r="Q15" s="97">
        <v>4.9194599999999999</v>
      </c>
      <c r="R15" s="97">
        <v>0.72499999999999998</v>
      </c>
      <c r="S15" s="97">
        <v>7.4999999999999997E-2</v>
      </c>
      <c r="T15" s="97">
        <v>0</v>
      </c>
      <c r="U15" s="97">
        <v>0</v>
      </c>
      <c r="V15" s="97">
        <v>5.44137</v>
      </c>
      <c r="W15" s="97"/>
      <c r="X15" s="98"/>
      <c r="Y15" s="97"/>
      <c r="Z15" s="97">
        <v>1.7037100000000001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124"/>
      <c r="AK15" s="124"/>
      <c r="AL15" s="2">
        <f t="shared" si="0"/>
        <v>0.8</v>
      </c>
      <c r="AM15" s="2">
        <f t="shared" si="1"/>
        <v>0.79999999999999993</v>
      </c>
      <c r="AO15" s="4"/>
      <c r="AP15" s="4"/>
      <c r="AQ15" s="4"/>
      <c r="AR15" s="4"/>
    </row>
    <row r="16" spans="1:50" s="140" customFormat="1" ht="23.25" x14ac:dyDescent="0.5">
      <c r="A16" s="133"/>
      <c r="B16" s="133"/>
      <c r="C16" s="133"/>
      <c r="D16" s="133"/>
      <c r="E16" s="133"/>
      <c r="F16" s="186" t="s">
        <v>182</v>
      </c>
      <c r="G16" s="187"/>
      <c r="H16" s="154">
        <v>353.53199999999998</v>
      </c>
      <c r="I16" s="141"/>
      <c r="J16" s="141"/>
      <c r="K16" s="141"/>
      <c r="L16" s="141"/>
      <c r="M16" s="143">
        <v>174.28700000000001</v>
      </c>
      <c r="N16" s="143">
        <v>89.956999999999994</v>
      </c>
      <c r="O16" s="143">
        <v>52.055</v>
      </c>
      <c r="P16" s="143">
        <v>37.232999999999997</v>
      </c>
      <c r="Q16" s="143" t="s">
        <v>183</v>
      </c>
      <c r="R16" s="143">
        <v>310.92700000000002</v>
      </c>
      <c r="S16" s="143">
        <v>30.640999999999998</v>
      </c>
      <c r="T16" s="143">
        <v>8.1329999999999991</v>
      </c>
      <c r="U16" s="143">
        <v>3.831</v>
      </c>
      <c r="V16" s="143" t="s">
        <v>183</v>
      </c>
      <c r="W16" s="143">
        <f>SUM(W4:W15)</f>
        <v>0.66999999999999993</v>
      </c>
      <c r="X16" s="143">
        <f>SUM(X4:X15)</f>
        <v>0.92999999999999994</v>
      </c>
      <c r="Y16" s="143">
        <f>SUM(Y4:Y15)</f>
        <v>336.14</v>
      </c>
      <c r="Z16" s="143" t="s">
        <v>183</v>
      </c>
      <c r="AA16" s="143">
        <v>3616.64</v>
      </c>
      <c r="AB16" s="143">
        <v>301.13299999999998</v>
      </c>
      <c r="AC16" s="143" t="s">
        <v>183</v>
      </c>
      <c r="AD16" s="143">
        <v>76</v>
      </c>
      <c r="AE16" s="143" t="s">
        <v>183</v>
      </c>
      <c r="AF16" s="147">
        <v>8563.5</v>
      </c>
      <c r="AG16" s="147" t="s">
        <v>183</v>
      </c>
      <c r="AH16" s="147">
        <v>98.04</v>
      </c>
      <c r="AI16" s="147" t="s">
        <v>183</v>
      </c>
      <c r="AJ16" s="150"/>
      <c r="AK16" s="173">
        <f>(AA16+(AB16*0.5)+AD16+AF16+AH16)/H16</f>
        <v>35.370904189719745</v>
      </c>
      <c r="AL16" s="153">
        <f>SUM(AL4:AL15)</f>
        <v>338.68</v>
      </c>
      <c r="AM16" s="153">
        <f>SUM(AM4:AM15)</f>
        <v>338.63</v>
      </c>
      <c r="AN16" s="145"/>
      <c r="AO16" s="145"/>
      <c r="AP16" s="145"/>
      <c r="AQ16" s="145"/>
      <c r="AR16" s="145"/>
      <c r="AS16" s="145"/>
      <c r="AT16" s="145"/>
    </row>
    <row r="17" spans="1:46" s="140" customFormat="1" ht="23.25" x14ac:dyDescent="0.5">
      <c r="A17" s="133"/>
      <c r="B17" s="133"/>
      <c r="C17" s="133"/>
      <c r="D17" s="133"/>
      <c r="E17" s="133"/>
      <c r="F17" s="186" t="s">
        <v>184</v>
      </c>
      <c r="G17" s="187"/>
      <c r="H17" s="141"/>
      <c r="I17" s="141"/>
      <c r="J17" s="141"/>
      <c r="K17" s="141"/>
      <c r="L17" s="141"/>
      <c r="M17" s="143" t="s">
        <v>183</v>
      </c>
      <c r="N17" s="143" t="s">
        <v>183</v>
      </c>
      <c r="O17" s="143" t="s">
        <v>183</v>
      </c>
      <c r="P17" s="143" t="s">
        <v>183</v>
      </c>
      <c r="Q17" s="143">
        <f>SUMPRODUCT(Q4:Q15,H4:H15)/H16</f>
        <v>2.7660276160573867</v>
      </c>
      <c r="R17" s="143" t="s">
        <v>183</v>
      </c>
      <c r="S17" s="143" t="s">
        <v>183</v>
      </c>
      <c r="T17" s="143" t="s">
        <v>183</v>
      </c>
      <c r="U17" s="143" t="s">
        <v>183</v>
      </c>
      <c r="V17" s="143">
        <f>SUMPRODUCT(V4:V15,H4:H15)/H16</f>
        <v>5.8484323952004358</v>
      </c>
      <c r="W17" s="143" t="s">
        <v>183</v>
      </c>
      <c r="X17" s="143" t="s">
        <v>183</v>
      </c>
      <c r="Y17" s="143" t="s">
        <v>183</v>
      </c>
      <c r="Z17" s="143">
        <v>1.4180095428449864</v>
      </c>
      <c r="AA17" s="143" t="s">
        <v>183</v>
      </c>
      <c r="AB17" s="143" t="s">
        <v>183</v>
      </c>
      <c r="AC17" s="143">
        <v>0.31803023696470406</v>
      </c>
      <c r="AD17" s="143" t="s">
        <v>183</v>
      </c>
      <c r="AE17" s="143">
        <v>6.4159737485368837E-3</v>
      </c>
      <c r="AF17" s="143" t="s">
        <v>183</v>
      </c>
      <c r="AG17" s="147">
        <v>1.1502861405033498</v>
      </c>
      <c r="AH17" s="147" t="s">
        <v>183</v>
      </c>
      <c r="AI17" s="147">
        <v>8.276606135612579E-3</v>
      </c>
      <c r="AJ17" s="150"/>
      <c r="AK17" s="150"/>
      <c r="AL17" s="140">
        <f>((AL16-H16)/H16)*100</f>
        <v>-4.201034135523793</v>
      </c>
      <c r="AM17" s="140">
        <f>((AM16-H16)/H16)*100</f>
        <v>-4.2151771268230283</v>
      </c>
      <c r="AN17" s="145"/>
      <c r="AO17" s="145"/>
      <c r="AP17" s="145"/>
      <c r="AQ17" s="145"/>
      <c r="AR17" s="145"/>
      <c r="AS17" s="145"/>
      <c r="AT17" s="145"/>
    </row>
    <row r="18" spans="1:46" ht="15" x14ac:dyDescent="0.2">
      <c r="AE18" s="5"/>
      <c r="AF18" s="7"/>
      <c r="AG18" s="5"/>
      <c r="AH18" s="74"/>
      <c r="AI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5" x14ac:dyDescent="0.2">
      <c r="AE19" s="5"/>
      <c r="AF19" s="7"/>
    </row>
    <row r="20" spans="1:46" ht="15" x14ac:dyDescent="0.2">
      <c r="AE20" s="5"/>
      <c r="AF20" s="7"/>
    </row>
    <row r="21" spans="1:46" s="76" customFormat="1" ht="23.25" x14ac:dyDescent="0.5">
      <c r="A21" s="177" t="s">
        <v>304</v>
      </c>
      <c r="B21" s="177"/>
      <c r="C21" s="177"/>
      <c r="D21" s="177"/>
      <c r="E21" s="177"/>
      <c r="AJ21" s="74"/>
      <c r="AK21" s="74"/>
    </row>
    <row r="22" spans="1:46" s="76" customFormat="1" ht="65.25" customHeight="1" x14ac:dyDescent="0.2">
      <c r="A22" s="182" t="s">
        <v>186</v>
      </c>
      <c r="B22" s="182" t="s">
        <v>1</v>
      </c>
      <c r="C22" s="178" t="s">
        <v>2</v>
      </c>
      <c r="D22" s="180" t="s">
        <v>3</v>
      </c>
      <c r="E22" s="182" t="s">
        <v>4</v>
      </c>
      <c r="F22" s="182" t="s">
        <v>305</v>
      </c>
      <c r="G22" s="182" t="s">
        <v>306</v>
      </c>
      <c r="H22" s="197" t="s">
        <v>307</v>
      </c>
      <c r="I22" s="182" t="s">
        <v>8</v>
      </c>
      <c r="J22" s="182" t="s">
        <v>9</v>
      </c>
      <c r="K22" s="201" t="s">
        <v>10</v>
      </c>
      <c r="L22" s="182" t="s">
        <v>11</v>
      </c>
      <c r="M22" s="194" t="s">
        <v>333</v>
      </c>
      <c r="N22" s="195"/>
      <c r="O22" s="195"/>
      <c r="P22" s="196"/>
      <c r="Q22" s="199" t="s">
        <v>308</v>
      </c>
      <c r="R22" s="203" t="s">
        <v>311</v>
      </c>
      <c r="S22" s="204"/>
      <c r="T22" s="205"/>
      <c r="U22" s="199" t="s">
        <v>312</v>
      </c>
      <c r="V22" s="190" t="s">
        <v>265</v>
      </c>
      <c r="W22" s="190" t="s">
        <v>334</v>
      </c>
      <c r="X22" s="190" t="s">
        <v>335</v>
      </c>
      <c r="Y22" s="131" t="s">
        <v>266</v>
      </c>
      <c r="Z22" s="190" t="s">
        <v>267</v>
      </c>
      <c r="AA22" s="190" t="s">
        <v>336</v>
      </c>
      <c r="AB22" s="190" t="s">
        <v>319</v>
      </c>
      <c r="AC22" s="156" t="s">
        <v>270</v>
      </c>
      <c r="AD22" s="85"/>
      <c r="AE22" s="85"/>
      <c r="AF22" s="85"/>
      <c r="AJ22" s="74"/>
      <c r="AK22" s="74"/>
    </row>
    <row r="23" spans="1:46" s="76" customFormat="1" ht="46.5" customHeight="1" x14ac:dyDescent="0.2">
      <c r="A23" s="183"/>
      <c r="B23" s="183"/>
      <c r="C23" s="179"/>
      <c r="D23" s="181"/>
      <c r="E23" s="183"/>
      <c r="F23" s="183"/>
      <c r="G23" s="183"/>
      <c r="H23" s="198"/>
      <c r="I23" s="183"/>
      <c r="J23" s="183"/>
      <c r="K23" s="202"/>
      <c r="L23" s="183"/>
      <c r="M23" s="110" t="s">
        <v>322</v>
      </c>
      <c r="N23" s="111" t="s">
        <v>323</v>
      </c>
      <c r="O23" s="111" t="s">
        <v>324</v>
      </c>
      <c r="P23" s="110" t="s">
        <v>325</v>
      </c>
      <c r="Q23" s="200"/>
      <c r="R23" s="110" t="s">
        <v>330</v>
      </c>
      <c r="S23" s="111" t="s">
        <v>331</v>
      </c>
      <c r="T23" s="110" t="s">
        <v>332</v>
      </c>
      <c r="U23" s="200"/>
      <c r="V23" s="191"/>
      <c r="W23" s="191"/>
      <c r="X23" s="191"/>
      <c r="Y23" s="132"/>
      <c r="Z23" s="191"/>
      <c r="AA23" s="191"/>
      <c r="AB23" s="191"/>
      <c r="AC23" s="116" t="s">
        <v>337</v>
      </c>
      <c r="AD23" s="86"/>
      <c r="AE23" s="86"/>
      <c r="AF23" s="86"/>
      <c r="AG23" s="6"/>
      <c r="AJ23" s="74"/>
      <c r="AK23" s="74"/>
    </row>
    <row r="24" spans="1:46" ht="23.25" x14ac:dyDescent="0.5">
      <c r="A24" s="80" t="s">
        <v>130</v>
      </c>
      <c r="B24" s="77">
        <v>539</v>
      </c>
      <c r="C24" s="77">
        <v>1350</v>
      </c>
      <c r="D24" s="77">
        <v>100</v>
      </c>
      <c r="E24" s="77" t="s">
        <v>280</v>
      </c>
      <c r="F24" s="78" t="s">
        <v>148</v>
      </c>
      <c r="G24" s="78" t="s">
        <v>281</v>
      </c>
      <c r="H24" s="79">
        <v>7.9000000000000001E-2</v>
      </c>
      <c r="I24" s="82">
        <v>2</v>
      </c>
      <c r="J24" s="77" t="s">
        <v>151</v>
      </c>
      <c r="K24" s="81">
        <v>42213</v>
      </c>
      <c r="L24" s="80" t="s">
        <v>269</v>
      </c>
      <c r="M24" s="97">
        <v>0</v>
      </c>
      <c r="N24" s="95">
        <v>0</v>
      </c>
      <c r="O24" s="95">
        <v>7.9000000000000001E-2</v>
      </c>
      <c r="P24" s="95">
        <v>0</v>
      </c>
      <c r="Q24" s="95">
        <v>4.8075000000000001</v>
      </c>
      <c r="R24" s="95">
        <v>0</v>
      </c>
      <c r="S24" s="95">
        <v>0</v>
      </c>
      <c r="T24" s="95">
        <f>M24+N24+O24+P24</f>
        <v>7.9000000000000001E-2</v>
      </c>
      <c r="U24" s="95">
        <v>1.25078</v>
      </c>
      <c r="V24" s="120">
        <v>0</v>
      </c>
      <c r="W24" s="120">
        <v>0</v>
      </c>
      <c r="X24" s="120">
        <v>5.9014999999999996E-3</v>
      </c>
      <c r="Y24" s="120">
        <v>5.9015000000000004</v>
      </c>
      <c r="Z24" s="120">
        <v>2.0609999999999999</v>
      </c>
      <c r="AA24" s="95">
        <v>0</v>
      </c>
      <c r="AB24" s="95">
        <v>0</v>
      </c>
      <c r="AC24" s="120">
        <v>28</v>
      </c>
      <c r="AE24" s="5"/>
      <c r="AF24" s="7"/>
    </row>
    <row r="25" spans="1:46" ht="23.25" x14ac:dyDescent="0.5">
      <c r="A25" s="80" t="s">
        <v>130</v>
      </c>
      <c r="B25" s="77">
        <v>539</v>
      </c>
      <c r="C25" s="77">
        <v>1350</v>
      </c>
      <c r="D25" s="77">
        <v>100</v>
      </c>
      <c r="E25" s="77" t="s">
        <v>280</v>
      </c>
      <c r="F25" s="78" t="s">
        <v>148</v>
      </c>
      <c r="G25" s="78" t="s">
        <v>282</v>
      </c>
      <c r="H25" s="79">
        <v>1.9430000000000001</v>
      </c>
      <c r="I25" s="82">
        <v>2</v>
      </c>
      <c r="J25" s="77" t="s">
        <v>151</v>
      </c>
      <c r="K25" s="81">
        <v>42213</v>
      </c>
      <c r="L25" s="80" t="s">
        <v>269</v>
      </c>
      <c r="M25" s="95">
        <v>0</v>
      </c>
      <c r="N25" s="95">
        <v>0</v>
      </c>
      <c r="O25" s="95">
        <v>0.55000000000000004</v>
      </c>
      <c r="P25" s="95">
        <v>1.3580000000000001</v>
      </c>
      <c r="Q25" s="95">
        <v>6.3894700000000002</v>
      </c>
      <c r="R25" s="95">
        <v>0</v>
      </c>
      <c r="S25" s="95">
        <v>0</v>
      </c>
      <c r="T25" s="95">
        <f>M25+N25+O25+P25</f>
        <v>1.9080000000000001</v>
      </c>
      <c r="U25" s="95">
        <v>1.34643</v>
      </c>
      <c r="V25" s="120">
        <v>2.5000000000000001E-2</v>
      </c>
      <c r="W25" s="120">
        <v>2.5000000000000001E-2</v>
      </c>
      <c r="X25" s="120">
        <v>5.2242E-3</v>
      </c>
      <c r="Y25" s="120">
        <v>5.22417</v>
      </c>
      <c r="Z25" s="120">
        <v>1.25078</v>
      </c>
      <c r="AA25" s="95">
        <v>0</v>
      </c>
      <c r="AB25" s="95">
        <v>0</v>
      </c>
      <c r="AC25" s="120">
        <v>14</v>
      </c>
      <c r="AE25" s="5"/>
      <c r="AF25" s="7"/>
    </row>
    <row r="26" spans="1:46" ht="23.25" x14ac:dyDescent="0.5">
      <c r="A26" s="80" t="s">
        <v>130</v>
      </c>
      <c r="B26" s="77">
        <v>539</v>
      </c>
      <c r="C26" s="77">
        <v>1350</v>
      </c>
      <c r="D26" s="77">
        <v>100</v>
      </c>
      <c r="E26" s="77" t="s">
        <v>280</v>
      </c>
      <c r="F26" s="78" t="s">
        <v>148</v>
      </c>
      <c r="G26" s="78" t="s">
        <v>193</v>
      </c>
      <c r="H26" s="79">
        <v>0.72499999999999998</v>
      </c>
      <c r="I26" s="82">
        <v>2</v>
      </c>
      <c r="J26" s="77" t="s">
        <v>151</v>
      </c>
      <c r="K26" s="81">
        <v>42213</v>
      </c>
      <c r="L26" s="80" t="s">
        <v>269</v>
      </c>
      <c r="M26" s="95">
        <v>0</v>
      </c>
      <c r="N26" s="95">
        <v>0.03</v>
      </c>
      <c r="O26" s="95">
        <v>0.52</v>
      </c>
      <c r="P26" s="95">
        <v>0.18</v>
      </c>
      <c r="Q26" s="95">
        <v>5.0969600000000002</v>
      </c>
      <c r="R26" s="95">
        <v>0</v>
      </c>
      <c r="S26" s="95">
        <v>0</v>
      </c>
      <c r="T26" s="95">
        <f>M26+N26+O26+P26</f>
        <v>0.73</v>
      </c>
      <c r="U26" s="95">
        <v>1.2283999999999999</v>
      </c>
      <c r="V26" s="120">
        <v>0</v>
      </c>
      <c r="W26" s="120">
        <v>0</v>
      </c>
      <c r="X26" s="120">
        <v>4.9813000000000001E-3</v>
      </c>
      <c r="Y26" s="120">
        <v>4.9812500000000002</v>
      </c>
      <c r="Z26" s="120">
        <v>1.34643</v>
      </c>
      <c r="AA26" s="95">
        <v>0</v>
      </c>
      <c r="AB26" s="95">
        <v>0</v>
      </c>
      <c r="AC26" s="120">
        <v>28</v>
      </c>
      <c r="AE26" s="5"/>
      <c r="AF26" s="7"/>
    </row>
    <row r="27" spans="1:46" ht="23.25" x14ac:dyDescent="0.5">
      <c r="A27" s="80" t="s">
        <v>130</v>
      </c>
      <c r="B27" s="77">
        <v>539</v>
      </c>
      <c r="C27" s="77">
        <v>1397</v>
      </c>
      <c r="D27" s="77">
        <v>100</v>
      </c>
      <c r="E27" s="77" t="s">
        <v>283</v>
      </c>
      <c r="F27" s="78" t="s">
        <v>148</v>
      </c>
      <c r="G27" s="78" t="s">
        <v>284</v>
      </c>
      <c r="H27" s="79">
        <v>0.3</v>
      </c>
      <c r="I27" s="82">
        <v>2</v>
      </c>
      <c r="J27" s="77" t="s">
        <v>151</v>
      </c>
      <c r="K27" s="81">
        <v>42213</v>
      </c>
      <c r="L27" s="80" t="s">
        <v>269</v>
      </c>
      <c r="M27" s="95">
        <v>7.6999999999999999E-2</v>
      </c>
      <c r="N27" s="95">
        <v>2.7E-2</v>
      </c>
      <c r="O27" s="95">
        <v>5.8000000000000003E-2</v>
      </c>
      <c r="P27" s="95">
        <v>0.14000000000000001</v>
      </c>
      <c r="Q27" s="95">
        <v>4.6420000000000003</v>
      </c>
      <c r="R27" s="95">
        <v>0</v>
      </c>
      <c r="S27" s="95">
        <v>0</v>
      </c>
      <c r="T27" s="95">
        <f>M27+N27+O27+P27</f>
        <v>0.30200000000000005</v>
      </c>
      <c r="U27" s="95">
        <v>1.2283999999999999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95">
        <v>0</v>
      </c>
      <c r="AB27" s="95">
        <v>0</v>
      </c>
      <c r="AC27" s="120">
        <v>14</v>
      </c>
      <c r="AE27" s="5"/>
      <c r="AF27" s="9"/>
    </row>
    <row r="28" spans="1:46" s="140" customFormat="1" ht="23.25" x14ac:dyDescent="0.5">
      <c r="F28" s="218" t="s">
        <v>182</v>
      </c>
      <c r="G28" s="218"/>
      <c r="H28" s="154">
        <f>SUM(H24:H27)</f>
        <v>3.0470000000000002</v>
      </c>
      <c r="I28" s="141"/>
      <c r="J28" s="141"/>
      <c r="K28" s="141"/>
      <c r="L28" s="141"/>
      <c r="M28" s="143">
        <f t="shared" ref="M28:P28" si="8">SUM(M24:M27)</f>
        <v>7.6999999999999999E-2</v>
      </c>
      <c r="N28" s="143">
        <f t="shared" si="8"/>
        <v>5.6999999999999995E-2</v>
      </c>
      <c r="O28" s="143">
        <f t="shared" si="8"/>
        <v>1.2070000000000001</v>
      </c>
      <c r="P28" s="143">
        <f t="shared" si="8"/>
        <v>1.6779999999999999</v>
      </c>
      <c r="Q28" s="143" t="s">
        <v>183</v>
      </c>
      <c r="R28" s="143">
        <f t="shared" ref="R28:S28" si="9">SUM(R24:R27)</f>
        <v>0</v>
      </c>
      <c r="S28" s="143">
        <f t="shared" si="9"/>
        <v>0</v>
      </c>
      <c r="T28" s="143">
        <v>3.0470000000000002</v>
      </c>
      <c r="U28" s="143" t="s">
        <v>183</v>
      </c>
      <c r="V28" s="163">
        <v>2.5000000000000001E-2</v>
      </c>
      <c r="W28" s="163">
        <v>2.5000000000000001E-2</v>
      </c>
      <c r="X28" s="163">
        <v>1.6107E-2</v>
      </c>
      <c r="Y28" s="163">
        <v>16.106919999999999</v>
      </c>
      <c r="Z28" s="133">
        <v>4</v>
      </c>
      <c r="AA28" s="147">
        <v>0</v>
      </c>
      <c r="AB28" s="147" t="s">
        <v>183</v>
      </c>
      <c r="AC28" s="148">
        <v>84</v>
      </c>
      <c r="AE28" s="145"/>
      <c r="AF28" s="174"/>
      <c r="AJ28" s="145"/>
      <c r="AK28" s="145"/>
    </row>
    <row r="29" spans="1:46" s="140" customFormat="1" ht="23.25" x14ac:dyDescent="0.5">
      <c r="F29" s="186" t="s">
        <v>184</v>
      </c>
      <c r="G29" s="187"/>
      <c r="H29" s="141"/>
      <c r="I29" s="141"/>
      <c r="J29" s="141"/>
      <c r="K29" s="141"/>
      <c r="L29" s="141"/>
      <c r="M29" s="143" t="s">
        <v>183</v>
      </c>
      <c r="N29" s="143" t="s">
        <v>183</v>
      </c>
      <c r="O29" s="143" t="s">
        <v>183</v>
      </c>
      <c r="P29" s="143" t="s">
        <v>183</v>
      </c>
      <c r="Q29" s="67">
        <v>5.7</v>
      </c>
      <c r="R29" s="143" t="s">
        <v>183</v>
      </c>
      <c r="S29" s="143" t="s">
        <v>183</v>
      </c>
      <c r="T29" s="143" t="s">
        <v>183</v>
      </c>
      <c r="U29" s="143">
        <f>SUMPRODUCT(U24:U27,H24:H27)/H28</f>
        <v>1.3042451952740399</v>
      </c>
      <c r="V29" s="143" t="s">
        <v>183</v>
      </c>
      <c r="W29" s="143" t="s">
        <v>183</v>
      </c>
      <c r="X29" s="143" t="s">
        <v>183</v>
      </c>
      <c r="Y29" s="143" t="s">
        <v>183</v>
      </c>
      <c r="Z29" s="143" t="s">
        <v>183</v>
      </c>
      <c r="AA29" s="147" t="s">
        <v>183</v>
      </c>
      <c r="AB29" s="147">
        <v>0</v>
      </c>
      <c r="AC29" s="147" t="s">
        <v>183</v>
      </c>
      <c r="AE29" s="145"/>
      <c r="AF29" s="174"/>
      <c r="AJ29" s="145"/>
      <c r="AK29" s="145"/>
    </row>
    <row r="30" spans="1:46" x14ac:dyDescent="0.2">
      <c r="AA30" s="9"/>
      <c r="AB30" s="9"/>
      <c r="AC30" s="9"/>
      <c r="AE30" s="5"/>
      <c r="AF30" s="9"/>
    </row>
    <row r="31" spans="1:46" x14ac:dyDescent="0.2">
      <c r="AF31" s="6"/>
    </row>
    <row r="32" spans="1:46" x14ac:dyDescent="0.2">
      <c r="AF32" s="6"/>
    </row>
    <row r="33" spans="32:32" x14ac:dyDescent="0.2">
      <c r="AF33" s="6"/>
    </row>
    <row r="34" spans="32:32" x14ac:dyDescent="0.2">
      <c r="AF34" s="6"/>
    </row>
    <row r="35" spans="32:32" x14ac:dyDescent="0.2">
      <c r="AF35" s="6"/>
    </row>
    <row r="36" spans="32:32" x14ac:dyDescent="0.2">
      <c r="AF36" s="6"/>
    </row>
    <row r="37" spans="32:32" x14ac:dyDescent="0.2">
      <c r="AF37" s="6"/>
    </row>
    <row r="38" spans="32:32" x14ac:dyDescent="0.2">
      <c r="AF38" s="6"/>
    </row>
    <row r="39" spans="32:32" x14ac:dyDescent="0.2">
      <c r="AF39" s="6"/>
    </row>
    <row r="40" spans="32:32" x14ac:dyDescent="0.2">
      <c r="AF40" s="6"/>
    </row>
    <row r="41" spans="32:32" x14ac:dyDescent="0.2">
      <c r="AF41" s="6"/>
    </row>
    <row r="42" spans="32:32" x14ac:dyDescent="0.2">
      <c r="AF42" s="6"/>
    </row>
    <row r="43" spans="32:32" x14ac:dyDescent="0.2">
      <c r="AF43" s="6"/>
    </row>
    <row r="44" spans="32:32" x14ac:dyDescent="0.2">
      <c r="AF44" s="6"/>
    </row>
    <row r="45" spans="32:32" x14ac:dyDescent="0.2">
      <c r="AF45" s="6"/>
    </row>
  </sheetData>
  <mergeCells count="55">
    <mergeCell ref="AH2:AH3"/>
    <mergeCell ref="AI2:AI3"/>
    <mergeCell ref="AG2:AG3"/>
    <mergeCell ref="M2:P2"/>
    <mergeCell ref="Q2:Q3"/>
    <mergeCell ref="R2:U2"/>
    <mergeCell ref="V2:V3"/>
    <mergeCell ref="Z2:Z3"/>
    <mergeCell ref="AA2:AA3"/>
    <mergeCell ref="AB2:AB3"/>
    <mergeCell ref="AC2:AC3"/>
    <mergeCell ref="AD2:AD3"/>
    <mergeCell ref="AE2:AE3"/>
    <mergeCell ref="AF2:AF3"/>
    <mergeCell ref="W2:Y2"/>
    <mergeCell ref="L2:L3"/>
    <mergeCell ref="A2:A3"/>
    <mergeCell ref="B2:B3"/>
    <mergeCell ref="H2:H3"/>
    <mergeCell ref="I2:I3"/>
    <mergeCell ref="J2:J3"/>
    <mergeCell ref="K2:K3"/>
    <mergeCell ref="C2:C3"/>
    <mergeCell ref="D2:D3"/>
    <mergeCell ref="E2:E3"/>
    <mergeCell ref="F2:F3"/>
    <mergeCell ref="G2:G3"/>
    <mergeCell ref="A1:F1"/>
    <mergeCell ref="A21:E21"/>
    <mergeCell ref="E22:E23"/>
    <mergeCell ref="F16:G16"/>
    <mergeCell ref="F17:G17"/>
    <mergeCell ref="AA22:AA23"/>
    <mergeCell ref="AB22:AB23"/>
    <mergeCell ref="W22:W23"/>
    <mergeCell ref="X22:X23"/>
    <mergeCell ref="A22:A23"/>
    <mergeCell ref="B22:B23"/>
    <mergeCell ref="C22:C23"/>
    <mergeCell ref="D22:D23"/>
    <mergeCell ref="F28:G28"/>
    <mergeCell ref="F29:G29"/>
    <mergeCell ref="Z22:Z23"/>
    <mergeCell ref="Q22:Q23"/>
    <mergeCell ref="U22:U23"/>
    <mergeCell ref="V22:V23"/>
    <mergeCell ref="J22:J23"/>
    <mergeCell ref="K22:K23"/>
    <mergeCell ref="L22:L23"/>
    <mergeCell ref="M22:P22"/>
    <mergeCell ref="F22:F23"/>
    <mergeCell ref="G22:G23"/>
    <mergeCell ref="H22:H23"/>
    <mergeCell ref="I22:I23"/>
    <mergeCell ref="R22:T22"/>
  </mergeCells>
  <printOptions horizontalCentered="1"/>
  <pageMargins left="0.62897727272727277" right="0.25" top="0.75" bottom="0.75" header="0.3" footer="0.3"/>
  <pageSetup paperSize="8" scale="3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workbookViewId="0">
      <selection activeCell="J130" sqref="J130"/>
    </sheetView>
  </sheetViews>
  <sheetFormatPr defaultRowHeight="14.25" x14ac:dyDescent="0.2"/>
  <cols>
    <col min="1" max="1" width="25.625" customWidth="1"/>
    <col min="5" max="5" width="27.375" bestFit="1" customWidth="1"/>
  </cols>
  <sheetData>
    <row r="1" spans="1:32" ht="23.25" x14ac:dyDescent="0.5">
      <c r="A1" s="182" t="s">
        <v>0</v>
      </c>
      <c r="B1" s="182" t="s">
        <v>1</v>
      </c>
      <c r="C1" s="182" t="s">
        <v>2</v>
      </c>
      <c r="D1" s="182" t="s">
        <v>3</v>
      </c>
      <c r="E1" s="182" t="s">
        <v>4</v>
      </c>
      <c r="F1" s="182" t="s">
        <v>5</v>
      </c>
      <c r="G1" s="182" t="s">
        <v>6</v>
      </c>
      <c r="H1" s="197" t="s">
        <v>7</v>
      </c>
      <c r="I1" s="182" t="s">
        <v>8</v>
      </c>
      <c r="J1" s="182" t="s">
        <v>9</v>
      </c>
      <c r="K1" s="201" t="s">
        <v>10</v>
      </c>
      <c r="L1" s="221" t="s">
        <v>11</v>
      </c>
      <c r="M1" s="223" t="s">
        <v>12</v>
      </c>
      <c r="N1" s="223"/>
      <c r="O1" s="223"/>
      <c r="P1" s="223"/>
      <c r="Q1" s="224" t="s">
        <v>13</v>
      </c>
      <c r="R1" s="223" t="s">
        <v>14</v>
      </c>
      <c r="S1" s="223"/>
      <c r="T1" s="223"/>
      <c r="U1" s="223"/>
      <c r="V1" s="224" t="s">
        <v>15</v>
      </c>
      <c r="W1" s="224" t="s">
        <v>16</v>
      </c>
      <c r="X1" s="219" t="s">
        <v>17</v>
      </c>
      <c r="Y1" s="190" t="s">
        <v>18</v>
      </c>
      <c r="Z1" s="206" t="s">
        <v>19</v>
      </c>
      <c r="AA1" s="190" t="s">
        <v>20</v>
      </c>
      <c r="AB1" s="199" t="s">
        <v>21</v>
      </c>
      <c r="AC1" s="190" t="s">
        <v>22</v>
      </c>
      <c r="AD1" s="206" t="s">
        <v>23</v>
      </c>
      <c r="AE1" s="190" t="s">
        <v>24</v>
      </c>
      <c r="AF1" s="190" t="s">
        <v>150</v>
      </c>
    </row>
    <row r="2" spans="1:32" ht="46.5" x14ac:dyDescent="0.2">
      <c r="A2" s="183"/>
      <c r="B2" s="183"/>
      <c r="C2" s="183"/>
      <c r="D2" s="183"/>
      <c r="E2" s="183"/>
      <c r="F2" s="183"/>
      <c r="G2" s="183"/>
      <c r="H2" s="198"/>
      <c r="I2" s="183"/>
      <c r="J2" s="183"/>
      <c r="K2" s="202"/>
      <c r="L2" s="222"/>
      <c r="M2" s="10" t="s">
        <v>25</v>
      </c>
      <c r="N2" s="11" t="s">
        <v>26</v>
      </c>
      <c r="O2" s="11" t="s">
        <v>27</v>
      </c>
      <c r="P2" s="10" t="s">
        <v>28</v>
      </c>
      <c r="Q2" s="224"/>
      <c r="R2" s="12" t="s">
        <v>29</v>
      </c>
      <c r="S2" s="13" t="s">
        <v>30</v>
      </c>
      <c r="T2" s="13" t="s">
        <v>31</v>
      </c>
      <c r="U2" s="12" t="s">
        <v>32</v>
      </c>
      <c r="V2" s="224"/>
      <c r="W2" s="224"/>
      <c r="X2" s="220"/>
      <c r="Y2" s="191"/>
      <c r="Z2" s="207"/>
      <c r="AA2" s="191"/>
      <c r="AB2" s="200"/>
      <c r="AC2" s="191"/>
      <c r="AD2" s="207"/>
      <c r="AE2" s="191"/>
      <c r="AF2" s="191"/>
    </row>
    <row r="3" spans="1:32" ht="23.25" x14ac:dyDescent="0.5">
      <c r="A3" s="14" t="s">
        <v>33</v>
      </c>
      <c r="B3" s="14">
        <v>531</v>
      </c>
      <c r="C3" s="14">
        <v>101</v>
      </c>
      <c r="D3" s="14">
        <v>401</v>
      </c>
      <c r="E3" s="14" t="s">
        <v>34</v>
      </c>
      <c r="F3" s="15">
        <v>190947</v>
      </c>
      <c r="G3" s="15">
        <v>215931</v>
      </c>
      <c r="H3" s="16">
        <v>24.984000000000002</v>
      </c>
      <c r="I3" s="17">
        <v>2</v>
      </c>
      <c r="J3" s="14" t="s">
        <v>151</v>
      </c>
      <c r="K3" s="18">
        <v>42223</v>
      </c>
      <c r="L3" s="19" t="s">
        <v>185</v>
      </c>
      <c r="M3" s="20">
        <v>17.13</v>
      </c>
      <c r="N3" s="20">
        <v>5.9</v>
      </c>
      <c r="O3" s="20">
        <v>1.175</v>
      </c>
      <c r="P3" s="20">
        <v>0.375</v>
      </c>
      <c r="Q3" s="20">
        <v>2.2421600000000002</v>
      </c>
      <c r="R3" s="20">
        <v>5.7249999999999996</v>
      </c>
      <c r="S3" s="20">
        <v>2.2000000000000002</v>
      </c>
      <c r="T3" s="20">
        <v>1.55</v>
      </c>
      <c r="U3" s="20">
        <v>15.1</v>
      </c>
      <c r="V3" s="20">
        <v>40.254399999999997</v>
      </c>
      <c r="W3" s="20">
        <v>1.51634</v>
      </c>
      <c r="X3" s="25">
        <v>482</v>
      </c>
      <c r="Y3" s="20">
        <v>78.33</v>
      </c>
      <c r="Z3" s="20">
        <f>(X3+Y3*0.5)/(3.5*H3*1000)*100</f>
        <v>0.59599858194959054</v>
      </c>
      <c r="AA3" s="20">
        <v>191</v>
      </c>
      <c r="AB3" s="20">
        <f>AA3/(3.5*H3*1000)*100</f>
        <v>0.21842550660994467</v>
      </c>
      <c r="AC3" s="20">
        <v>0</v>
      </c>
      <c r="AD3" s="20">
        <f>AC3/(3.5*H3*1000)*100</f>
        <v>0</v>
      </c>
      <c r="AE3" s="20">
        <v>6</v>
      </c>
      <c r="AF3" s="20">
        <f>AE3/(3.5*H3*1000)*100</f>
        <v>6.8615342390558522E-3</v>
      </c>
    </row>
    <row r="4" spans="1:32" ht="23.25" x14ac:dyDescent="0.5">
      <c r="A4" s="14" t="s">
        <v>33</v>
      </c>
      <c r="B4" s="14">
        <v>531</v>
      </c>
      <c r="C4" s="14">
        <v>101</v>
      </c>
      <c r="D4" s="14">
        <v>402</v>
      </c>
      <c r="E4" s="14" t="s">
        <v>35</v>
      </c>
      <c r="F4" s="15" t="s">
        <v>143</v>
      </c>
      <c r="G4" s="15" t="s">
        <v>144</v>
      </c>
      <c r="H4" s="16">
        <v>1.1539999999999999</v>
      </c>
      <c r="I4" s="17">
        <v>4</v>
      </c>
      <c r="J4" s="14" t="s">
        <v>152</v>
      </c>
      <c r="K4" s="18">
        <v>42223</v>
      </c>
      <c r="L4" s="19" t="s">
        <v>185</v>
      </c>
      <c r="M4" s="20">
        <v>0.77500000000000002</v>
      </c>
      <c r="N4" s="20">
        <v>0.32500000000000001</v>
      </c>
      <c r="O4" s="20">
        <v>2.5000000000000001E-2</v>
      </c>
      <c r="P4" s="20">
        <v>0.05</v>
      </c>
      <c r="Q4" s="20">
        <v>2.5348899999999999</v>
      </c>
      <c r="R4" s="20">
        <v>0</v>
      </c>
      <c r="S4" s="20">
        <v>0</v>
      </c>
      <c r="T4" s="20">
        <v>0</v>
      </c>
      <c r="U4" s="20">
        <v>1.175</v>
      </c>
      <c r="V4" s="20">
        <v>38.918199999999999</v>
      </c>
      <c r="W4" s="20">
        <v>0.95597900000000002</v>
      </c>
      <c r="X4" s="25">
        <v>0</v>
      </c>
      <c r="Y4" s="20">
        <v>0</v>
      </c>
      <c r="Z4" s="20">
        <f t="shared" ref="Z4:Z26" si="0">(X4+Y4*0.5)/(3.5*H4*1000)*100</f>
        <v>0</v>
      </c>
      <c r="AA4" s="20">
        <v>0</v>
      </c>
      <c r="AB4" s="20">
        <f t="shared" ref="AB4:AB26" si="1">AA4/(3.5*H4*1000)*100</f>
        <v>0</v>
      </c>
      <c r="AC4" s="20">
        <v>0</v>
      </c>
      <c r="AD4" s="20">
        <f t="shared" ref="AD4:AD26" si="2">AC4/(3.5*H4*1000)*100</f>
        <v>0</v>
      </c>
      <c r="AE4" s="20">
        <v>0</v>
      </c>
      <c r="AF4" s="20">
        <f t="shared" ref="AF4:AF26" si="3">AE4/(3.5*H4*1000)*100</f>
        <v>0</v>
      </c>
    </row>
    <row r="5" spans="1:32" ht="23.25" x14ac:dyDescent="0.5">
      <c r="A5" s="14" t="s">
        <v>33</v>
      </c>
      <c r="B5" s="14">
        <v>531</v>
      </c>
      <c r="C5" s="14">
        <v>101</v>
      </c>
      <c r="D5" s="14">
        <v>402</v>
      </c>
      <c r="E5" s="14" t="s">
        <v>35</v>
      </c>
      <c r="F5" s="15" t="s">
        <v>144</v>
      </c>
      <c r="G5" s="15" t="s">
        <v>145</v>
      </c>
      <c r="H5" s="16">
        <v>17.061</v>
      </c>
      <c r="I5" s="17">
        <v>4</v>
      </c>
      <c r="J5" s="14" t="s">
        <v>152</v>
      </c>
      <c r="K5" s="18">
        <v>42223</v>
      </c>
      <c r="L5" s="19" t="s">
        <v>185</v>
      </c>
      <c r="M5" s="20">
        <v>0.27500000000000002</v>
      </c>
      <c r="N5" s="20">
        <v>1.4750000000000001</v>
      </c>
      <c r="O5" s="20">
        <v>9.4749999999999996</v>
      </c>
      <c r="P5" s="20">
        <v>5.85</v>
      </c>
      <c r="Q5" s="20">
        <v>4.7232500000000002</v>
      </c>
      <c r="R5" s="20">
        <v>7.4</v>
      </c>
      <c r="S5" s="20">
        <v>3.75</v>
      </c>
      <c r="T5" s="20">
        <v>2.5499999999999998</v>
      </c>
      <c r="U5" s="20">
        <v>3.375</v>
      </c>
      <c r="V5" s="20">
        <v>13.3789</v>
      </c>
      <c r="W5" s="20">
        <v>1.1531199999999999</v>
      </c>
      <c r="X5" s="25">
        <v>0</v>
      </c>
      <c r="Y5" s="25">
        <v>0</v>
      </c>
      <c r="Z5" s="20">
        <f t="shared" si="0"/>
        <v>0</v>
      </c>
      <c r="AA5" s="25">
        <v>0</v>
      </c>
      <c r="AB5" s="20">
        <f t="shared" si="1"/>
        <v>0</v>
      </c>
      <c r="AC5" s="25">
        <v>0</v>
      </c>
      <c r="AD5" s="20">
        <f t="shared" si="2"/>
        <v>0</v>
      </c>
      <c r="AE5" s="25">
        <v>0</v>
      </c>
      <c r="AF5" s="20">
        <f t="shared" si="3"/>
        <v>0</v>
      </c>
    </row>
    <row r="6" spans="1:32" ht="23.25" x14ac:dyDescent="0.5">
      <c r="A6" s="14" t="s">
        <v>33</v>
      </c>
      <c r="B6" s="14">
        <v>531</v>
      </c>
      <c r="C6" s="14">
        <v>101</v>
      </c>
      <c r="D6" s="14">
        <v>403</v>
      </c>
      <c r="E6" s="14" t="s">
        <v>36</v>
      </c>
      <c r="F6" s="15" t="s">
        <v>145</v>
      </c>
      <c r="G6" s="15" t="s">
        <v>146</v>
      </c>
      <c r="H6" s="16">
        <v>2.7090000000000001</v>
      </c>
      <c r="I6" s="17">
        <v>4</v>
      </c>
      <c r="J6" s="14" t="s">
        <v>152</v>
      </c>
      <c r="K6" s="18">
        <v>42223</v>
      </c>
      <c r="L6" s="19" t="s">
        <v>185</v>
      </c>
      <c r="M6" s="20">
        <v>7.4999999999999997E-2</v>
      </c>
      <c r="N6" s="20">
        <v>0.85</v>
      </c>
      <c r="O6" s="20">
        <v>1.4</v>
      </c>
      <c r="P6" s="20">
        <v>0.2</v>
      </c>
      <c r="Q6" s="20">
        <v>3.8515799999999998</v>
      </c>
      <c r="R6" s="20">
        <v>1.425</v>
      </c>
      <c r="S6" s="20">
        <v>0.7</v>
      </c>
      <c r="T6" s="20">
        <v>0.32500000000000001</v>
      </c>
      <c r="U6" s="20">
        <v>7.4999999999999997E-2</v>
      </c>
      <c r="V6" s="20">
        <v>10.7456</v>
      </c>
      <c r="W6" s="20">
        <v>0.96736599999999995</v>
      </c>
      <c r="X6" s="25">
        <v>0</v>
      </c>
      <c r="Y6" s="25">
        <v>0</v>
      </c>
      <c r="Z6" s="20">
        <f t="shared" si="0"/>
        <v>0</v>
      </c>
      <c r="AA6" s="25">
        <v>0</v>
      </c>
      <c r="AB6" s="20">
        <f t="shared" si="1"/>
        <v>0</v>
      </c>
      <c r="AC6" s="25">
        <v>0</v>
      </c>
      <c r="AD6" s="20">
        <f t="shared" si="2"/>
        <v>0</v>
      </c>
      <c r="AE6" s="25">
        <v>0</v>
      </c>
      <c r="AF6" s="20">
        <f t="shared" si="3"/>
        <v>0</v>
      </c>
    </row>
    <row r="7" spans="1:32" ht="23.25" x14ac:dyDescent="0.5">
      <c r="A7" s="14" t="s">
        <v>33</v>
      </c>
      <c r="B7" s="14">
        <v>531</v>
      </c>
      <c r="C7" s="14">
        <v>101</v>
      </c>
      <c r="D7" s="14">
        <v>403</v>
      </c>
      <c r="E7" s="14" t="s">
        <v>36</v>
      </c>
      <c r="F7" s="15" t="s">
        <v>146</v>
      </c>
      <c r="G7" s="15" t="s">
        <v>145</v>
      </c>
      <c r="H7" s="16">
        <v>2.7090000000000001</v>
      </c>
      <c r="I7" s="17">
        <v>4</v>
      </c>
      <c r="J7" s="14" t="s">
        <v>153</v>
      </c>
      <c r="K7" s="18">
        <v>42223</v>
      </c>
      <c r="L7" s="19" t="s">
        <v>185</v>
      </c>
      <c r="M7" s="20">
        <v>0</v>
      </c>
      <c r="N7" s="20">
        <v>0.27500000000000002</v>
      </c>
      <c r="O7" s="20">
        <v>2.0249999999999999</v>
      </c>
      <c r="P7" s="20">
        <v>0.32500000000000001</v>
      </c>
      <c r="Q7" s="20">
        <v>4.4412399999999996</v>
      </c>
      <c r="R7" s="20">
        <v>1.95</v>
      </c>
      <c r="S7" s="20">
        <v>0.22500000000000001</v>
      </c>
      <c r="T7" s="20">
        <v>0.125</v>
      </c>
      <c r="U7" s="20">
        <v>0.32500000000000001</v>
      </c>
      <c r="V7" s="20">
        <v>8.9450299999999991</v>
      </c>
      <c r="W7" s="20">
        <v>1.01807</v>
      </c>
      <c r="X7" s="25">
        <v>0</v>
      </c>
      <c r="Y7" s="20">
        <v>210.89</v>
      </c>
      <c r="Z7" s="20">
        <f t="shared" si="0"/>
        <v>1.1121130622791753</v>
      </c>
      <c r="AA7" s="20">
        <v>7</v>
      </c>
      <c r="AB7" s="20">
        <f t="shared" si="1"/>
        <v>7.3827980804724982E-2</v>
      </c>
      <c r="AC7" s="20">
        <v>0</v>
      </c>
      <c r="AD7" s="20">
        <f t="shared" si="2"/>
        <v>0</v>
      </c>
      <c r="AE7" s="20">
        <v>4</v>
      </c>
      <c r="AF7" s="20">
        <f t="shared" si="3"/>
        <v>4.2187417602699992E-2</v>
      </c>
    </row>
    <row r="8" spans="1:32" ht="23.25" x14ac:dyDescent="0.5">
      <c r="A8" s="14" t="s">
        <v>33</v>
      </c>
      <c r="B8" s="14">
        <v>531</v>
      </c>
      <c r="C8" s="14">
        <v>101</v>
      </c>
      <c r="D8" s="14">
        <v>404</v>
      </c>
      <c r="E8" s="14" t="s">
        <v>37</v>
      </c>
      <c r="F8" s="15" t="s">
        <v>175</v>
      </c>
      <c r="G8" s="15" t="s">
        <v>189</v>
      </c>
      <c r="H8" s="16">
        <v>25.87</v>
      </c>
      <c r="I8" s="17">
        <v>2</v>
      </c>
      <c r="J8" s="14" t="s">
        <v>154</v>
      </c>
      <c r="K8" s="18">
        <v>42221</v>
      </c>
      <c r="L8" s="19" t="s">
        <v>185</v>
      </c>
      <c r="M8" s="20">
        <v>20.73</v>
      </c>
      <c r="N8" s="20">
        <v>3.25</v>
      </c>
      <c r="O8" s="20">
        <v>1.125</v>
      </c>
      <c r="P8" s="20">
        <v>0.5</v>
      </c>
      <c r="Q8" s="20">
        <v>1.76206</v>
      </c>
      <c r="R8" s="20">
        <v>12.875</v>
      </c>
      <c r="S8" s="20">
        <v>5.7</v>
      </c>
      <c r="T8" s="20">
        <v>3.4</v>
      </c>
      <c r="U8" s="20">
        <v>3.625</v>
      </c>
      <c r="V8" s="20">
        <v>10.3276</v>
      </c>
      <c r="W8" s="20">
        <v>1.0832599999999999</v>
      </c>
      <c r="X8" s="25">
        <v>71</v>
      </c>
      <c r="Y8" s="20">
        <v>177.91</v>
      </c>
      <c r="Z8" s="20">
        <f t="shared" si="0"/>
        <v>0.17665801535148268</v>
      </c>
      <c r="AA8" s="20">
        <v>955</v>
      </c>
      <c r="AB8" s="20">
        <f t="shared" si="1"/>
        <v>1.0547241703020598</v>
      </c>
      <c r="AC8" s="20">
        <v>1801</v>
      </c>
      <c r="AD8" s="20">
        <f t="shared" si="2"/>
        <v>1.9890662101717378</v>
      </c>
      <c r="AE8" s="20">
        <v>103</v>
      </c>
      <c r="AF8" s="20">
        <f t="shared" si="3"/>
        <v>0.11375559114252581</v>
      </c>
    </row>
    <row r="9" spans="1:32" ht="23.25" x14ac:dyDescent="0.5">
      <c r="A9" s="14" t="s">
        <v>33</v>
      </c>
      <c r="B9" s="14">
        <v>531</v>
      </c>
      <c r="C9" s="14">
        <v>103</v>
      </c>
      <c r="D9" s="14">
        <v>100</v>
      </c>
      <c r="E9" s="14" t="s">
        <v>194</v>
      </c>
      <c r="F9" s="15" t="s">
        <v>148</v>
      </c>
      <c r="G9" s="15" t="s">
        <v>195</v>
      </c>
      <c r="H9" s="16">
        <v>40.554000000000002</v>
      </c>
      <c r="I9" s="17">
        <v>2</v>
      </c>
      <c r="J9" s="14" t="s">
        <v>151</v>
      </c>
      <c r="K9" s="18">
        <v>21402</v>
      </c>
      <c r="L9" s="19" t="s">
        <v>185</v>
      </c>
      <c r="M9" s="20">
        <v>29.225000000000001</v>
      </c>
      <c r="N9" s="20">
        <v>6.95</v>
      </c>
      <c r="O9" s="20">
        <v>2.95</v>
      </c>
      <c r="P9" s="20">
        <v>1.1499999999999999</v>
      </c>
      <c r="Q9" s="20">
        <v>2.1859999999999999</v>
      </c>
      <c r="R9" s="20">
        <v>6.8</v>
      </c>
      <c r="S9" s="20">
        <v>6.875</v>
      </c>
      <c r="T9" s="20">
        <v>8.6999999999999993</v>
      </c>
      <c r="U9" s="20">
        <v>17.899999999999999</v>
      </c>
      <c r="V9" s="20">
        <v>20.46</v>
      </c>
      <c r="W9" s="20">
        <v>1.2070000000000001</v>
      </c>
      <c r="X9" s="25">
        <v>3266.8</v>
      </c>
      <c r="Y9" s="20">
        <v>492.05</v>
      </c>
      <c r="Z9" s="20">
        <f t="shared" si="0"/>
        <v>2.4748835767477573</v>
      </c>
      <c r="AA9" s="20">
        <v>8245</v>
      </c>
      <c r="AB9" s="20">
        <f t="shared" si="1"/>
        <v>5.8088333720823719</v>
      </c>
      <c r="AC9" s="20">
        <v>3054</v>
      </c>
      <c r="AD9" s="20">
        <f t="shared" si="2"/>
        <v>2.151628516475387</v>
      </c>
      <c r="AE9" s="20">
        <v>443.2</v>
      </c>
      <c r="AF9" s="20">
        <f t="shared" si="3"/>
        <v>0.31224681024947332</v>
      </c>
    </row>
    <row r="10" spans="1:32" ht="23.25" x14ac:dyDescent="0.5">
      <c r="A10" s="14" t="s">
        <v>33</v>
      </c>
      <c r="B10" s="14">
        <v>531</v>
      </c>
      <c r="C10" s="14">
        <v>129</v>
      </c>
      <c r="D10" s="14">
        <v>100</v>
      </c>
      <c r="E10" s="14" t="s">
        <v>38</v>
      </c>
      <c r="F10" s="15">
        <v>0</v>
      </c>
      <c r="G10" s="15">
        <v>10418</v>
      </c>
      <c r="H10" s="16">
        <v>10.417999999999999</v>
      </c>
      <c r="I10" s="17">
        <v>4</v>
      </c>
      <c r="J10" s="14" t="s">
        <v>153</v>
      </c>
      <c r="K10" s="18">
        <v>42222</v>
      </c>
      <c r="L10" s="19" t="s">
        <v>185</v>
      </c>
      <c r="M10" s="20">
        <v>4.7249999999999996</v>
      </c>
      <c r="N10" s="20">
        <v>2.3250000000000002</v>
      </c>
      <c r="O10" s="20">
        <v>2</v>
      </c>
      <c r="P10" s="20">
        <v>1.375</v>
      </c>
      <c r="Q10" s="20">
        <v>3.1335999999999999</v>
      </c>
      <c r="R10" s="20">
        <v>2.2000000000000002</v>
      </c>
      <c r="S10" s="20">
        <v>1.575</v>
      </c>
      <c r="T10" s="20">
        <v>2.5750000000000002</v>
      </c>
      <c r="U10" s="20">
        <v>4.0750000000000002</v>
      </c>
      <c r="V10" s="20">
        <v>17.539100000000001</v>
      </c>
      <c r="W10" s="20">
        <v>1.0805</v>
      </c>
      <c r="X10" s="25">
        <v>0</v>
      </c>
      <c r="Y10" s="20">
        <v>57.47</v>
      </c>
      <c r="Z10" s="20">
        <f t="shared" si="0"/>
        <v>7.8805912843156092E-2</v>
      </c>
      <c r="AA10" s="20">
        <v>0</v>
      </c>
      <c r="AB10" s="20">
        <f t="shared" si="1"/>
        <v>0</v>
      </c>
      <c r="AC10" s="20">
        <v>0</v>
      </c>
      <c r="AD10" s="20">
        <f t="shared" si="2"/>
        <v>0</v>
      </c>
      <c r="AE10" s="20">
        <v>0</v>
      </c>
      <c r="AF10" s="20">
        <f t="shared" si="3"/>
        <v>0</v>
      </c>
    </row>
    <row r="11" spans="1:32" ht="23.25" x14ac:dyDescent="0.5">
      <c r="A11" s="14" t="s">
        <v>33</v>
      </c>
      <c r="B11" s="14">
        <v>531</v>
      </c>
      <c r="C11" s="14">
        <v>129</v>
      </c>
      <c r="D11" s="14">
        <v>100</v>
      </c>
      <c r="E11" s="14" t="s">
        <v>38</v>
      </c>
      <c r="F11" s="15" t="s">
        <v>148</v>
      </c>
      <c r="G11" s="15" t="s">
        <v>196</v>
      </c>
      <c r="H11" s="16">
        <v>10.417999999999999</v>
      </c>
      <c r="I11" s="17">
        <v>4</v>
      </c>
      <c r="J11" s="14" t="s">
        <v>152</v>
      </c>
      <c r="K11" s="18">
        <v>21403</v>
      </c>
      <c r="L11" s="19" t="s">
        <v>185</v>
      </c>
      <c r="M11" s="20">
        <v>7.4</v>
      </c>
      <c r="N11" s="20">
        <v>1.375</v>
      </c>
      <c r="O11" s="20">
        <v>1</v>
      </c>
      <c r="P11" s="20">
        <v>0.625</v>
      </c>
      <c r="Q11" s="20">
        <v>2.2719999999999998</v>
      </c>
      <c r="R11" s="20">
        <v>4.5999999999999996</v>
      </c>
      <c r="S11" s="20">
        <v>3.6749999999999998</v>
      </c>
      <c r="T11" s="20">
        <v>1.65</v>
      </c>
      <c r="U11" s="20">
        <v>0.47499999999999998</v>
      </c>
      <c r="V11" s="20">
        <v>11.188000000000001</v>
      </c>
      <c r="W11" s="20">
        <v>1.008</v>
      </c>
      <c r="X11" s="25">
        <v>0</v>
      </c>
      <c r="Y11" s="20">
        <v>35.57</v>
      </c>
      <c r="Z11" s="20">
        <f t="shared" si="0"/>
        <v>4.8775471025423039E-2</v>
      </c>
      <c r="AA11" s="20">
        <v>0</v>
      </c>
      <c r="AB11" s="20">
        <f t="shared" si="1"/>
        <v>0</v>
      </c>
      <c r="AC11" s="20">
        <v>0</v>
      </c>
      <c r="AD11" s="20">
        <f t="shared" si="2"/>
        <v>0</v>
      </c>
      <c r="AE11" s="20">
        <v>0</v>
      </c>
      <c r="AF11" s="20">
        <f t="shared" si="3"/>
        <v>0</v>
      </c>
    </row>
    <row r="12" spans="1:32" ht="23.25" x14ac:dyDescent="0.5">
      <c r="A12" s="14" t="s">
        <v>33</v>
      </c>
      <c r="B12" s="14">
        <v>531</v>
      </c>
      <c r="C12" s="14">
        <v>1022</v>
      </c>
      <c r="D12" s="14">
        <v>100</v>
      </c>
      <c r="E12" s="14" t="s">
        <v>197</v>
      </c>
      <c r="F12" s="15" t="s">
        <v>198</v>
      </c>
      <c r="G12" s="15" t="s">
        <v>199</v>
      </c>
      <c r="H12" s="16">
        <v>22.981000000000002</v>
      </c>
      <c r="I12" s="17">
        <v>2</v>
      </c>
      <c r="J12" s="14" t="s">
        <v>151</v>
      </c>
      <c r="K12" s="18">
        <v>21404</v>
      </c>
      <c r="L12" s="19" t="s">
        <v>185</v>
      </c>
      <c r="M12" s="20">
        <v>15.875</v>
      </c>
      <c r="N12" s="20">
        <v>4.0250000000000004</v>
      </c>
      <c r="O12" s="20">
        <v>2.2250000000000001</v>
      </c>
      <c r="P12" s="20">
        <v>1.325</v>
      </c>
      <c r="Q12" s="20">
        <v>2.4929999999999999</v>
      </c>
      <c r="R12" s="20">
        <v>10.925000000000001</v>
      </c>
      <c r="S12" s="20">
        <v>2.9249999999999998</v>
      </c>
      <c r="T12" s="20">
        <v>2</v>
      </c>
      <c r="U12" s="20">
        <v>7.625</v>
      </c>
      <c r="V12" s="20">
        <v>19.635000000000002</v>
      </c>
      <c r="W12" s="20">
        <v>1.1870000000000001</v>
      </c>
      <c r="X12" s="25">
        <v>18.09</v>
      </c>
      <c r="Y12" s="20">
        <v>144.94999999999999</v>
      </c>
      <c r="Z12" s="20">
        <f t="shared" si="0"/>
        <v>0.11259611977596398</v>
      </c>
      <c r="AA12" s="20">
        <v>42.02</v>
      </c>
      <c r="AB12" s="20">
        <f t="shared" si="1"/>
        <v>5.2241914127819866E-2</v>
      </c>
      <c r="AC12" s="20">
        <v>87.09</v>
      </c>
      <c r="AD12" s="20">
        <f t="shared" si="2"/>
        <v>0.10827578061379896</v>
      </c>
      <c r="AE12" s="20">
        <v>0.36</v>
      </c>
      <c r="AF12" s="20">
        <f t="shared" si="3"/>
        <v>4.4757470456961327E-4</v>
      </c>
    </row>
    <row r="13" spans="1:32" ht="23.25" x14ac:dyDescent="0.5">
      <c r="A13" s="14" t="s">
        <v>33</v>
      </c>
      <c r="B13" s="14">
        <v>531</v>
      </c>
      <c r="C13" s="14">
        <v>1023</v>
      </c>
      <c r="D13" s="14">
        <v>101</v>
      </c>
      <c r="E13" s="14" t="s">
        <v>39</v>
      </c>
      <c r="F13" s="15" t="s">
        <v>187</v>
      </c>
      <c r="G13" s="15" t="s">
        <v>188</v>
      </c>
      <c r="H13" s="16">
        <v>54.966999999999999</v>
      </c>
      <c r="I13" s="17">
        <v>2</v>
      </c>
      <c r="J13" s="14" t="s">
        <v>154</v>
      </c>
      <c r="K13" s="18">
        <v>42223</v>
      </c>
      <c r="L13" s="19" t="s">
        <v>185</v>
      </c>
      <c r="M13" s="20">
        <v>41.73</v>
      </c>
      <c r="N13" s="20">
        <v>9.3249999999999993</v>
      </c>
      <c r="O13" s="20">
        <v>3.0249999999999999</v>
      </c>
      <c r="P13" s="20">
        <v>0.67500000000000004</v>
      </c>
      <c r="Q13" s="20">
        <v>2.3058800000000002</v>
      </c>
      <c r="R13" s="20">
        <v>26.975000000000001</v>
      </c>
      <c r="S13" s="20">
        <v>8.2249999999999996</v>
      </c>
      <c r="T13" s="20">
        <v>4.9000000000000004</v>
      </c>
      <c r="U13" s="20">
        <v>14.65</v>
      </c>
      <c r="V13" s="20">
        <v>14.8805</v>
      </c>
      <c r="W13" s="20">
        <v>1.2454499999999999</v>
      </c>
      <c r="X13" s="25">
        <v>0</v>
      </c>
      <c r="Y13" s="20">
        <v>0</v>
      </c>
      <c r="Z13" s="20">
        <f t="shared" si="0"/>
        <v>0</v>
      </c>
      <c r="AA13" s="20">
        <v>0</v>
      </c>
      <c r="AB13" s="20">
        <f t="shared" si="1"/>
        <v>0</v>
      </c>
      <c r="AC13" s="20">
        <v>0</v>
      </c>
      <c r="AD13" s="20">
        <f t="shared" si="2"/>
        <v>0</v>
      </c>
      <c r="AE13" s="20">
        <v>0</v>
      </c>
      <c r="AF13" s="20">
        <f t="shared" si="3"/>
        <v>0</v>
      </c>
    </row>
    <row r="14" spans="1:32" ht="23.25" x14ac:dyDescent="0.5">
      <c r="A14" s="14" t="s">
        <v>33</v>
      </c>
      <c r="B14" s="14">
        <v>531</v>
      </c>
      <c r="C14" s="14">
        <v>1023</v>
      </c>
      <c r="D14" s="14">
        <v>102</v>
      </c>
      <c r="E14" s="14" t="s">
        <v>40</v>
      </c>
      <c r="F14" s="15" t="s">
        <v>190</v>
      </c>
      <c r="G14" s="15" t="s">
        <v>187</v>
      </c>
      <c r="H14" s="16">
        <v>20.722000000000001</v>
      </c>
      <c r="I14" s="17">
        <v>2</v>
      </c>
      <c r="J14" s="14" t="s">
        <v>154</v>
      </c>
      <c r="K14" s="18">
        <v>42223</v>
      </c>
      <c r="L14" s="19" t="s">
        <v>185</v>
      </c>
      <c r="M14" s="20">
        <v>14.43</v>
      </c>
      <c r="N14" s="20">
        <v>3.65</v>
      </c>
      <c r="O14" s="20">
        <v>1.8</v>
      </c>
      <c r="P14" s="20">
        <v>0.85</v>
      </c>
      <c r="Q14" s="20">
        <v>2.3851</v>
      </c>
      <c r="R14" s="20">
        <v>4.8250000000000002</v>
      </c>
      <c r="S14" s="20">
        <v>0.2</v>
      </c>
      <c r="T14" s="20">
        <v>2.5000000000000001E-2</v>
      </c>
      <c r="U14" s="20">
        <v>15.675000000000001</v>
      </c>
      <c r="V14" s="20">
        <v>35.341500000000003</v>
      </c>
      <c r="W14" s="20">
        <v>1.38296</v>
      </c>
      <c r="X14" s="25">
        <v>28</v>
      </c>
      <c r="Y14" s="20">
        <v>3.19</v>
      </c>
      <c r="Z14" s="20">
        <f t="shared" si="0"/>
        <v>4.0805493126697644E-2</v>
      </c>
      <c r="AA14" s="20">
        <v>115</v>
      </c>
      <c r="AB14" s="20">
        <f t="shared" si="1"/>
        <v>0.15856163911370938</v>
      </c>
      <c r="AC14" s="20">
        <v>0</v>
      </c>
      <c r="AD14" s="20">
        <f t="shared" si="2"/>
        <v>0</v>
      </c>
      <c r="AE14" s="20">
        <v>2</v>
      </c>
      <c r="AF14" s="20">
        <f t="shared" si="3"/>
        <v>2.7575937237166851E-3</v>
      </c>
    </row>
    <row r="15" spans="1:32" ht="23.25" x14ac:dyDescent="0.5">
      <c r="A15" s="14" t="s">
        <v>33</v>
      </c>
      <c r="B15" s="14">
        <v>531</v>
      </c>
      <c r="C15" s="14">
        <v>1024</v>
      </c>
      <c r="D15" s="14">
        <v>100</v>
      </c>
      <c r="E15" s="14" t="s">
        <v>200</v>
      </c>
      <c r="F15" s="15" t="s">
        <v>148</v>
      </c>
      <c r="G15" s="15" t="s">
        <v>201</v>
      </c>
      <c r="H15" s="16">
        <v>38.685000000000002</v>
      </c>
      <c r="I15" s="17">
        <v>2</v>
      </c>
      <c r="J15" s="14" t="s">
        <v>154</v>
      </c>
      <c r="K15" s="18">
        <v>21403</v>
      </c>
      <c r="L15" s="19" t="s">
        <v>185</v>
      </c>
      <c r="M15" s="20">
        <v>20.2</v>
      </c>
      <c r="N15" s="20">
        <v>9.85</v>
      </c>
      <c r="O15" s="20">
        <v>5.2249999999999996</v>
      </c>
      <c r="P15" s="20">
        <v>2.9750000000000001</v>
      </c>
      <c r="Q15" s="20">
        <v>2.8359999999999999</v>
      </c>
      <c r="R15" s="20">
        <v>21.25</v>
      </c>
      <c r="S15" s="20">
        <v>5.25</v>
      </c>
      <c r="T15" s="20">
        <v>2.2999999999999998</v>
      </c>
      <c r="U15" s="20">
        <v>9.5500000000000007</v>
      </c>
      <c r="V15" s="20">
        <v>16.172999999999998</v>
      </c>
      <c r="W15" s="20">
        <v>1.4470000000000001</v>
      </c>
      <c r="X15" s="25">
        <v>8.02</v>
      </c>
      <c r="Y15" s="20">
        <v>116.89</v>
      </c>
      <c r="Z15" s="20">
        <f t="shared" si="0"/>
        <v>4.9088794106242728E-2</v>
      </c>
      <c r="AA15" s="20">
        <v>0.62</v>
      </c>
      <c r="AB15" s="20">
        <f t="shared" si="1"/>
        <v>4.5791096585978322E-4</v>
      </c>
      <c r="AC15" s="20">
        <v>0</v>
      </c>
      <c r="AD15" s="20">
        <f t="shared" si="2"/>
        <v>0</v>
      </c>
      <c r="AE15" s="20">
        <v>0</v>
      </c>
      <c r="AF15" s="20">
        <f t="shared" si="3"/>
        <v>0</v>
      </c>
    </row>
    <row r="16" spans="1:32" ht="23.25" x14ac:dyDescent="0.5">
      <c r="A16" s="14" t="s">
        <v>33</v>
      </c>
      <c r="B16" s="14">
        <v>531</v>
      </c>
      <c r="C16" s="14">
        <v>1101</v>
      </c>
      <c r="D16" s="14">
        <v>100</v>
      </c>
      <c r="E16" s="14" t="s">
        <v>202</v>
      </c>
      <c r="F16" s="15" t="s">
        <v>148</v>
      </c>
      <c r="G16" s="15" t="s">
        <v>203</v>
      </c>
      <c r="H16" s="16">
        <v>9.7889999999999997</v>
      </c>
      <c r="I16" s="17">
        <v>2</v>
      </c>
      <c r="J16" s="14" t="s">
        <v>151</v>
      </c>
      <c r="K16" s="18">
        <v>21403</v>
      </c>
      <c r="L16" s="19" t="s">
        <v>185</v>
      </c>
      <c r="M16" s="20">
        <v>6.875</v>
      </c>
      <c r="N16" s="20">
        <v>1.7250000000000001</v>
      </c>
      <c r="O16" s="20">
        <v>0.67500000000000004</v>
      </c>
      <c r="P16" s="20">
        <v>0.5</v>
      </c>
      <c r="Q16" s="20">
        <v>2.3860000000000001</v>
      </c>
      <c r="R16" s="20">
        <v>3.25</v>
      </c>
      <c r="S16" s="20">
        <v>0.8</v>
      </c>
      <c r="T16" s="20">
        <v>1.4</v>
      </c>
      <c r="U16" s="20">
        <v>4.3250000000000002</v>
      </c>
      <c r="V16" s="20">
        <v>16.888999999999999</v>
      </c>
      <c r="W16" s="20">
        <v>1.091</v>
      </c>
      <c r="X16" s="25">
        <v>0</v>
      </c>
      <c r="Y16" s="20">
        <v>17.32</v>
      </c>
      <c r="Z16" s="20">
        <f t="shared" si="0"/>
        <v>2.5276184638734437E-2</v>
      </c>
      <c r="AA16" s="20">
        <v>0</v>
      </c>
      <c r="AB16" s="20">
        <f t="shared" si="1"/>
        <v>0</v>
      </c>
      <c r="AC16" s="20">
        <v>0</v>
      </c>
      <c r="AD16" s="20">
        <f t="shared" si="2"/>
        <v>0</v>
      </c>
      <c r="AE16" s="20">
        <v>0</v>
      </c>
      <c r="AF16" s="20">
        <f t="shared" si="3"/>
        <v>0</v>
      </c>
    </row>
    <row r="17" spans="1:32" ht="23.25" x14ac:dyDescent="0.5">
      <c r="A17" s="14" t="s">
        <v>33</v>
      </c>
      <c r="B17" s="14">
        <v>531</v>
      </c>
      <c r="C17" s="14">
        <v>1120</v>
      </c>
      <c r="D17" s="14">
        <v>100</v>
      </c>
      <c r="E17" s="14" t="s">
        <v>204</v>
      </c>
      <c r="F17" s="15" t="s">
        <v>148</v>
      </c>
      <c r="G17" s="15" t="s">
        <v>162</v>
      </c>
      <c r="H17" s="16">
        <v>10</v>
      </c>
      <c r="I17" s="17">
        <v>2</v>
      </c>
      <c r="J17" s="14" t="s">
        <v>154</v>
      </c>
      <c r="K17" s="18">
        <v>21402</v>
      </c>
      <c r="L17" s="19" t="s">
        <v>185</v>
      </c>
      <c r="M17" s="20">
        <v>7.9249999999999998</v>
      </c>
      <c r="N17" s="20">
        <v>1.175</v>
      </c>
      <c r="O17" s="20">
        <v>0.7</v>
      </c>
      <c r="P17" s="20">
        <v>0.17499999999999999</v>
      </c>
      <c r="Q17" s="20">
        <v>2.1349999999999998</v>
      </c>
      <c r="R17" s="20">
        <v>6.25</v>
      </c>
      <c r="S17" s="20">
        <v>1.4</v>
      </c>
      <c r="T17" s="20">
        <v>0.5</v>
      </c>
      <c r="U17" s="20">
        <v>1.825</v>
      </c>
      <c r="V17" s="20">
        <v>17.704999999999998</v>
      </c>
      <c r="W17" s="20">
        <v>1.171</v>
      </c>
      <c r="X17" s="25">
        <v>174.76</v>
      </c>
      <c r="Y17" s="20">
        <v>116.37</v>
      </c>
      <c r="Z17" s="20">
        <f t="shared" si="0"/>
        <v>0.66555714285714285</v>
      </c>
      <c r="AA17" s="20">
        <v>7.44</v>
      </c>
      <c r="AB17" s="20">
        <f t="shared" si="1"/>
        <v>2.125714285714286E-2</v>
      </c>
      <c r="AC17" s="20">
        <v>322.77</v>
      </c>
      <c r="AD17" s="20">
        <f t="shared" si="2"/>
        <v>0.92219999999999991</v>
      </c>
      <c r="AE17" s="20">
        <v>0</v>
      </c>
      <c r="AF17" s="20">
        <f t="shared" si="3"/>
        <v>0</v>
      </c>
    </row>
    <row r="18" spans="1:32" ht="23.25" x14ac:dyDescent="0.5">
      <c r="A18" s="14" t="s">
        <v>33</v>
      </c>
      <c r="B18" s="14">
        <v>531</v>
      </c>
      <c r="C18" s="14">
        <v>1134</v>
      </c>
      <c r="D18" s="14">
        <v>100</v>
      </c>
      <c r="E18" s="14" t="s">
        <v>41</v>
      </c>
      <c r="F18" s="15" t="s">
        <v>147</v>
      </c>
      <c r="G18" s="15" t="s">
        <v>148</v>
      </c>
      <c r="H18" s="16">
        <v>22.425000000000001</v>
      </c>
      <c r="I18" s="17">
        <v>2</v>
      </c>
      <c r="J18" s="14" t="s">
        <v>154</v>
      </c>
      <c r="K18" s="18">
        <v>42221</v>
      </c>
      <c r="L18" s="19" t="s">
        <v>185</v>
      </c>
      <c r="M18" s="20">
        <v>16.350000000000001</v>
      </c>
      <c r="N18" s="20">
        <v>3.25</v>
      </c>
      <c r="O18" s="20">
        <v>0.875</v>
      </c>
      <c r="P18" s="20">
        <v>0.4</v>
      </c>
      <c r="Q18" s="20">
        <v>2.0390000000000001</v>
      </c>
      <c r="R18" s="20">
        <v>11.074999999999999</v>
      </c>
      <c r="S18" s="20">
        <v>3.9249999999999998</v>
      </c>
      <c r="T18" s="20">
        <v>1.875</v>
      </c>
      <c r="U18" s="20">
        <v>4</v>
      </c>
      <c r="V18" s="20">
        <v>11.476900000000001</v>
      </c>
      <c r="W18" s="20">
        <v>1.09433</v>
      </c>
      <c r="X18" s="25">
        <v>60</v>
      </c>
      <c r="Y18" s="20">
        <v>158.22</v>
      </c>
      <c r="Z18" s="20">
        <f t="shared" si="0"/>
        <v>0.1772384137601529</v>
      </c>
      <c r="AA18" s="20">
        <v>257</v>
      </c>
      <c r="AB18" s="20">
        <f t="shared" si="1"/>
        <v>0.32744067526676224</v>
      </c>
      <c r="AC18" s="20">
        <v>614</v>
      </c>
      <c r="AD18" s="20">
        <f t="shared" si="2"/>
        <v>0.78229017359452147</v>
      </c>
      <c r="AE18" s="20">
        <v>46</v>
      </c>
      <c r="AF18" s="20">
        <f t="shared" si="3"/>
        <v>5.8608058608058608E-2</v>
      </c>
    </row>
    <row r="19" spans="1:32" ht="23.25" x14ac:dyDescent="0.5">
      <c r="A19" s="14" t="s">
        <v>33</v>
      </c>
      <c r="B19" s="14">
        <v>531</v>
      </c>
      <c r="C19" s="14">
        <v>1154</v>
      </c>
      <c r="D19" s="14">
        <v>100</v>
      </c>
      <c r="E19" s="14" t="s">
        <v>205</v>
      </c>
      <c r="F19" s="15" t="s">
        <v>148</v>
      </c>
      <c r="G19" s="15" t="s">
        <v>206</v>
      </c>
      <c r="H19" s="16">
        <v>30.788</v>
      </c>
      <c r="I19" s="17">
        <v>2</v>
      </c>
      <c r="J19" s="14" t="s">
        <v>151</v>
      </c>
      <c r="K19" s="18">
        <v>21403</v>
      </c>
      <c r="L19" s="19" t="s">
        <v>185</v>
      </c>
      <c r="M19" s="20">
        <v>12.574999999999999</v>
      </c>
      <c r="N19" s="20">
        <v>6.15</v>
      </c>
      <c r="O19" s="20">
        <v>7.5250000000000004</v>
      </c>
      <c r="P19" s="20">
        <v>4.4000000000000004</v>
      </c>
      <c r="Q19" s="20">
        <v>3.2549999999999999</v>
      </c>
      <c r="R19" s="20">
        <v>12.55</v>
      </c>
      <c r="S19" s="20">
        <v>6.4249999999999998</v>
      </c>
      <c r="T19" s="20">
        <v>4.0750000000000002</v>
      </c>
      <c r="U19" s="20">
        <v>7.625</v>
      </c>
      <c r="V19" s="20">
        <v>14.74</v>
      </c>
      <c r="W19" s="20">
        <v>1.597</v>
      </c>
      <c r="X19" s="25">
        <v>1539.2</v>
      </c>
      <c r="Y19" s="20">
        <v>1053.7</v>
      </c>
      <c r="Z19" s="20">
        <f t="shared" si="0"/>
        <v>1.9173054436793557</v>
      </c>
      <c r="AA19" s="20">
        <v>157.32</v>
      </c>
      <c r="AB19" s="20">
        <f t="shared" si="1"/>
        <v>0.14599380092429332</v>
      </c>
      <c r="AC19" s="20">
        <v>3423.1</v>
      </c>
      <c r="AD19" s="20">
        <f t="shared" si="2"/>
        <v>3.1766550975333616</v>
      </c>
      <c r="AE19" s="20">
        <v>7575.8</v>
      </c>
      <c r="AF19" s="20">
        <f t="shared" si="3"/>
        <v>7.0303828950054754</v>
      </c>
    </row>
    <row r="20" spans="1:32" ht="23.25" x14ac:dyDescent="0.5">
      <c r="A20" s="14" t="s">
        <v>33</v>
      </c>
      <c r="B20" s="14">
        <v>531</v>
      </c>
      <c r="C20" s="14">
        <v>1216</v>
      </c>
      <c r="D20" s="14">
        <v>100</v>
      </c>
      <c r="E20" s="14" t="s">
        <v>207</v>
      </c>
      <c r="F20" s="15" t="s">
        <v>148</v>
      </c>
      <c r="G20" s="15" t="s">
        <v>208</v>
      </c>
      <c r="H20" s="16">
        <v>37.468000000000004</v>
      </c>
      <c r="I20" s="17">
        <v>2</v>
      </c>
      <c r="J20" s="14" t="s">
        <v>151</v>
      </c>
      <c r="K20" s="18">
        <v>21403</v>
      </c>
      <c r="L20" s="19" t="s">
        <v>185</v>
      </c>
      <c r="M20" s="20">
        <v>20.7</v>
      </c>
      <c r="N20" s="20">
        <v>8.6</v>
      </c>
      <c r="O20" s="20">
        <v>4.2249999999999996</v>
      </c>
      <c r="P20" s="20">
        <v>3.7250000000000001</v>
      </c>
      <c r="Q20" s="20">
        <v>2.899</v>
      </c>
      <c r="R20" s="20">
        <v>15.45</v>
      </c>
      <c r="S20" s="20">
        <v>5.95</v>
      </c>
      <c r="T20" s="20">
        <v>3.65</v>
      </c>
      <c r="U20" s="20">
        <v>12.25</v>
      </c>
      <c r="V20" s="20">
        <v>19.084</v>
      </c>
      <c r="W20" s="20">
        <v>1.3839999999999999</v>
      </c>
      <c r="X20" s="25">
        <v>0</v>
      </c>
      <c r="Y20" s="20">
        <v>2.99</v>
      </c>
      <c r="Z20" s="20">
        <f t="shared" si="0"/>
        <v>1.1400204364867546E-3</v>
      </c>
      <c r="AA20" s="20">
        <v>136.96</v>
      </c>
      <c r="AB20" s="20">
        <f t="shared" si="1"/>
        <v>0.10443959798075311</v>
      </c>
      <c r="AC20" s="20">
        <v>0</v>
      </c>
      <c r="AD20" s="20">
        <f t="shared" si="2"/>
        <v>0</v>
      </c>
      <c r="AE20" s="20">
        <v>1.9</v>
      </c>
      <c r="AF20" s="20">
        <f t="shared" si="3"/>
        <v>1.4488554042306576E-3</v>
      </c>
    </row>
    <row r="21" spans="1:32" ht="23.25" x14ac:dyDescent="0.5">
      <c r="A21" s="14" t="s">
        <v>33</v>
      </c>
      <c r="B21" s="14">
        <v>531</v>
      </c>
      <c r="C21" s="14">
        <v>1217</v>
      </c>
      <c r="D21" s="14">
        <v>100</v>
      </c>
      <c r="E21" s="14" t="s">
        <v>42</v>
      </c>
      <c r="F21" s="15">
        <v>0</v>
      </c>
      <c r="G21" s="15">
        <v>17081</v>
      </c>
      <c r="H21" s="16">
        <v>17.081</v>
      </c>
      <c r="I21" s="17">
        <v>2</v>
      </c>
      <c r="J21" s="14" t="s">
        <v>151</v>
      </c>
      <c r="K21" s="21">
        <v>42221</v>
      </c>
      <c r="L21" s="19" t="s">
        <v>185</v>
      </c>
      <c r="M21" s="20">
        <v>7.35</v>
      </c>
      <c r="N21" s="20">
        <v>5.125</v>
      </c>
      <c r="O21" s="20">
        <v>3.4750000000000001</v>
      </c>
      <c r="P21" s="20">
        <v>1</v>
      </c>
      <c r="Q21" s="20">
        <v>2.7488800000000002</v>
      </c>
      <c r="R21" s="20">
        <v>8.7249999999999996</v>
      </c>
      <c r="S21" s="20">
        <v>2.4500000000000002</v>
      </c>
      <c r="T21" s="20">
        <v>1.7749999999999999</v>
      </c>
      <c r="U21" s="20">
        <v>4</v>
      </c>
      <c r="V21" s="20">
        <v>18.678699999999999</v>
      </c>
      <c r="W21" s="20">
        <v>1.2828599999999999</v>
      </c>
      <c r="X21" s="25">
        <v>46</v>
      </c>
      <c r="Y21" s="20">
        <v>14.11</v>
      </c>
      <c r="Z21" s="20">
        <f t="shared" si="0"/>
        <v>8.8745222343957778E-2</v>
      </c>
      <c r="AA21" s="20">
        <v>2</v>
      </c>
      <c r="AB21" s="20">
        <f t="shared" si="1"/>
        <v>3.3454046685122145E-3</v>
      </c>
      <c r="AC21" s="20">
        <v>0</v>
      </c>
      <c r="AD21" s="20">
        <f t="shared" si="2"/>
        <v>0</v>
      </c>
      <c r="AE21" s="20">
        <v>2</v>
      </c>
      <c r="AF21" s="20">
        <f t="shared" si="3"/>
        <v>3.3454046685122145E-3</v>
      </c>
    </row>
    <row r="22" spans="1:32" ht="23.25" x14ac:dyDescent="0.5">
      <c r="A22" s="29" t="s">
        <v>33</v>
      </c>
      <c r="B22" s="29">
        <v>531</v>
      </c>
      <c r="C22" s="29">
        <v>1342</v>
      </c>
      <c r="D22" s="29">
        <v>100</v>
      </c>
      <c r="E22" s="29" t="s">
        <v>43</v>
      </c>
      <c r="F22" s="30" t="s">
        <v>149</v>
      </c>
      <c r="G22" s="30" t="s">
        <v>148</v>
      </c>
      <c r="H22" s="31">
        <v>18.725000000000001</v>
      </c>
      <c r="I22" s="32">
        <v>2</v>
      </c>
      <c r="J22" s="29" t="s">
        <v>154</v>
      </c>
      <c r="K22" s="33">
        <v>42221</v>
      </c>
      <c r="L22" s="19" t="s">
        <v>185</v>
      </c>
      <c r="M22" s="34">
        <v>4.8499999999999996</v>
      </c>
      <c r="N22" s="34">
        <v>6.45</v>
      </c>
      <c r="O22" s="34">
        <v>5.25</v>
      </c>
      <c r="P22" s="34">
        <v>1.875</v>
      </c>
      <c r="Q22" s="34">
        <v>3.20031</v>
      </c>
      <c r="R22" s="34">
        <v>7.8</v>
      </c>
      <c r="S22" s="34">
        <v>3.9249999999999998</v>
      </c>
      <c r="T22" s="34">
        <v>2.875</v>
      </c>
      <c r="U22" s="34">
        <v>3.8250000000000002</v>
      </c>
      <c r="V22" s="34">
        <v>12.709899999999999</v>
      </c>
      <c r="W22" s="34">
        <v>1.5053399999999999</v>
      </c>
      <c r="X22" s="35">
        <v>219</v>
      </c>
      <c r="Y22" s="34">
        <v>448.56</v>
      </c>
      <c r="Z22" s="20">
        <f t="shared" si="0"/>
        <v>0.6763761205416744</v>
      </c>
      <c r="AA22" s="34">
        <v>4891</v>
      </c>
      <c r="AB22" s="20">
        <f t="shared" si="1"/>
        <v>7.4629029181766144</v>
      </c>
      <c r="AC22" s="34">
        <v>1002</v>
      </c>
      <c r="AD22" s="20">
        <f t="shared" si="2"/>
        <v>1.5288956704176995</v>
      </c>
      <c r="AE22" s="34">
        <v>1259</v>
      </c>
      <c r="AF22" s="20">
        <f t="shared" si="3"/>
        <v>1.9210375739080674</v>
      </c>
    </row>
    <row r="23" spans="1:32" ht="23.25" x14ac:dyDescent="0.5">
      <c r="A23" s="14" t="s">
        <v>33</v>
      </c>
      <c r="B23" s="14">
        <v>531</v>
      </c>
      <c r="C23" s="14">
        <v>1343</v>
      </c>
      <c r="D23" s="14">
        <v>100</v>
      </c>
      <c r="E23" s="14" t="s">
        <v>209</v>
      </c>
      <c r="F23" s="15" t="s">
        <v>148</v>
      </c>
      <c r="G23" s="15" t="s">
        <v>210</v>
      </c>
      <c r="H23" s="16">
        <v>10.725</v>
      </c>
      <c r="I23" s="17">
        <v>2</v>
      </c>
      <c r="J23" s="14" t="s">
        <v>151</v>
      </c>
      <c r="K23" s="21">
        <v>21402</v>
      </c>
      <c r="L23" s="19" t="s">
        <v>185</v>
      </c>
      <c r="M23" s="20">
        <v>4.0999999999999996</v>
      </c>
      <c r="N23" s="20">
        <v>2.3250000000000002</v>
      </c>
      <c r="O23" s="20">
        <v>2.2000000000000002</v>
      </c>
      <c r="P23" s="20">
        <v>2.0249999999999999</v>
      </c>
      <c r="Q23" s="20">
        <v>3.5019999999999998</v>
      </c>
      <c r="R23" s="20">
        <v>4.7249999999999996</v>
      </c>
      <c r="S23" s="20">
        <v>1.75</v>
      </c>
      <c r="T23" s="20">
        <v>1.25</v>
      </c>
      <c r="U23" s="20">
        <v>2.95</v>
      </c>
      <c r="V23" s="20">
        <v>15.702</v>
      </c>
      <c r="W23" s="20">
        <v>1.607</v>
      </c>
      <c r="X23" s="20">
        <v>49.1</v>
      </c>
      <c r="Y23" s="20">
        <v>223.4</v>
      </c>
      <c r="Z23" s="20">
        <f t="shared" si="0"/>
        <v>0.4283716283716284</v>
      </c>
      <c r="AA23" s="20">
        <v>896.27</v>
      </c>
      <c r="AB23" s="20">
        <f t="shared" si="1"/>
        <v>2.3876656676656673</v>
      </c>
      <c r="AC23" s="20">
        <v>223.06</v>
      </c>
      <c r="AD23" s="20">
        <f t="shared" si="2"/>
        <v>0.59423243423243421</v>
      </c>
      <c r="AE23" s="20">
        <v>10884</v>
      </c>
      <c r="AF23" s="20">
        <f t="shared" si="3"/>
        <v>28.995004995004997</v>
      </c>
    </row>
    <row r="24" spans="1:32" ht="23.25" x14ac:dyDescent="0.5">
      <c r="A24" s="14" t="s">
        <v>33</v>
      </c>
      <c r="B24" s="14">
        <v>531</v>
      </c>
      <c r="C24" s="14">
        <v>1405</v>
      </c>
      <c r="D24" s="14">
        <v>100</v>
      </c>
      <c r="E24" s="14" t="s">
        <v>211</v>
      </c>
      <c r="F24" s="15" t="s">
        <v>148</v>
      </c>
      <c r="G24" s="15" t="s">
        <v>212</v>
      </c>
      <c r="H24" s="16">
        <v>0.93</v>
      </c>
      <c r="I24" s="17">
        <v>2</v>
      </c>
      <c r="J24" s="14" t="s">
        <v>151</v>
      </c>
      <c r="K24" s="21">
        <v>21403</v>
      </c>
      <c r="L24" s="19" t="s">
        <v>185</v>
      </c>
      <c r="M24" s="20">
        <v>0.05</v>
      </c>
      <c r="N24" s="20">
        <v>7.4999999999999997E-2</v>
      </c>
      <c r="O24" s="20">
        <v>0</v>
      </c>
      <c r="P24" s="20">
        <v>0.05</v>
      </c>
      <c r="Q24" s="20">
        <v>3.7690000000000001</v>
      </c>
      <c r="R24" s="20">
        <v>0.125</v>
      </c>
      <c r="S24" s="20">
        <v>0.05</v>
      </c>
      <c r="T24" s="20">
        <v>0</v>
      </c>
      <c r="U24" s="20">
        <v>0</v>
      </c>
      <c r="V24" s="20">
        <v>6.7160000000000002</v>
      </c>
      <c r="W24" s="20">
        <v>1.3240000000000001</v>
      </c>
      <c r="X24" s="20">
        <v>0</v>
      </c>
      <c r="Y24" s="20">
        <v>0</v>
      </c>
      <c r="Z24" s="20">
        <f t="shared" si="0"/>
        <v>0</v>
      </c>
      <c r="AA24" s="20">
        <v>0</v>
      </c>
      <c r="AB24" s="20">
        <f t="shared" si="1"/>
        <v>0</v>
      </c>
      <c r="AC24" s="20">
        <v>0</v>
      </c>
      <c r="AD24" s="20">
        <f t="shared" si="2"/>
        <v>0</v>
      </c>
      <c r="AE24" s="20">
        <v>0</v>
      </c>
      <c r="AF24" s="20">
        <f t="shared" si="3"/>
        <v>0</v>
      </c>
    </row>
    <row r="25" spans="1:32" ht="23.25" x14ac:dyDescent="0.5">
      <c r="A25" s="14" t="s">
        <v>33</v>
      </c>
      <c r="B25" s="14">
        <v>531</v>
      </c>
      <c r="C25" s="14">
        <v>1407</v>
      </c>
      <c r="D25" s="14">
        <v>100</v>
      </c>
      <c r="E25" s="14" t="s">
        <v>213</v>
      </c>
      <c r="F25" s="15" t="s">
        <v>148</v>
      </c>
      <c r="G25" s="15" t="s">
        <v>214</v>
      </c>
      <c r="H25" s="16">
        <v>0.5</v>
      </c>
      <c r="I25" s="17">
        <v>2</v>
      </c>
      <c r="J25" s="14" t="s">
        <v>151</v>
      </c>
      <c r="K25" s="21">
        <v>21404</v>
      </c>
      <c r="L25" s="19" t="s">
        <v>185</v>
      </c>
      <c r="M25" s="20">
        <v>0</v>
      </c>
      <c r="N25" s="20">
        <v>0.15</v>
      </c>
      <c r="O25" s="20">
        <v>2.5000000000000001E-2</v>
      </c>
      <c r="P25" s="20">
        <v>0.27500000000000002</v>
      </c>
      <c r="Q25" s="20">
        <v>9.7430000000000003</v>
      </c>
      <c r="R25" s="20">
        <v>0.27500000000000002</v>
      </c>
      <c r="S25" s="20">
        <v>7.4999999999999997E-2</v>
      </c>
      <c r="T25" s="20">
        <v>0</v>
      </c>
      <c r="U25" s="20">
        <v>0.1</v>
      </c>
      <c r="V25" s="20">
        <v>16.117000000000001</v>
      </c>
      <c r="W25" s="20">
        <v>1.56</v>
      </c>
      <c r="X25" s="20">
        <v>0</v>
      </c>
      <c r="Y25" s="20">
        <v>10.1</v>
      </c>
      <c r="Z25" s="20">
        <f t="shared" si="0"/>
        <v>0.28857142857142859</v>
      </c>
      <c r="AA25" s="20">
        <v>1.86</v>
      </c>
      <c r="AB25" s="20">
        <f t="shared" si="1"/>
        <v>0.10628571428571429</v>
      </c>
      <c r="AC25" s="20">
        <v>0</v>
      </c>
      <c r="AD25" s="20">
        <f t="shared" si="2"/>
        <v>0</v>
      </c>
      <c r="AE25" s="20">
        <v>0</v>
      </c>
      <c r="AF25" s="20">
        <f t="shared" si="3"/>
        <v>0</v>
      </c>
    </row>
    <row r="26" spans="1:32" ht="23.25" x14ac:dyDescent="0.5">
      <c r="A26" s="14" t="s">
        <v>33</v>
      </c>
      <c r="B26" s="14">
        <v>531</v>
      </c>
      <c r="C26" s="14">
        <v>1422</v>
      </c>
      <c r="D26" s="14">
        <v>100</v>
      </c>
      <c r="E26" s="14" t="s">
        <v>215</v>
      </c>
      <c r="F26" s="15" t="s">
        <v>148</v>
      </c>
      <c r="G26" s="15" t="s">
        <v>216</v>
      </c>
      <c r="H26" s="16">
        <v>0.39600000000000002</v>
      </c>
      <c r="I26" s="17">
        <v>2</v>
      </c>
      <c r="J26" s="14" t="s">
        <v>151</v>
      </c>
      <c r="K26" s="21">
        <v>21403</v>
      </c>
      <c r="L26" s="19" t="s">
        <v>185</v>
      </c>
      <c r="M26" s="20">
        <v>0.05</v>
      </c>
      <c r="N26" s="20">
        <v>0.2</v>
      </c>
      <c r="O26" s="20">
        <v>0.1</v>
      </c>
      <c r="P26" s="20">
        <v>0.05</v>
      </c>
      <c r="Q26" s="20">
        <v>3.8140000000000001</v>
      </c>
      <c r="R26" s="20">
        <v>0.05</v>
      </c>
      <c r="S26" s="20">
        <v>2.5000000000000001E-2</v>
      </c>
      <c r="T26" s="20">
        <v>7.4999999999999997E-2</v>
      </c>
      <c r="U26" s="20">
        <v>0.25</v>
      </c>
      <c r="V26" s="20">
        <v>32.975999999999999</v>
      </c>
      <c r="W26" s="20">
        <v>0.98499999999999999</v>
      </c>
      <c r="X26" s="20">
        <v>0</v>
      </c>
      <c r="Y26" s="20">
        <v>0</v>
      </c>
      <c r="Z26" s="20">
        <f t="shared" si="0"/>
        <v>0</v>
      </c>
      <c r="AA26" s="20">
        <v>0</v>
      </c>
      <c r="AB26" s="20">
        <f t="shared" si="1"/>
        <v>0</v>
      </c>
      <c r="AC26" s="20">
        <v>0</v>
      </c>
      <c r="AD26" s="20">
        <f t="shared" si="2"/>
        <v>0</v>
      </c>
      <c r="AE26" s="20">
        <v>0</v>
      </c>
      <c r="AF26" s="20">
        <f t="shared" si="3"/>
        <v>0</v>
      </c>
    </row>
    <row r="27" spans="1:32" ht="23.25" x14ac:dyDescent="0.5">
      <c r="A27" s="14" t="s">
        <v>44</v>
      </c>
      <c r="B27" s="14">
        <v>533</v>
      </c>
      <c r="C27" s="14">
        <v>1</v>
      </c>
      <c r="D27" s="14">
        <v>1401</v>
      </c>
      <c r="E27" s="14" t="s">
        <v>45</v>
      </c>
      <c r="F27" s="23" t="s">
        <v>155</v>
      </c>
      <c r="G27" s="23" t="s">
        <v>156</v>
      </c>
      <c r="H27" s="16">
        <v>21.63</v>
      </c>
      <c r="I27" s="24">
        <v>4</v>
      </c>
      <c r="J27" s="14" t="s">
        <v>152</v>
      </c>
      <c r="K27" s="21">
        <v>42203</v>
      </c>
      <c r="L27" s="19" t="s">
        <v>185</v>
      </c>
      <c r="M27" s="20">
        <v>11.48</v>
      </c>
      <c r="N27" s="20">
        <v>6.1749999999999998</v>
      </c>
      <c r="O27" s="20">
        <v>2.35</v>
      </c>
      <c r="P27" s="20">
        <v>1.625</v>
      </c>
      <c r="Q27" s="20">
        <v>2.3714400000000002</v>
      </c>
      <c r="R27" s="20">
        <v>13.25</v>
      </c>
      <c r="S27" s="20">
        <v>5.1749999999999998</v>
      </c>
      <c r="T27" s="20">
        <v>1.9750000000000001</v>
      </c>
      <c r="U27" s="20">
        <v>1.2250000000000001</v>
      </c>
      <c r="V27" s="20">
        <v>12.856199999999999</v>
      </c>
      <c r="W27" s="20">
        <v>1.0966</v>
      </c>
      <c r="X27" s="25">
        <v>489</v>
      </c>
      <c r="Y27" s="20">
        <v>76.87</v>
      </c>
      <c r="Z27" s="20">
        <f>(X27+Y27*0.5)/(3.5*H27*1000)*100</f>
        <v>0.69669770820949728</v>
      </c>
      <c r="AA27" s="20">
        <v>0</v>
      </c>
      <c r="AB27" s="20">
        <f>AA27/(3.5*H27*1000)*100</f>
        <v>0</v>
      </c>
      <c r="AC27" s="20">
        <v>20</v>
      </c>
      <c r="AD27" s="20">
        <f>AC27/(3.5*H27*1000)*100</f>
        <v>2.6418334324020867E-2</v>
      </c>
      <c r="AE27" s="20">
        <v>0</v>
      </c>
      <c r="AF27" s="20">
        <f>AE27/(3.5*H27*1000)*100</f>
        <v>0</v>
      </c>
    </row>
    <row r="28" spans="1:32" ht="23.25" x14ac:dyDescent="0.5">
      <c r="A28" s="14" t="s">
        <v>44</v>
      </c>
      <c r="B28" s="14">
        <v>533</v>
      </c>
      <c r="C28" s="14">
        <v>1</v>
      </c>
      <c r="D28" s="14">
        <v>1401</v>
      </c>
      <c r="E28" s="14" t="s">
        <v>45</v>
      </c>
      <c r="F28" s="23" t="s">
        <v>156</v>
      </c>
      <c r="G28" s="23" t="s">
        <v>155</v>
      </c>
      <c r="H28" s="16">
        <v>21.63</v>
      </c>
      <c r="I28" s="24">
        <v>4</v>
      </c>
      <c r="J28" s="14" t="s">
        <v>153</v>
      </c>
      <c r="K28" s="21">
        <v>42203</v>
      </c>
      <c r="L28" s="19" t="s">
        <v>185</v>
      </c>
      <c r="M28" s="20">
        <v>9.3249999999999993</v>
      </c>
      <c r="N28" s="20">
        <v>7.375</v>
      </c>
      <c r="O28" s="20">
        <v>2.95</v>
      </c>
      <c r="P28" s="20">
        <v>1.5</v>
      </c>
      <c r="Q28" s="20">
        <v>2.7592599999999998</v>
      </c>
      <c r="R28" s="20">
        <v>8.1750000000000007</v>
      </c>
      <c r="S28" s="20">
        <v>7.35</v>
      </c>
      <c r="T28" s="20">
        <v>3.8250000000000002</v>
      </c>
      <c r="U28" s="20">
        <v>1.8</v>
      </c>
      <c r="V28" s="20">
        <v>13.856299999999999</v>
      </c>
      <c r="W28" s="20">
        <v>1.1044799999999999</v>
      </c>
      <c r="X28" s="25">
        <v>114</v>
      </c>
      <c r="Y28" s="20">
        <v>59.88</v>
      </c>
      <c r="Z28" s="20">
        <f t="shared" ref="Z28:Z59" si="4">(X28+Y28*0.5)/(3.5*H28*1000)*100</f>
        <v>0.19013275212997818</v>
      </c>
      <c r="AA28" s="20">
        <v>0</v>
      </c>
      <c r="AB28" s="20">
        <f t="shared" ref="AB28:AB59" si="5">AA28/(3.5*H28*1000)*100</f>
        <v>0</v>
      </c>
      <c r="AC28" s="20">
        <v>59</v>
      </c>
      <c r="AD28" s="20">
        <f t="shared" ref="AD28:AD59" si="6">AC28/(3.5*H28*1000)*100</f>
        <v>7.7934086255861568E-2</v>
      </c>
      <c r="AE28" s="20">
        <v>0</v>
      </c>
      <c r="AF28" s="20">
        <f t="shared" ref="AF28:AF59" si="7">AE28/(3.5*H28*1000)*100</f>
        <v>0</v>
      </c>
    </row>
    <row r="29" spans="1:32" ht="23.25" x14ac:dyDescent="0.5">
      <c r="A29" s="14" t="s">
        <v>44</v>
      </c>
      <c r="B29" s="14">
        <v>533</v>
      </c>
      <c r="C29" s="14">
        <v>1</v>
      </c>
      <c r="D29" s="14">
        <v>1402</v>
      </c>
      <c r="E29" s="14" t="s">
        <v>46</v>
      </c>
      <c r="F29" s="23" t="s">
        <v>156</v>
      </c>
      <c r="G29" s="23" t="s">
        <v>157</v>
      </c>
      <c r="H29" s="16">
        <v>16.117000000000001</v>
      </c>
      <c r="I29" s="24">
        <v>4</v>
      </c>
      <c r="J29" s="14" t="s">
        <v>152</v>
      </c>
      <c r="K29" s="21">
        <v>42203</v>
      </c>
      <c r="L29" s="19" t="s">
        <v>185</v>
      </c>
      <c r="M29" s="20">
        <v>14.4</v>
      </c>
      <c r="N29" s="20">
        <v>1.3</v>
      </c>
      <c r="O29" s="20">
        <v>0.32500000000000001</v>
      </c>
      <c r="P29" s="20">
        <v>0.2</v>
      </c>
      <c r="Q29" s="20">
        <v>1.9294899999999999</v>
      </c>
      <c r="R29" s="20">
        <v>11.175000000000001</v>
      </c>
      <c r="S29" s="20">
        <v>3.45</v>
      </c>
      <c r="T29" s="20">
        <v>1.075</v>
      </c>
      <c r="U29" s="20">
        <v>0.52500000000000002</v>
      </c>
      <c r="V29" s="20">
        <v>9.1442200000000007</v>
      </c>
      <c r="W29" s="20">
        <v>1.0683499999999999</v>
      </c>
      <c r="X29" s="25">
        <v>13</v>
      </c>
      <c r="Y29" s="20">
        <v>25.04</v>
      </c>
      <c r="Z29" s="20">
        <f t="shared" si="4"/>
        <v>4.524060663540716E-2</v>
      </c>
      <c r="AA29" s="20">
        <v>0</v>
      </c>
      <c r="AB29" s="20">
        <f t="shared" si="5"/>
        <v>0</v>
      </c>
      <c r="AC29" s="20">
        <v>0</v>
      </c>
      <c r="AD29" s="20">
        <f t="shared" si="6"/>
        <v>0</v>
      </c>
      <c r="AE29" s="20">
        <v>0</v>
      </c>
      <c r="AF29" s="20">
        <f t="shared" si="7"/>
        <v>0</v>
      </c>
    </row>
    <row r="30" spans="1:32" ht="23.25" x14ac:dyDescent="0.5">
      <c r="A30" s="14" t="s">
        <v>44</v>
      </c>
      <c r="B30" s="14">
        <v>533</v>
      </c>
      <c r="C30" s="14">
        <v>1</v>
      </c>
      <c r="D30" s="14">
        <v>1402</v>
      </c>
      <c r="E30" s="14" t="s">
        <v>46</v>
      </c>
      <c r="F30" s="23" t="s">
        <v>157</v>
      </c>
      <c r="G30" s="23" t="s">
        <v>156</v>
      </c>
      <c r="H30" s="16">
        <v>16.117000000000001</v>
      </c>
      <c r="I30" s="24">
        <v>4</v>
      </c>
      <c r="J30" s="14" t="s">
        <v>153</v>
      </c>
      <c r="K30" s="21">
        <v>42203</v>
      </c>
      <c r="L30" s="19" t="s">
        <v>185</v>
      </c>
      <c r="M30" s="20">
        <v>12.23</v>
      </c>
      <c r="N30" s="20">
        <v>2.2749999999999999</v>
      </c>
      <c r="O30" s="20">
        <v>0.85</v>
      </c>
      <c r="P30" s="20">
        <v>0.67500000000000004</v>
      </c>
      <c r="Q30" s="20">
        <v>2.2153499999999999</v>
      </c>
      <c r="R30" s="20">
        <v>6.2249999999999996</v>
      </c>
      <c r="S30" s="20">
        <v>5.9749999999999996</v>
      </c>
      <c r="T30" s="20">
        <v>3.125</v>
      </c>
      <c r="U30" s="20">
        <v>0.7</v>
      </c>
      <c r="V30" s="20">
        <v>11.9909</v>
      </c>
      <c r="W30" s="20">
        <v>1.1034200000000001</v>
      </c>
      <c r="X30" s="25">
        <v>538</v>
      </c>
      <c r="Y30" s="20">
        <v>212</v>
      </c>
      <c r="Z30" s="20">
        <f t="shared" si="4"/>
        <v>1.1416516721474221</v>
      </c>
      <c r="AA30" s="20">
        <v>1</v>
      </c>
      <c r="AB30" s="20">
        <f t="shared" si="5"/>
        <v>1.7727510437071769E-3</v>
      </c>
      <c r="AC30" s="20">
        <v>232</v>
      </c>
      <c r="AD30" s="20">
        <f t="shared" si="6"/>
        <v>0.41127824214006503</v>
      </c>
      <c r="AE30" s="20">
        <v>0</v>
      </c>
      <c r="AF30" s="20">
        <f t="shared" si="7"/>
        <v>0</v>
      </c>
    </row>
    <row r="31" spans="1:32" ht="23.25" x14ac:dyDescent="0.5">
      <c r="A31" s="14" t="s">
        <v>44</v>
      </c>
      <c r="B31" s="14">
        <v>533</v>
      </c>
      <c r="C31" s="14">
        <v>1</v>
      </c>
      <c r="D31" s="14">
        <v>1403</v>
      </c>
      <c r="E31" s="14" t="s">
        <v>47</v>
      </c>
      <c r="F31" s="23" t="s">
        <v>158</v>
      </c>
      <c r="G31" s="23" t="s">
        <v>159</v>
      </c>
      <c r="H31" s="16">
        <v>14.052</v>
      </c>
      <c r="I31" s="24">
        <v>4</v>
      </c>
      <c r="J31" s="14" t="s">
        <v>152</v>
      </c>
      <c r="K31" s="21">
        <v>42203</v>
      </c>
      <c r="L31" s="19" t="s">
        <v>185</v>
      </c>
      <c r="M31" s="20">
        <v>8.375</v>
      </c>
      <c r="N31" s="20">
        <v>3.6</v>
      </c>
      <c r="O31" s="20">
        <v>1.825</v>
      </c>
      <c r="P31" s="20">
        <v>0.45</v>
      </c>
      <c r="Q31" s="20">
        <v>2.87615</v>
      </c>
      <c r="R31" s="20">
        <v>11.275</v>
      </c>
      <c r="S31" s="20">
        <v>2.15</v>
      </c>
      <c r="T31" s="20">
        <v>0.72499999999999998</v>
      </c>
      <c r="U31" s="20">
        <v>0.1</v>
      </c>
      <c r="V31" s="20">
        <v>7.7431400000000004</v>
      </c>
      <c r="W31" s="20">
        <v>0.92421600000000004</v>
      </c>
      <c r="X31" s="25">
        <v>0</v>
      </c>
      <c r="Y31" s="20">
        <v>0</v>
      </c>
      <c r="Z31" s="20">
        <f t="shared" si="4"/>
        <v>0</v>
      </c>
      <c r="AA31" s="20">
        <v>0</v>
      </c>
      <c r="AB31" s="20">
        <f t="shared" si="5"/>
        <v>0</v>
      </c>
      <c r="AC31" s="20">
        <v>0</v>
      </c>
      <c r="AD31" s="20">
        <f t="shared" si="6"/>
        <v>0</v>
      </c>
      <c r="AE31" s="20">
        <v>0</v>
      </c>
      <c r="AF31" s="20">
        <f t="shared" si="7"/>
        <v>0</v>
      </c>
    </row>
    <row r="32" spans="1:32" ht="23.25" x14ac:dyDescent="0.5">
      <c r="A32" s="14" t="s">
        <v>44</v>
      </c>
      <c r="B32" s="14">
        <v>533</v>
      </c>
      <c r="C32" s="14">
        <v>1</v>
      </c>
      <c r="D32" s="14">
        <v>1403</v>
      </c>
      <c r="E32" s="14" t="s">
        <v>47</v>
      </c>
      <c r="F32" s="23" t="s">
        <v>159</v>
      </c>
      <c r="G32" s="23" t="s">
        <v>158</v>
      </c>
      <c r="H32" s="16">
        <v>14.052</v>
      </c>
      <c r="I32" s="24">
        <v>4</v>
      </c>
      <c r="J32" s="14" t="s">
        <v>153</v>
      </c>
      <c r="K32" s="21">
        <v>42203</v>
      </c>
      <c r="L32" s="19" t="s">
        <v>185</v>
      </c>
      <c r="M32" s="20">
        <v>7.3250000000000002</v>
      </c>
      <c r="N32" s="20">
        <v>3.7250000000000001</v>
      </c>
      <c r="O32" s="20">
        <v>2.4750000000000001</v>
      </c>
      <c r="P32" s="20">
        <v>0.875</v>
      </c>
      <c r="Q32" s="20">
        <v>3.2079200000000001</v>
      </c>
      <c r="R32" s="20">
        <v>9.4749999999999996</v>
      </c>
      <c r="S32" s="20">
        <v>3.9249999999999998</v>
      </c>
      <c r="T32" s="20">
        <v>0.625</v>
      </c>
      <c r="U32" s="20">
        <v>0.375</v>
      </c>
      <c r="V32" s="20">
        <v>8.4746000000000006</v>
      </c>
      <c r="W32" s="20">
        <v>0.98676699999999995</v>
      </c>
      <c r="X32" s="25">
        <v>0</v>
      </c>
      <c r="Y32" s="20">
        <v>0</v>
      </c>
      <c r="Z32" s="20">
        <f t="shared" si="4"/>
        <v>0</v>
      </c>
      <c r="AA32" s="20">
        <v>0</v>
      </c>
      <c r="AB32" s="20">
        <f t="shared" si="5"/>
        <v>0</v>
      </c>
      <c r="AC32" s="20">
        <v>0</v>
      </c>
      <c r="AD32" s="20">
        <f t="shared" si="6"/>
        <v>0</v>
      </c>
      <c r="AE32" s="20">
        <v>0</v>
      </c>
      <c r="AF32" s="20">
        <f t="shared" si="7"/>
        <v>0</v>
      </c>
    </row>
    <row r="33" spans="1:32" ht="23.25" x14ac:dyDescent="0.5">
      <c r="A33" s="14" t="s">
        <v>44</v>
      </c>
      <c r="B33" s="14">
        <v>533</v>
      </c>
      <c r="C33" s="14">
        <v>1</v>
      </c>
      <c r="D33" s="14">
        <v>1404</v>
      </c>
      <c r="E33" s="14" t="s">
        <v>48</v>
      </c>
      <c r="F33" s="23" t="s">
        <v>160</v>
      </c>
      <c r="G33" s="23" t="s">
        <v>159</v>
      </c>
      <c r="H33" s="16">
        <v>25.247</v>
      </c>
      <c r="I33" s="24">
        <v>4</v>
      </c>
      <c r="J33" s="14" t="s">
        <v>153</v>
      </c>
      <c r="K33" s="21">
        <v>42202</v>
      </c>
      <c r="L33" s="19" t="s">
        <v>185</v>
      </c>
      <c r="M33" s="20">
        <v>17.28</v>
      </c>
      <c r="N33" s="20">
        <v>4.9749999999999996</v>
      </c>
      <c r="O33" s="20">
        <v>2.4500000000000002</v>
      </c>
      <c r="P33" s="20">
        <v>0.67500000000000004</v>
      </c>
      <c r="Q33" s="20">
        <v>2.3812700000000002</v>
      </c>
      <c r="R33" s="20">
        <v>24.25</v>
      </c>
      <c r="S33" s="20">
        <v>1.05</v>
      </c>
      <c r="T33" s="20">
        <v>2.5000000000000001E-2</v>
      </c>
      <c r="U33" s="20">
        <v>0.05</v>
      </c>
      <c r="V33" s="20">
        <v>4.8508800000000001</v>
      </c>
      <c r="W33" s="20">
        <v>1.08195</v>
      </c>
      <c r="X33" s="25">
        <v>45</v>
      </c>
      <c r="Y33" s="20">
        <v>1134.1300000000001</v>
      </c>
      <c r="Z33" s="20">
        <f t="shared" si="4"/>
        <v>0.69265938244430758</v>
      </c>
      <c r="AA33" s="20">
        <v>20</v>
      </c>
      <c r="AB33" s="20">
        <f t="shared" si="5"/>
        <v>2.263352364354464E-2</v>
      </c>
      <c r="AC33" s="20">
        <v>185</v>
      </c>
      <c r="AD33" s="20">
        <f t="shared" si="6"/>
        <v>0.20936009370278791</v>
      </c>
      <c r="AE33" s="20">
        <v>0</v>
      </c>
      <c r="AF33" s="20">
        <f t="shared" si="7"/>
        <v>0</v>
      </c>
    </row>
    <row r="34" spans="1:32" ht="23.25" x14ac:dyDescent="0.5">
      <c r="A34" s="14" t="s">
        <v>44</v>
      </c>
      <c r="B34" s="14">
        <v>533</v>
      </c>
      <c r="C34" s="14">
        <v>1</v>
      </c>
      <c r="D34" s="14">
        <v>1404</v>
      </c>
      <c r="E34" s="14" t="s">
        <v>48</v>
      </c>
      <c r="F34" s="23" t="s">
        <v>159</v>
      </c>
      <c r="G34" s="23" t="s">
        <v>160</v>
      </c>
      <c r="H34" s="16">
        <v>25.247</v>
      </c>
      <c r="I34" s="24">
        <v>4</v>
      </c>
      <c r="J34" s="14" t="s">
        <v>152</v>
      </c>
      <c r="K34" s="21">
        <v>21383</v>
      </c>
      <c r="L34" s="19" t="s">
        <v>185</v>
      </c>
      <c r="M34" s="20">
        <v>18.024999999999999</v>
      </c>
      <c r="N34" s="20">
        <v>3.6749999999999998</v>
      </c>
      <c r="O34" s="20">
        <v>2.4750000000000001</v>
      </c>
      <c r="P34" s="20">
        <v>1.05</v>
      </c>
      <c r="Q34" s="20">
        <v>2.3260000000000001</v>
      </c>
      <c r="R34" s="20">
        <v>19.574999999999999</v>
      </c>
      <c r="S34" s="20">
        <v>4.8</v>
      </c>
      <c r="T34" s="20">
        <v>0.67500000000000004</v>
      </c>
      <c r="U34" s="20">
        <v>0.22500000000000001</v>
      </c>
      <c r="V34" s="20">
        <v>7.7779999999999996</v>
      </c>
      <c r="W34" s="20">
        <v>1.1200000000000001</v>
      </c>
      <c r="X34" s="25">
        <v>109.92</v>
      </c>
      <c r="Y34" s="20">
        <v>124.48</v>
      </c>
      <c r="Z34" s="20">
        <f t="shared" si="4"/>
        <v>0.19482937152363225</v>
      </c>
      <c r="AA34" s="20">
        <v>0.95</v>
      </c>
      <c r="AB34" s="20">
        <f t="shared" si="5"/>
        <v>1.0750923730683704E-3</v>
      </c>
      <c r="AC34" s="20">
        <v>263.14999999999998</v>
      </c>
      <c r="AD34" s="20">
        <f t="shared" si="6"/>
        <v>0.29780058733993858</v>
      </c>
      <c r="AE34" s="20">
        <v>27.49</v>
      </c>
      <c r="AF34" s="20">
        <f t="shared" si="7"/>
        <v>3.1109778248052104E-2</v>
      </c>
    </row>
    <row r="35" spans="1:32" ht="23.25" x14ac:dyDescent="0.5">
      <c r="A35" s="14" t="s">
        <v>44</v>
      </c>
      <c r="B35" s="14">
        <v>533</v>
      </c>
      <c r="C35" s="14">
        <v>118</v>
      </c>
      <c r="D35" s="14">
        <v>201</v>
      </c>
      <c r="E35" s="14" t="s">
        <v>50</v>
      </c>
      <c r="F35" s="15" t="s">
        <v>166</v>
      </c>
      <c r="G35" s="15" t="s">
        <v>167</v>
      </c>
      <c r="H35" s="16">
        <v>60.25</v>
      </c>
      <c r="I35" s="17">
        <v>4</v>
      </c>
      <c r="J35" s="14" t="s">
        <v>151</v>
      </c>
      <c r="K35" s="21">
        <v>42206</v>
      </c>
      <c r="L35" s="19" t="s">
        <v>185</v>
      </c>
      <c r="M35" s="20">
        <v>38.880000000000003</v>
      </c>
      <c r="N35" s="20">
        <v>14.68</v>
      </c>
      <c r="O35" s="20">
        <v>4.875</v>
      </c>
      <c r="P35" s="20">
        <v>1.8</v>
      </c>
      <c r="Q35" s="20">
        <v>2.6414200000000001</v>
      </c>
      <c r="R35" s="20">
        <v>52.7</v>
      </c>
      <c r="S35" s="20">
        <v>6.0750000000000002</v>
      </c>
      <c r="T35" s="20">
        <v>1.25</v>
      </c>
      <c r="U35" s="20">
        <v>0.2</v>
      </c>
      <c r="V35" s="20">
        <v>6.5142800000000003</v>
      </c>
      <c r="W35" s="20">
        <v>1.18391</v>
      </c>
      <c r="X35" s="25">
        <v>5960</v>
      </c>
      <c r="Y35" s="20">
        <v>499.76</v>
      </c>
      <c r="Z35" s="20">
        <f t="shared" si="4"/>
        <v>2.9448156490812094</v>
      </c>
      <c r="AA35" s="20">
        <v>953</v>
      </c>
      <c r="AB35" s="20">
        <f t="shared" si="5"/>
        <v>0.4519264967397747</v>
      </c>
      <c r="AC35" s="20">
        <v>208</v>
      </c>
      <c r="AD35" s="20">
        <f t="shared" si="6"/>
        <v>9.8636633076467112E-2</v>
      </c>
      <c r="AE35" s="20">
        <v>2960</v>
      </c>
      <c r="AF35" s="20">
        <f t="shared" si="7"/>
        <v>1.4036751630112625</v>
      </c>
    </row>
    <row r="36" spans="1:32" ht="23.25" x14ac:dyDescent="0.5">
      <c r="A36" s="14" t="s">
        <v>44</v>
      </c>
      <c r="B36" s="14">
        <v>533</v>
      </c>
      <c r="C36" s="14">
        <v>118</v>
      </c>
      <c r="D36" s="14">
        <v>201</v>
      </c>
      <c r="E36" s="14" t="s">
        <v>50</v>
      </c>
      <c r="F36" s="15" t="s">
        <v>167</v>
      </c>
      <c r="G36" s="15" t="s">
        <v>168</v>
      </c>
      <c r="H36" s="16">
        <v>18</v>
      </c>
      <c r="I36" s="17">
        <v>4</v>
      </c>
      <c r="J36" s="14" t="s">
        <v>151</v>
      </c>
      <c r="K36" s="21">
        <v>42206</v>
      </c>
      <c r="L36" s="19" t="s">
        <v>185</v>
      </c>
      <c r="M36" s="20">
        <v>14.73</v>
      </c>
      <c r="N36" s="20">
        <v>2.375</v>
      </c>
      <c r="O36" s="20">
        <v>0.65</v>
      </c>
      <c r="P36" s="20">
        <v>0.25</v>
      </c>
      <c r="Q36" s="20">
        <v>2.2823600000000002</v>
      </c>
      <c r="R36" s="20">
        <v>14.574999999999999</v>
      </c>
      <c r="S36" s="20">
        <v>2.7749999999999999</v>
      </c>
      <c r="T36" s="20">
        <v>0.5</v>
      </c>
      <c r="U36" s="20">
        <v>0.15</v>
      </c>
      <c r="V36" s="20">
        <v>8.6266700000000007</v>
      </c>
      <c r="W36" s="20">
        <v>1.2364900000000001</v>
      </c>
      <c r="X36" s="25">
        <v>3393</v>
      </c>
      <c r="Y36" s="20">
        <v>285.02</v>
      </c>
      <c r="Z36" s="20">
        <f t="shared" si="4"/>
        <v>5.6119206349206348</v>
      </c>
      <c r="AA36" s="20">
        <v>142</v>
      </c>
      <c r="AB36" s="20">
        <f t="shared" si="5"/>
        <v>0.22539682539682537</v>
      </c>
      <c r="AC36" s="20">
        <v>18</v>
      </c>
      <c r="AD36" s="20">
        <f t="shared" si="6"/>
        <v>2.8571428571428574E-2</v>
      </c>
      <c r="AE36" s="20">
        <v>471</v>
      </c>
      <c r="AF36" s="20">
        <f t="shared" si="7"/>
        <v>0.74761904761904763</v>
      </c>
    </row>
    <row r="37" spans="1:32" ht="23.25" x14ac:dyDescent="0.5">
      <c r="A37" s="14" t="s">
        <v>44</v>
      </c>
      <c r="B37" s="14">
        <v>533</v>
      </c>
      <c r="C37" s="14">
        <v>118</v>
      </c>
      <c r="D37" s="14">
        <v>201</v>
      </c>
      <c r="E37" s="14" t="s">
        <v>50</v>
      </c>
      <c r="F37" s="15" t="s">
        <v>168</v>
      </c>
      <c r="G37" s="15" t="s">
        <v>166</v>
      </c>
      <c r="H37" s="16">
        <v>78.25</v>
      </c>
      <c r="I37" s="17">
        <v>4</v>
      </c>
      <c r="J37" s="14" t="s">
        <v>154</v>
      </c>
      <c r="K37" s="21">
        <v>42206</v>
      </c>
      <c r="L37" s="19" t="s">
        <v>185</v>
      </c>
      <c r="M37" s="20">
        <v>51.98</v>
      </c>
      <c r="N37" s="20">
        <v>18.079999999999998</v>
      </c>
      <c r="O37" s="20">
        <v>6.1749999999999998</v>
      </c>
      <c r="P37" s="20">
        <v>1.95</v>
      </c>
      <c r="Q37" s="20">
        <v>2.7211500000000002</v>
      </c>
      <c r="R37" s="20">
        <v>68.375</v>
      </c>
      <c r="S37" s="20">
        <v>7.75</v>
      </c>
      <c r="T37" s="20">
        <v>1.6</v>
      </c>
      <c r="U37" s="20">
        <v>0.45</v>
      </c>
      <c r="V37" s="20">
        <v>6.1330499999999999</v>
      </c>
      <c r="W37" s="20">
        <v>1.1480399999999999</v>
      </c>
      <c r="X37" s="25">
        <v>8555</v>
      </c>
      <c r="Y37" s="20">
        <v>905.13</v>
      </c>
      <c r="Z37" s="20">
        <f t="shared" si="4"/>
        <v>3.2889329073482432</v>
      </c>
      <c r="AA37" s="20">
        <v>4024</v>
      </c>
      <c r="AB37" s="20">
        <f t="shared" si="5"/>
        <v>1.4692834322227293</v>
      </c>
      <c r="AC37" s="20">
        <v>1092</v>
      </c>
      <c r="AD37" s="20">
        <f t="shared" si="6"/>
        <v>0.39872204472843448</v>
      </c>
      <c r="AE37" s="20">
        <v>899</v>
      </c>
      <c r="AF37" s="20">
        <f t="shared" si="7"/>
        <v>0.32825193975353723</v>
      </c>
    </row>
    <row r="38" spans="1:32" ht="23.25" x14ac:dyDescent="0.5">
      <c r="A38" s="14" t="s">
        <v>44</v>
      </c>
      <c r="B38" s="14">
        <v>533</v>
      </c>
      <c r="C38" s="14">
        <v>109</v>
      </c>
      <c r="D38" s="14">
        <v>100</v>
      </c>
      <c r="E38" s="14" t="s">
        <v>49</v>
      </c>
      <c r="F38" s="15" t="s">
        <v>148</v>
      </c>
      <c r="G38" s="15" t="s">
        <v>217</v>
      </c>
      <c r="H38" s="16">
        <v>31.425000000000001</v>
      </c>
      <c r="I38" s="17">
        <v>2</v>
      </c>
      <c r="J38" s="14" t="s">
        <v>151</v>
      </c>
      <c r="K38" s="21">
        <v>21380</v>
      </c>
      <c r="L38" s="19" t="s">
        <v>185</v>
      </c>
      <c r="M38" s="20">
        <v>16.375</v>
      </c>
      <c r="N38" s="20">
        <v>9.375</v>
      </c>
      <c r="O38" s="20">
        <v>3.5750000000000002</v>
      </c>
      <c r="P38" s="20">
        <v>1.825</v>
      </c>
      <c r="Q38" s="20">
        <v>2.8159999999999998</v>
      </c>
      <c r="R38" s="20">
        <v>28.85</v>
      </c>
      <c r="S38" s="20">
        <v>1.6</v>
      </c>
      <c r="T38" s="20">
        <v>0.55000000000000004</v>
      </c>
      <c r="U38" s="20">
        <v>0.17499999999999999</v>
      </c>
      <c r="V38" s="20">
        <v>4.9880000000000004</v>
      </c>
      <c r="W38" s="20">
        <v>1.3169999999999999</v>
      </c>
      <c r="X38" s="25">
        <v>1717.1</v>
      </c>
      <c r="Y38" s="20">
        <v>1072.6199999999999</v>
      </c>
      <c r="Z38" s="20">
        <f t="shared" si="4"/>
        <v>2.0487873622002497</v>
      </c>
      <c r="AA38" s="20">
        <v>268.73</v>
      </c>
      <c r="AB38" s="20">
        <f t="shared" si="5"/>
        <v>0.24432776451869531</v>
      </c>
      <c r="AC38" s="20">
        <v>112.54</v>
      </c>
      <c r="AD38" s="20">
        <f t="shared" si="6"/>
        <v>0.10232071826343904</v>
      </c>
      <c r="AE38" s="20">
        <v>356.62</v>
      </c>
      <c r="AF38" s="20">
        <f t="shared" si="7"/>
        <v>0.32423684509603368</v>
      </c>
    </row>
    <row r="39" spans="1:32" ht="23.25" x14ac:dyDescent="0.5">
      <c r="A39" s="14" t="s">
        <v>44</v>
      </c>
      <c r="B39" s="14">
        <v>533</v>
      </c>
      <c r="C39" s="14">
        <v>120</v>
      </c>
      <c r="D39" s="14">
        <v>300</v>
      </c>
      <c r="E39" s="14" t="s">
        <v>51</v>
      </c>
      <c r="F39" s="15">
        <v>55950</v>
      </c>
      <c r="G39" s="15">
        <v>60541</v>
      </c>
      <c r="H39" s="16">
        <v>4.5910000000000002</v>
      </c>
      <c r="I39" s="24">
        <v>2</v>
      </c>
      <c r="J39" s="14" t="s">
        <v>151</v>
      </c>
      <c r="K39" s="21">
        <v>42205</v>
      </c>
      <c r="L39" s="19" t="s">
        <v>185</v>
      </c>
      <c r="M39" s="20">
        <v>3.85</v>
      </c>
      <c r="N39" s="20">
        <v>0.45</v>
      </c>
      <c r="O39" s="20">
        <v>0.25</v>
      </c>
      <c r="P39" s="20">
        <v>2.5000000000000001E-2</v>
      </c>
      <c r="Q39" s="20">
        <v>2.12697</v>
      </c>
      <c r="R39" s="20">
        <v>4.45</v>
      </c>
      <c r="S39" s="20">
        <v>0.125</v>
      </c>
      <c r="T39" s="20">
        <v>0</v>
      </c>
      <c r="U39" s="20">
        <v>0</v>
      </c>
      <c r="V39" s="20">
        <v>5.7729299999999997</v>
      </c>
      <c r="W39" s="20">
        <v>1.1006100000000001</v>
      </c>
      <c r="X39" s="25">
        <v>4</v>
      </c>
      <c r="Y39" s="20">
        <v>170.18</v>
      </c>
      <c r="Z39" s="20">
        <f t="shared" si="4"/>
        <v>0.55443880884961261</v>
      </c>
      <c r="AA39" s="20">
        <v>0</v>
      </c>
      <c r="AB39" s="20">
        <f t="shared" si="5"/>
        <v>0</v>
      </c>
      <c r="AC39" s="20">
        <v>0</v>
      </c>
      <c r="AD39" s="20">
        <f t="shared" si="6"/>
        <v>0</v>
      </c>
      <c r="AE39" s="20">
        <v>0</v>
      </c>
      <c r="AF39" s="20">
        <f t="shared" si="7"/>
        <v>0</v>
      </c>
    </row>
    <row r="40" spans="1:32" ht="23.25" x14ac:dyDescent="0.5">
      <c r="A40" s="14" t="s">
        <v>44</v>
      </c>
      <c r="B40" s="14">
        <v>533</v>
      </c>
      <c r="C40" s="14">
        <v>1016</v>
      </c>
      <c r="D40" s="14">
        <v>100</v>
      </c>
      <c r="E40" s="14" t="s">
        <v>52</v>
      </c>
      <c r="F40" s="15" t="s">
        <v>161</v>
      </c>
      <c r="G40" s="15" t="s">
        <v>162</v>
      </c>
      <c r="H40" s="16">
        <v>9</v>
      </c>
      <c r="I40" s="24">
        <v>4</v>
      </c>
      <c r="J40" s="14" t="s">
        <v>152</v>
      </c>
      <c r="K40" s="21">
        <v>42201</v>
      </c>
      <c r="L40" s="19" t="s">
        <v>185</v>
      </c>
      <c r="M40" s="20">
        <v>5.15</v>
      </c>
      <c r="N40" s="20">
        <v>2.4249999999999998</v>
      </c>
      <c r="O40" s="20">
        <v>1.175</v>
      </c>
      <c r="P40" s="20">
        <v>0.25</v>
      </c>
      <c r="Q40" s="20">
        <v>2.3618000000000001</v>
      </c>
      <c r="R40" s="20">
        <v>6.35</v>
      </c>
      <c r="S40" s="20">
        <v>2.2999999999999998</v>
      </c>
      <c r="T40" s="20">
        <v>0.35</v>
      </c>
      <c r="U40" s="20">
        <v>0</v>
      </c>
      <c r="V40" s="20">
        <v>8.3744599999999991</v>
      </c>
      <c r="W40" s="20">
        <v>1.19251</v>
      </c>
      <c r="X40" s="25">
        <v>962</v>
      </c>
      <c r="Y40" s="20">
        <v>23.01</v>
      </c>
      <c r="Z40" s="20">
        <f t="shared" si="4"/>
        <v>3.0904920634920634</v>
      </c>
      <c r="AA40" s="20">
        <v>0</v>
      </c>
      <c r="AB40" s="20">
        <f t="shared" si="5"/>
        <v>0</v>
      </c>
      <c r="AC40" s="20">
        <v>358</v>
      </c>
      <c r="AD40" s="20">
        <f t="shared" si="6"/>
        <v>1.1365079365079365</v>
      </c>
      <c r="AE40" s="20">
        <v>38</v>
      </c>
      <c r="AF40" s="20">
        <f t="shared" si="7"/>
        <v>0.12063492063492064</v>
      </c>
    </row>
    <row r="41" spans="1:32" ht="23.25" x14ac:dyDescent="0.5">
      <c r="A41" s="14" t="s">
        <v>44</v>
      </c>
      <c r="B41" s="14">
        <v>533</v>
      </c>
      <c r="C41" s="14">
        <v>1016</v>
      </c>
      <c r="D41" s="14">
        <v>100</v>
      </c>
      <c r="E41" s="14" t="s">
        <v>52</v>
      </c>
      <c r="F41" s="15" t="s">
        <v>162</v>
      </c>
      <c r="G41" s="15" t="s">
        <v>161</v>
      </c>
      <c r="H41" s="16">
        <v>9</v>
      </c>
      <c r="I41" s="24">
        <v>4</v>
      </c>
      <c r="J41" s="14" t="s">
        <v>153</v>
      </c>
      <c r="K41" s="21">
        <v>42201</v>
      </c>
      <c r="L41" s="19" t="s">
        <v>185</v>
      </c>
      <c r="M41" s="20">
        <v>6.75</v>
      </c>
      <c r="N41" s="20">
        <v>1.8</v>
      </c>
      <c r="O41" s="20">
        <v>0.45</v>
      </c>
      <c r="P41" s="20">
        <v>2.5000000000000001E-2</v>
      </c>
      <c r="Q41" s="20">
        <v>1.90008</v>
      </c>
      <c r="R41" s="20">
        <v>6.625</v>
      </c>
      <c r="S41" s="20">
        <v>1.7250000000000001</v>
      </c>
      <c r="T41" s="20">
        <v>0.55000000000000004</v>
      </c>
      <c r="U41" s="20">
        <v>0.125</v>
      </c>
      <c r="V41" s="20">
        <v>7.0019099999999996</v>
      </c>
      <c r="W41" s="20">
        <v>1.14245</v>
      </c>
      <c r="X41" s="25">
        <v>33</v>
      </c>
      <c r="Y41" s="20">
        <v>0</v>
      </c>
      <c r="Z41" s="20">
        <f t="shared" si="4"/>
        <v>0.10476190476190476</v>
      </c>
      <c r="AA41" s="20">
        <v>0</v>
      </c>
      <c r="AB41" s="20">
        <f t="shared" si="5"/>
        <v>0</v>
      </c>
      <c r="AC41" s="20">
        <v>24</v>
      </c>
      <c r="AD41" s="20">
        <f t="shared" si="6"/>
        <v>7.6190476190476197E-2</v>
      </c>
      <c r="AE41" s="20">
        <v>24</v>
      </c>
      <c r="AF41" s="20">
        <f t="shared" si="7"/>
        <v>7.6190476190476197E-2</v>
      </c>
    </row>
    <row r="42" spans="1:32" ht="23.25" x14ac:dyDescent="0.5">
      <c r="A42" s="14" t="s">
        <v>44</v>
      </c>
      <c r="B42" s="14">
        <v>533</v>
      </c>
      <c r="C42" s="14">
        <v>1089</v>
      </c>
      <c r="D42" s="14">
        <v>100</v>
      </c>
      <c r="E42" s="14" t="s">
        <v>53</v>
      </c>
      <c r="F42" s="15" t="s">
        <v>148</v>
      </c>
      <c r="G42" s="15" t="s">
        <v>218</v>
      </c>
      <c r="H42" s="16">
        <v>11.916</v>
      </c>
      <c r="I42" s="24">
        <v>2</v>
      </c>
      <c r="J42" s="14" t="s">
        <v>154</v>
      </c>
      <c r="K42" s="21">
        <v>21382</v>
      </c>
      <c r="L42" s="19" t="s">
        <v>185</v>
      </c>
      <c r="M42" s="20">
        <v>3.9750000000000001</v>
      </c>
      <c r="N42" s="20">
        <v>4.8499999999999996</v>
      </c>
      <c r="O42" s="20">
        <v>2.0750000000000002</v>
      </c>
      <c r="P42" s="20">
        <v>0.9</v>
      </c>
      <c r="Q42" s="20">
        <v>3.085</v>
      </c>
      <c r="R42" s="20">
        <v>11.324999999999999</v>
      </c>
      <c r="S42" s="20">
        <v>0.375</v>
      </c>
      <c r="T42" s="20">
        <v>7.4999999999999997E-2</v>
      </c>
      <c r="U42" s="20">
        <v>0.05</v>
      </c>
      <c r="V42" s="20">
        <v>3.976</v>
      </c>
      <c r="W42" s="20">
        <v>1.5009999999999999</v>
      </c>
      <c r="X42" s="25">
        <v>10.86</v>
      </c>
      <c r="Y42" s="20">
        <v>247.92</v>
      </c>
      <c r="Z42" s="20">
        <f t="shared" si="4"/>
        <v>0.32326283987915405</v>
      </c>
      <c r="AA42" s="20">
        <v>293.66000000000003</v>
      </c>
      <c r="AB42" s="20">
        <f t="shared" si="5"/>
        <v>0.70411931137006667</v>
      </c>
      <c r="AC42" s="20">
        <v>57.84</v>
      </c>
      <c r="AD42" s="20">
        <f t="shared" si="6"/>
        <v>0.13868508128326859</v>
      </c>
      <c r="AE42" s="20">
        <v>1568.8</v>
      </c>
      <c r="AF42" s="20">
        <f t="shared" si="7"/>
        <v>3.7615690787896225</v>
      </c>
    </row>
    <row r="43" spans="1:32" ht="23.25" x14ac:dyDescent="0.5">
      <c r="A43" s="14" t="s">
        <v>44</v>
      </c>
      <c r="B43" s="14">
        <v>533</v>
      </c>
      <c r="C43" s="14">
        <v>1130</v>
      </c>
      <c r="D43" s="14">
        <v>100</v>
      </c>
      <c r="E43" s="14" t="s">
        <v>54</v>
      </c>
      <c r="F43" s="15" t="s">
        <v>148</v>
      </c>
      <c r="G43" s="15" t="s">
        <v>219</v>
      </c>
      <c r="H43" s="16">
        <v>50.552999999999997</v>
      </c>
      <c r="I43" s="24">
        <v>2</v>
      </c>
      <c r="J43" s="14" t="s">
        <v>151</v>
      </c>
      <c r="K43" s="21">
        <v>21383</v>
      </c>
      <c r="L43" s="19" t="s">
        <v>185</v>
      </c>
      <c r="M43" s="20">
        <v>15.4</v>
      </c>
      <c r="N43" s="20">
        <v>13.725</v>
      </c>
      <c r="O43" s="20">
        <v>11.375</v>
      </c>
      <c r="P43" s="20">
        <v>9.4749999999999996</v>
      </c>
      <c r="Q43" s="20">
        <v>3.7759999999999998</v>
      </c>
      <c r="R43" s="20">
        <v>43.8</v>
      </c>
      <c r="S43" s="20">
        <v>4</v>
      </c>
      <c r="T43" s="20">
        <v>1.35</v>
      </c>
      <c r="U43" s="20">
        <v>0.97499999999999998</v>
      </c>
      <c r="V43" s="20">
        <v>5.3470000000000004</v>
      </c>
      <c r="W43" s="20">
        <v>1.3480000000000001</v>
      </c>
      <c r="X43" s="25">
        <v>1265.4000000000001</v>
      </c>
      <c r="Y43" s="20">
        <v>103.81</v>
      </c>
      <c r="Z43" s="20">
        <f t="shared" si="4"/>
        <v>0.74451141800260545</v>
      </c>
      <c r="AA43" s="20">
        <v>0.5</v>
      </c>
      <c r="AB43" s="20">
        <f t="shared" si="5"/>
        <v>2.8258885300010459E-4</v>
      </c>
      <c r="AC43" s="20">
        <v>135.43</v>
      </c>
      <c r="AD43" s="20">
        <f t="shared" si="6"/>
        <v>7.6542016723608317E-2</v>
      </c>
      <c r="AE43" s="20">
        <v>0</v>
      </c>
      <c r="AF43" s="20">
        <f t="shared" si="7"/>
        <v>0</v>
      </c>
    </row>
    <row r="44" spans="1:32" ht="23.25" x14ac:dyDescent="0.5">
      <c r="A44" s="14" t="s">
        <v>44</v>
      </c>
      <c r="B44" s="14">
        <v>533</v>
      </c>
      <c r="C44" s="14">
        <v>1149</v>
      </c>
      <c r="D44" s="14">
        <v>100</v>
      </c>
      <c r="E44" s="14" t="s">
        <v>55</v>
      </c>
      <c r="F44" s="15" t="s">
        <v>148</v>
      </c>
      <c r="G44" s="15" t="s">
        <v>220</v>
      </c>
      <c r="H44" s="16">
        <v>43.725999999999999</v>
      </c>
      <c r="I44" s="24">
        <v>2</v>
      </c>
      <c r="J44" s="14" t="s">
        <v>151</v>
      </c>
      <c r="K44" s="21">
        <v>21382</v>
      </c>
      <c r="L44" s="19" t="s">
        <v>185</v>
      </c>
      <c r="M44" s="20">
        <v>4.1749999999999998</v>
      </c>
      <c r="N44" s="20">
        <v>6.875</v>
      </c>
      <c r="O44" s="20">
        <v>5.2</v>
      </c>
      <c r="P44" s="20">
        <v>2.875</v>
      </c>
      <c r="Q44" s="20">
        <v>3.6589999999999998</v>
      </c>
      <c r="R44" s="20">
        <v>16.55</v>
      </c>
      <c r="S44" s="20">
        <v>1.1000000000000001</v>
      </c>
      <c r="T44" s="20">
        <v>0.52500000000000002</v>
      </c>
      <c r="U44" s="20">
        <v>0.95</v>
      </c>
      <c r="V44" s="20">
        <v>5.984</v>
      </c>
      <c r="W44" s="20">
        <v>1.6020000000000001</v>
      </c>
      <c r="X44" s="25">
        <v>511.92</v>
      </c>
      <c r="Y44" s="20">
        <v>941.56</v>
      </c>
      <c r="Z44" s="20">
        <f t="shared" si="4"/>
        <v>0.64211551152959012</v>
      </c>
      <c r="AA44" s="20">
        <v>1022.2</v>
      </c>
      <c r="AB44" s="20">
        <f t="shared" si="5"/>
        <v>0.66792558856776951</v>
      </c>
      <c r="AC44" s="20">
        <v>74.510000000000005</v>
      </c>
      <c r="AD44" s="20">
        <f t="shared" si="6"/>
        <v>4.8686299749740265E-2</v>
      </c>
      <c r="AE44" s="20">
        <v>184.3</v>
      </c>
      <c r="AF44" s="20">
        <f t="shared" si="7"/>
        <v>0.1204252455224417</v>
      </c>
    </row>
    <row r="45" spans="1:32" ht="23.25" x14ac:dyDescent="0.5">
      <c r="A45" s="14" t="s">
        <v>44</v>
      </c>
      <c r="B45" s="14">
        <v>533</v>
      </c>
      <c r="C45" s="14">
        <v>1152</v>
      </c>
      <c r="D45" s="14">
        <v>100</v>
      </c>
      <c r="E45" s="14" t="s">
        <v>56</v>
      </c>
      <c r="F45" s="15">
        <v>0</v>
      </c>
      <c r="G45" s="15">
        <v>19000</v>
      </c>
      <c r="H45" s="16">
        <v>19</v>
      </c>
      <c r="I45" s="24">
        <v>2</v>
      </c>
      <c r="J45" s="14" t="s">
        <v>154</v>
      </c>
      <c r="K45" s="21">
        <v>42203</v>
      </c>
      <c r="L45" s="19" t="s">
        <v>185</v>
      </c>
      <c r="M45" s="20">
        <v>8.5</v>
      </c>
      <c r="N45" s="20">
        <v>5.65</v>
      </c>
      <c r="O45" s="20">
        <v>2.875</v>
      </c>
      <c r="P45" s="20">
        <v>1.825</v>
      </c>
      <c r="Q45" s="20">
        <v>3.0621100000000001</v>
      </c>
      <c r="R45" s="20">
        <v>13.85</v>
      </c>
      <c r="S45" s="20">
        <v>3.25</v>
      </c>
      <c r="T45" s="20">
        <v>1.2250000000000001</v>
      </c>
      <c r="U45" s="20">
        <v>0.52500000000000002</v>
      </c>
      <c r="V45" s="20">
        <v>8.0821799999999993</v>
      </c>
      <c r="W45" s="20">
        <v>1.0346</v>
      </c>
      <c r="X45" s="25">
        <v>113</v>
      </c>
      <c r="Y45" s="20">
        <v>47.99</v>
      </c>
      <c r="Z45" s="20">
        <f t="shared" si="4"/>
        <v>0.2060075187969925</v>
      </c>
      <c r="AA45" s="20">
        <v>1</v>
      </c>
      <c r="AB45" s="20">
        <f t="shared" si="5"/>
        <v>1.5037593984962405E-3</v>
      </c>
      <c r="AC45" s="20">
        <v>7</v>
      </c>
      <c r="AD45" s="20">
        <f t="shared" si="6"/>
        <v>1.0526315789473684E-2</v>
      </c>
      <c r="AE45" s="20">
        <v>0</v>
      </c>
      <c r="AF45" s="20">
        <f t="shared" si="7"/>
        <v>0</v>
      </c>
    </row>
    <row r="46" spans="1:32" ht="23.25" x14ac:dyDescent="0.5">
      <c r="A46" s="14" t="s">
        <v>44</v>
      </c>
      <c r="B46" s="14">
        <v>533</v>
      </c>
      <c r="C46" s="14">
        <v>1181</v>
      </c>
      <c r="D46" s="14">
        <v>100</v>
      </c>
      <c r="E46" s="14" t="s">
        <v>57</v>
      </c>
      <c r="F46" s="15">
        <v>0</v>
      </c>
      <c r="G46" s="15">
        <v>14365</v>
      </c>
      <c r="H46" s="16">
        <v>14.365</v>
      </c>
      <c r="I46" s="24">
        <v>2</v>
      </c>
      <c r="J46" s="14" t="s">
        <v>151</v>
      </c>
      <c r="K46" s="21">
        <v>42203</v>
      </c>
      <c r="L46" s="19" t="s">
        <v>185</v>
      </c>
      <c r="M46" s="20">
        <v>6.5250000000000004</v>
      </c>
      <c r="N46" s="20">
        <v>3.75</v>
      </c>
      <c r="O46" s="20">
        <v>2.65</v>
      </c>
      <c r="P46" s="20">
        <v>1.35</v>
      </c>
      <c r="Q46" s="20">
        <v>3.0068000000000001</v>
      </c>
      <c r="R46" s="20">
        <v>12.05</v>
      </c>
      <c r="S46" s="20">
        <v>1.575</v>
      </c>
      <c r="T46" s="20">
        <v>0.375</v>
      </c>
      <c r="U46" s="20">
        <v>0.27500000000000002</v>
      </c>
      <c r="V46" s="20">
        <v>5.9813000000000001</v>
      </c>
      <c r="W46" s="20">
        <v>1.35537</v>
      </c>
      <c r="X46" s="25">
        <v>241</v>
      </c>
      <c r="Y46" s="20">
        <v>66.98</v>
      </c>
      <c r="Z46" s="20">
        <f t="shared" si="4"/>
        <v>0.54594997762418573</v>
      </c>
      <c r="AA46" s="20">
        <v>0</v>
      </c>
      <c r="AB46" s="20">
        <f t="shared" si="5"/>
        <v>0</v>
      </c>
      <c r="AC46" s="20">
        <v>0</v>
      </c>
      <c r="AD46" s="20">
        <f t="shared" si="6"/>
        <v>0</v>
      </c>
      <c r="AE46" s="20">
        <v>0</v>
      </c>
      <c r="AF46" s="20">
        <f t="shared" si="7"/>
        <v>0</v>
      </c>
    </row>
    <row r="47" spans="1:32" ht="23.25" x14ac:dyDescent="0.5">
      <c r="A47" s="14" t="s">
        <v>44</v>
      </c>
      <c r="B47" s="14">
        <v>533</v>
      </c>
      <c r="C47" s="14">
        <v>1208</v>
      </c>
      <c r="D47" s="14">
        <v>100</v>
      </c>
      <c r="E47" s="14" t="s">
        <v>58</v>
      </c>
      <c r="F47" s="15" t="s">
        <v>163</v>
      </c>
      <c r="G47" s="15" t="s">
        <v>164</v>
      </c>
      <c r="H47" s="16">
        <v>4.6890000000000001</v>
      </c>
      <c r="I47" s="24">
        <v>2</v>
      </c>
      <c r="J47" s="14" t="s">
        <v>151</v>
      </c>
      <c r="K47" s="21">
        <v>42203</v>
      </c>
      <c r="L47" s="19" t="s">
        <v>185</v>
      </c>
      <c r="M47" s="20">
        <v>4.1749999999999998</v>
      </c>
      <c r="N47" s="20">
        <v>0.22500000000000001</v>
      </c>
      <c r="O47" s="20">
        <v>0.15</v>
      </c>
      <c r="P47" s="20">
        <v>0.1</v>
      </c>
      <c r="Q47" s="20">
        <v>1.83978</v>
      </c>
      <c r="R47" s="20">
        <v>4.5</v>
      </c>
      <c r="S47" s="20">
        <v>0.1</v>
      </c>
      <c r="T47" s="20">
        <v>0.05</v>
      </c>
      <c r="U47" s="20">
        <v>0</v>
      </c>
      <c r="V47" s="20">
        <v>4.5885199999999999</v>
      </c>
      <c r="W47" s="20">
        <v>1.12937</v>
      </c>
      <c r="X47" s="25">
        <v>24</v>
      </c>
      <c r="Y47" s="20">
        <v>0</v>
      </c>
      <c r="Z47" s="20">
        <f t="shared" si="4"/>
        <v>0.14623891783200804</v>
      </c>
      <c r="AA47" s="20">
        <v>0</v>
      </c>
      <c r="AB47" s="20">
        <f t="shared" si="5"/>
        <v>0</v>
      </c>
      <c r="AC47" s="20">
        <v>0</v>
      </c>
      <c r="AD47" s="20">
        <f t="shared" si="6"/>
        <v>0</v>
      </c>
      <c r="AE47" s="20">
        <v>0</v>
      </c>
      <c r="AF47" s="20">
        <f t="shared" si="7"/>
        <v>0</v>
      </c>
    </row>
    <row r="48" spans="1:32" ht="23.25" x14ac:dyDescent="0.5">
      <c r="A48" s="14" t="s">
        <v>44</v>
      </c>
      <c r="B48" s="14">
        <v>533</v>
      </c>
      <c r="C48" s="14">
        <v>1209</v>
      </c>
      <c r="D48" s="14">
        <v>100</v>
      </c>
      <c r="E48" s="14" t="s">
        <v>59</v>
      </c>
      <c r="F48" s="15" t="s">
        <v>148</v>
      </c>
      <c r="G48" s="15" t="s">
        <v>221</v>
      </c>
      <c r="H48" s="16">
        <v>29.321999999999999</v>
      </c>
      <c r="I48" s="16">
        <v>2</v>
      </c>
      <c r="J48" s="14" t="s">
        <v>154</v>
      </c>
      <c r="K48" s="21">
        <v>21383</v>
      </c>
      <c r="L48" s="19" t="s">
        <v>185</v>
      </c>
      <c r="M48" s="20">
        <v>21</v>
      </c>
      <c r="N48" s="20">
        <v>4.25</v>
      </c>
      <c r="O48" s="20">
        <v>1.875</v>
      </c>
      <c r="P48" s="20">
        <v>1.925</v>
      </c>
      <c r="Q48" s="20">
        <v>2.52</v>
      </c>
      <c r="R48" s="20">
        <v>27.074999999999999</v>
      </c>
      <c r="S48" s="20">
        <v>1.575</v>
      </c>
      <c r="T48" s="20">
        <v>0.25</v>
      </c>
      <c r="U48" s="20">
        <v>0.15</v>
      </c>
      <c r="V48" s="20">
        <v>4.7930000000000001</v>
      </c>
      <c r="W48" s="20">
        <v>1.1859999999999999</v>
      </c>
      <c r="X48" s="25">
        <v>188.52</v>
      </c>
      <c r="Y48" s="20">
        <v>265.41000000000003</v>
      </c>
      <c r="Z48" s="20">
        <f t="shared" si="4"/>
        <v>0.31300242626209479</v>
      </c>
      <c r="AA48" s="20">
        <v>0</v>
      </c>
      <c r="AB48" s="20">
        <f t="shared" si="5"/>
        <v>0</v>
      </c>
      <c r="AC48" s="20">
        <v>0</v>
      </c>
      <c r="AD48" s="20">
        <f t="shared" si="6"/>
        <v>0</v>
      </c>
      <c r="AE48" s="20">
        <v>0</v>
      </c>
      <c r="AF48" s="20">
        <f t="shared" si="7"/>
        <v>0</v>
      </c>
    </row>
    <row r="49" spans="1:32" ht="23.25" x14ac:dyDescent="0.5">
      <c r="A49" s="14" t="s">
        <v>44</v>
      </c>
      <c r="B49" s="14">
        <v>533</v>
      </c>
      <c r="C49" s="14">
        <v>1211</v>
      </c>
      <c r="D49" s="14">
        <v>100</v>
      </c>
      <c r="E49" s="14" t="s">
        <v>60</v>
      </c>
      <c r="F49" s="15" t="s">
        <v>222</v>
      </c>
      <c r="G49" s="15" t="s">
        <v>223</v>
      </c>
      <c r="H49" s="16">
        <v>29.709</v>
      </c>
      <c r="I49" s="16">
        <v>2</v>
      </c>
      <c r="J49" s="14" t="s">
        <v>224</v>
      </c>
      <c r="K49" s="21">
        <v>21384</v>
      </c>
      <c r="L49" s="19" t="s">
        <v>185</v>
      </c>
      <c r="M49" s="20">
        <v>20.25</v>
      </c>
      <c r="N49" s="20">
        <v>6.65</v>
      </c>
      <c r="O49" s="20">
        <v>1.7</v>
      </c>
      <c r="P49" s="20">
        <v>0.77500000000000002</v>
      </c>
      <c r="Q49" s="20">
        <v>2.3620000000000001</v>
      </c>
      <c r="R49" s="20">
        <v>28.274999999999999</v>
      </c>
      <c r="S49" s="20">
        <v>0.97499999999999998</v>
      </c>
      <c r="T49" s="20">
        <v>0.1</v>
      </c>
      <c r="U49" s="20">
        <v>2.5000000000000001E-2</v>
      </c>
      <c r="V49" s="20">
        <v>4.6210000000000004</v>
      </c>
      <c r="W49" s="20">
        <v>1.254</v>
      </c>
      <c r="X49" s="25">
        <v>31.93</v>
      </c>
      <c r="Y49" s="20">
        <v>18.02</v>
      </c>
      <c r="Z49" s="20">
        <f t="shared" si="4"/>
        <v>3.937238835754437E-2</v>
      </c>
      <c r="AA49" s="20">
        <v>0</v>
      </c>
      <c r="AB49" s="20">
        <f t="shared" si="5"/>
        <v>0</v>
      </c>
      <c r="AC49" s="20">
        <v>0</v>
      </c>
      <c r="AD49" s="20">
        <f t="shared" si="6"/>
        <v>0</v>
      </c>
      <c r="AE49" s="20">
        <v>0</v>
      </c>
      <c r="AF49" s="20">
        <f t="shared" si="7"/>
        <v>0</v>
      </c>
    </row>
    <row r="50" spans="1:32" ht="23.25" x14ac:dyDescent="0.5">
      <c r="A50" s="14" t="s">
        <v>44</v>
      </c>
      <c r="B50" s="14">
        <v>533</v>
      </c>
      <c r="C50" s="14">
        <v>1232</v>
      </c>
      <c r="D50" s="14">
        <v>100</v>
      </c>
      <c r="E50" s="14" t="s">
        <v>61</v>
      </c>
      <c r="F50" s="15" t="s">
        <v>169</v>
      </c>
      <c r="G50" s="15" t="s">
        <v>170</v>
      </c>
      <c r="H50" s="16">
        <v>12.217000000000001</v>
      </c>
      <c r="I50" s="16">
        <v>2</v>
      </c>
      <c r="J50" s="14" t="s">
        <v>151</v>
      </c>
      <c r="K50" s="21">
        <v>42203</v>
      </c>
      <c r="L50" s="19" t="s">
        <v>185</v>
      </c>
      <c r="M50" s="20">
        <v>6.75</v>
      </c>
      <c r="N50" s="20">
        <v>4.1749999999999998</v>
      </c>
      <c r="O50" s="20">
        <v>1.05</v>
      </c>
      <c r="P50" s="20">
        <v>0.17499999999999999</v>
      </c>
      <c r="Q50" s="20">
        <v>2.9018299999999999</v>
      </c>
      <c r="R50" s="20">
        <v>11.775</v>
      </c>
      <c r="S50" s="20">
        <v>0.35</v>
      </c>
      <c r="T50" s="20">
        <v>2.5000000000000001E-2</v>
      </c>
      <c r="U50" s="20">
        <v>0</v>
      </c>
      <c r="V50" s="20">
        <v>4.4801200000000003</v>
      </c>
      <c r="W50" s="20">
        <v>1.0178100000000001</v>
      </c>
      <c r="X50" s="25">
        <v>20</v>
      </c>
      <c r="Y50" s="20">
        <v>19.010000000000002</v>
      </c>
      <c r="Z50" s="20">
        <f t="shared" si="4"/>
        <v>6.9002210035196854E-2</v>
      </c>
      <c r="AA50" s="20">
        <v>0</v>
      </c>
      <c r="AB50" s="20">
        <f t="shared" si="5"/>
        <v>0</v>
      </c>
      <c r="AC50" s="20">
        <v>0</v>
      </c>
      <c r="AD50" s="20">
        <f t="shared" si="6"/>
        <v>0</v>
      </c>
      <c r="AE50" s="20">
        <v>0</v>
      </c>
      <c r="AF50" s="20">
        <f t="shared" si="7"/>
        <v>0</v>
      </c>
    </row>
    <row r="51" spans="1:32" ht="23.25" x14ac:dyDescent="0.5">
      <c r="A51" s="14" t="s">
        <v>44</v>
      </c>
      <c r="B51" s="14">
        <v>533</v>
      </c>
      <c r="C51" s="14">
        <v>1233</v>
      </c>
      <c r="D51" s="14">
        <v>100</v>
      </c>
      <c r="E51" s="14" t="s">
        <v>62</v>
      </c>
      <c r="F51" s="15">
        <v>0</v>
      </c>
      <c r="G51" s="15">
        <v>6300</v>
      </c>
      <c r="H51" s="16">
        <v>6.3</v>
      </c>
      <c r="I51" s="16">
        <v>2</v>
      </c>
      <c r="J51" s="14" t="s">
        <v>154</v>
      </c>
      <c r="K51" s="21">
        <v>42203</v>
      </c>
      <c r="L51" s="19" t="s">
        <v>185</v>
      </c>
      <c r="M51" s="20">
        <v>3.85</v>
      </c>
      <c r="N51" s="20">
        <v>1.2749999999999999</v>
      </c>
      <c r="O51" s="20">
        <v>0.57499999999999996</v>
      </c>
      <c r="P51" s="20">
        <v>0.52500000000000002</v>
      </c>
      <c r="Q51" s="20">
        <v>2.69936</v>
      </c>
      <c r="R51" s="20">
        <v>5.375</v>
      </c>
      <c r="S51" s="20">
        <v>0.8</v>
      </c>
      <c r="T51" s="20">
        <v>0.05</v>
      </c>
      <c r="U51" s="20">
        <v>0</v>
      </c>
      <c r="V51" s="20">
        <v>6.7106500000000002</v>
      </c>
      <c r="W51" s="20">
        <v>1.1345700000000001</v>
      </c>
      <c r="X51" s="25">
        <v>3</v>
      </c>
      <c r="Y51" s="20">
        <v>34.42</v>
      </c>
      <c r="Z51" s="20">
        <f t="shared" si="4"/>
        <v>9.1655328798185942E-2</v>
      </c>
      <c r="AA51" s="20">
        <v>0</v>
      </c>
      <c r="AB51" s="20">
        <f t="shared" si="5"/>
        <v>0</v>
      </c>
      <c r="AC51" s="20">
        <v>0</v>
      </c>
      <c r="AD51" s="20">
        <f t="shared" si="6"/>
        <v>0</v>
      </c>
      <c r="AE51" s="20">
        <v>0</v>
      </c>
      <c r="AF51" s="20">
        <f t="shared" si="7"/>
        <v>0</v>
      </c>
    </row>
    <row r="52" spans="1:32" ht="23.25" x14ac:dyDescent="0.5">
      <c r="A52" s="14" t="s">
        <v>44</v>
      </c>
      <c r="B52" s="14">
        <v>533</v>
      </c>
      <c r="C52" s="14">
        <v>1306</v>
      </c>
      <c r="D52" s="14">
        <v>100</v>
      </c>
      <c r="E52" s="14" t="s">
        <v>63</v>
      </c>
      <c r="F52" s="15">
        <v>0</v>
      </c>
      <c r="G52" s="15">
        <v>15579</v>
      </c>
      <c r="H52" s="16">
        <v>15.579000000000001</v>
      </c>
      <c r="I52" s="17">
        <v>2</v>
      </c>
      <c r="J52" s="14" t="s">
        <v>151</v>
      </c>
      <c r="K52" s="21">
        <v>42203</v>
      </c>
      <c r="L52" s="19" t="s">
        <v>185</v>
      </c>
      <c r="M52" s="20">
        <v>9.3000000000000007</v>
      </c>
      <c r="N52" s="20">
        <v>3.95</v>
      </c>
      <c r="O52" s="20">
        <v>1.4750000000000001</v>
      </c>
      <c r="P52" s="20">
        <v>0.625</v>
      </c>
      <c r="Q52" s="20">
        <v>2.52935</v>
      </c>
      <c r="R52" s="20">
        <v>14.725</v>
      </c>
      <c r="S52" s="20">
        <v>0.42499999999999999</v>
      </c>
      <c r="T52" s="20">
        <v>0.1</v>
      </c>
      <c r="U52" s="20">
        <v>0.1</v>
      </c>
      <c r="V52" s="20">
        <v>3.7551299999999999</v>
      </c>
      <c r="W52" s="20">
        <v>1.1500999999999999</v>
      </c>
      <c r="X52" s="25">
        <v>1139</v>
      </c>
      <c r="Y52" s="20">
        <v>14.41</v>
      </c>
      <c r="Z52" s="20">
        <f t="shared" si="4"/>
        <v>2.1021063152778923</v>
      </c>
      <c r="AA52" s="20">
        <v>0</v>
      </c>
      <c r="AB52" s="20">
        <f t="shared" si="5"/>
        <v>0</v>
      </c>
      <c r="AC52" s="20">
        <v>0</v>
      </c>
      <c r="AD52" s="20">
        <f t="shared" si="6"/>
        <v>0</v>
      </c>
      <c r="AE52" s="20">
        <v>0</v>
      </c>
      <c r="AF52" s="20">
        <f t="shared" si="7"/>
        <v>0</v>
      </c>
    </row>
    <row r="53" spans="1:32" ht="23.25" x14ac:dyDescent="0.5">
      <c r="A53" s="14" t="s">
        <v>44</v>
      </c>
      <c r="B53" s="14">
        <v>533</v>
      </c>
      <c r="C53" s="14">
        <v>1334</v>
      </c>
      <c r="D53" s="14">
        <v>100</v>
      </c>
      <c r="E53" s="14" t="s">
        <v>64</v>
      </c>
      <c r="F53" s="15" t="s">
        <v>148</v>
      </c>
      <c r="G53" s="15" t="s">
        <v>225</v>
      </c>
      <c r="H53" s="16">
        <v>33.247</v>
      </c>
      <c r="I53" s="17">
        <v>2</v>
      </c>
      <c r="J53" s="14" t="s">
        <v>154</v>
      </c>
      <c r="K53" s="21">
        <v>21382</v>
      </c>
      <c r="L53" s="19" t="s">
        <v>185</v>
      </c>
      <c r="M53" s="20">
        <v>1.85</v>
      </c>
      <c r="N53" s="20">
        <v>8.375</v>
      </c>
      <c r="O53" s="20">
        <v>10.1</v>
      </c>
      <c r="P53" s="20">
        <v>12.425000000000001</v>
      </c>
      <c r="Q53" s="20">
        <v>5.1550000000000002</v>
      </c>
      <c r="R53" s="20">
        <v>16.3</v>
      </c>
      <c r="S53" s="20">
        <v>6.2</v>
      </c>
      <c r="T53" s="20">
        <v>4.4749999999999996</v>
      </c>
      <c r="U53" s="20">
        <v>5.7750000000000004</v>
      </c>
      <c r="V53" s="20">
        <v>12.682</v>
      </c>
      <c r="W53" s="20">
        <v>2.4609999999999999</v>
      </c>
      <c r="X53" s="25">
        <v>4309.1000000000004</v>
      </c>
      <c r="Y53" s="20">
        <v>1370.65</v>
      </c>
      <c r="Z53" s="20">
        <f t="shared" si="4"/>
        <v>4.2920521293006031</v>
      </c>
      <c r="AA53" s="20">
        <v>664.52</v>
      </c>
      <c r="AB53" s="20">
        <f t="shared" si="5"/>
        <v>0.57106763660738458</v>
      </c>
      <c r="AC53" s="20">
        <v>639.83000000000004</v>
      </c>
      <c r="AD53" s="20">
        <f t="shared" si="6"/>
        <v>0.54984982533332771</v>
      </c>
      <c r="AE53" s="20">
        <v>1345.8</v>
      </c>
      <c r="AF53" s="20">
        <f t="shared" si="7"/>
        <v>1.1565382913173692</v>
      </c>
    </row>
    <row r="54" spans="1:32" ht="23.25" x14ac:dyDescent="0.5">
      <c r="A54" s="14" t="s">
        <v>44</v>
      </c>
      <c r="B54" s="14">
        <v>533</v>
      </c>
      <c r="C54" s="14">
        <v>1338</v>
      </c>
      <c r="D54" s="14">
        <v>100</v>
      </c>
      <c r="E54" s="14" t="s">
        <v>65</v>
      </c>
      <c r="F54" s="15" t="s">
        <v>148</v>
      </c>
      <c r="G54" s="15" t="s">
        <v>226</v>
      </c>
      <c r="H54" s="16">
        <v>19.440000000000001</v>
      </c>
      <c r="I54" s="17">
        <v>2</v>
      </c>
      <c r="J54" s="14" t="s">
        <v>151</v>
      </c>
      <c r="K54" s="21">
        <v>21383</v>
      </c>
      <c r="L54" s="19" t="s">
        <v>185</v>
      </c>
      <c r="M54" s="20">
        <v>7.35</v>
      </c>
      <c r="N54" s="20">
        <v>7.0750000000000002</v>
      </c>
      <c r="O54" s="20">
        <v>3.3250000000000002</v>
      </c>
      <c r="P54" s="20">
        <v>1.5</v>
      </c>
      <c r="Q54" s="20">
        <v>3.073</v>
      </c>
      <c r="R54" s="20">
        <v>17.024999999999999</v>
      </c>
      <c r="S54" s="20">
        <v>1.2250000000000001</v>
      </c>
      <c r="T54" s="20">
        <v>0.5</v>
      </c>
      <c r="U54" s="20">
        <v>0.42499999999999999</v>
      </c>
      <c r="V54" s="20">
        <v>6.0780000000000003</v>
      </c>
      <c r="W54" s="20">
        <v>1.359</v>
      </c>
      <c r="X54" s="25">
        <v>48.7</v>
      </c>
      <c r="Y54" s="20">
        <v>1095.1400000000001</v>
      </c>
      <c r="Z54" s="20">
        <f t="shared" si="4"/>
        <v>0.87635214579659049</v>
      </c>
      <c r="AA54" s="20">
        <v>0</v>
      </c>
      <c r="AB54" s="20">
        <f t="shared" si="5"/>
        <v>0</v>
      </c>
      <c r="AC54" s="20">
        <v>0</v>
      </c>
      <c r="AD54" s="20">
        <f t="shared" si="6"/>
        <v>0</v>
      </c>
      <c r="AE54" s="20">
        <v>0</v>
      </c>
      <c r="AF54" s="20">
        <f t="shared" si="7"/>
        <v>0</v>
      </c>
    </row>
    <row r="55" spans="1:32" ht="23.25" x14ac:dyDescent="0.5">
      <c r="A55" s="14" t="s">
        <v>44</v>
      </c>
      <c r="B55" s="14">
        <v>533</v>
      </c>
      <c r="C55" s="14">
        <v>1354</v>
      </c>
      <c r="D55" s="14">
        <v>100</v>
      </c>
      <c r="E55" s="14" t="s">
        <v>66</v>
      </c>
      <c r="F55" s="15">
        <v>0</v>
      </c>
      <c r="G55" s="15">
        <v>2480</v>
      </c>
      <c r="H55" s="16">
        <v>2.48</v>
      </c>
      <c r="I55" s="17">
        <v>4</v>
      </c>
      <c r="J55" s="14" t="s">
        <v>152</v>
      </c>
      <c r="K55" s="21">
        <v>42203</v>
      </c>
      <c r="L55" s="19" t="s">
        <v>185</v>
      </c>
      <c r="M55" s="20">
        <v>1.7250000000000001</v>
      </c>
      <c r="N55" s="20">
        <v>0.52500000000000002</v>
      </c>
      <c r="O55" s="20">
        <v>0.2</v>
      </c>
      <c r="P55" s="20">
        <v>0.1</v>
      </c>
      <c r="Q55" s="20">
        <v>2.4522599999999999</v>
      </c>
      <c r="R55" s="20">
        <v>2.5499999999999998</v>
      </c>
      <c r="S55" s="20">
        <v>0</v>
      </c>
      <c r="T55" s="20">
        <v>0</v>
      </c>
      <c r="U55" s="20">
        <v>0</v>
      </c>
      <c r="V55" s="20">
        <v>3.8773399999999998</v>
      </c>
      <c r="W55" s="20">
        <v>1.12351</v>
      </c>
      <c r="X55" s="20">
        <v>0</v>
      </c>
      <c r="Y55" s="20">
        <v>0</v>
      </c>
      <c r="Z55" s="20">
        <f t="shared" si="4"/>
        <v>0</v>
      </c>
      <c r="AA55" s="20">
        <v>0</v>
      </c>
      <c r="AB55" s="20">
        <f t="shared" si="5"/>
        <v>0</v>
      </c>
      <c r="AC55" s="20">
        <v>0</v>
      </c>
      <c r="AD55" s="20">
        <f t="shared" si="6"/>
        <v>0</v>
      </c>
      <c r="AE55" s="20">
        <v>0</v>
      </c>
      <c r="AF55" s="20">
        <f t="shared" si="7"/>
        <v>0</v>
      </c>
    </row>
    <row r="56" spans="1:32" ht="23.25" x14ac:dyDescent="0.5">
      <c r="A56" s="14" t="s">
        <v>44</v>
      </c>
      <c r="B56" s="14">
        <v>533</v>
      </c>
      <c r="C56" s="14">
        <v>1354</v>
      </c>
      <c r="D56" s="14">
        <v>100</v>
      </c>
      <c r="E56" s="14" t="s">
        <v>66</v>
      </c>
      <c r="F56" s="15" t="s">
        <v>165</v>
      </c>
      <c r="G56" s="15" t="s">
        <v>148</v>
      </c>
      <c r="H56" s="16">
        <v>2.48</v>
      </c>
      <c r="I56" s="17">
        <v>4</v>
      </c>
      <c r="J56" s="14" t="s">
        <v>153</v>
      </c>
      <c r="K56" s="21">
        <v>42203</v>
      </c>
      <c r="L56" s="19" t="s">
        <v>185</v>
      </c>
      <c r="M56" s="20">
        <v>1.7749999999999999</v>
      </c>
      <c r="N56" s="20">
        <v>0.5</v>
      </c>
      <c r="O56" s="20">
        <v>0.27500000000000002</v>
      </c>
      <c r="P56" s="20">
        <v>0</v>
      </c>
      <c r="Q56" s="20">
        <v>2.35873</v>
      </c>
      <c r="R56" s="20">
        <v>2.4500000000000002</v>
      </c>
      <c r="S56" s="20">
        <v>0.1</v>
      </c>
      <c r="T56" s="20">
        <v>0</v>
      </c>
      <c r="U56" s="20">
        <v>0</v>
      </c>
      <c r="V56" s="20">
        <v>4.3584300000000002</v>
      </c>
      <c r="W56" s="20">
        <v>1.1551899999999999</v>
      </c>
      <c r="X56" s="20">
        <v>0</v>
      </c>
      <c r="Y56" s="20">
        <v>0</v>
      </c>
      <c r="Z56" s="20">
        <f t="shared" si="4"/>
        <v>0</v>
      </c>
      <c r="AA56" s="20">
        <v>0</v>
      </c>
      <c r="AB56" s="20">
        <f t="shared" si="5"/>
        <v>0</v>
      </c>
      <c r="AC56" s="20">
        <v>0</v>
      </c>
      <c r="AD56" s="20">
        <f t="shared" si="6"/>
        <v>0</v>
      </c>
      <c r="AE56" s="20">
        <v>0</v>
      </c>
      <c r="AF56" s="20">
        <f t="shared" si="7"/>
        <v>0</v>
      </c>
    </row>
    <row r="57" spans="1:32" ht="23.25" x14ac:dyDescent="0.5">
      <c r="A57" s="14" t="s">
        <v>44</v>
      </c>
      <c r="B57" s="14">
        <v>533</v>
      </c>
      <c r="C57" s="14">
        <v>1378</v>
      </c>
      <c r="D57" s="14">
        <v>100</v>
      </c>
      <c r="E57" s="14" t="s">
        <v>67</v>
      </c>
      <c r="F57" s="15" t="s">
        <v>148</v>
      </c>
      <c r="G57" s="15" t="s">
        <v>227</v>
      </c>
      <c r="H57" s="16">
        <v>12.925000000000001</v>
      </c>
      <c r="I57" s="17">
        <v>2</v>
      </c>
      <c r="J57" s="14" t="s">
        <v>151</v>
      </c>
      <c r="K57" s="21">
        <v>21383</v>
      </c>
      <c r="L57" s="19" t="s">
        <v>185</v>
      </c>
      <c r="M57" s="20">
        <v>0.52500000000000002</v>
      </c>
      <c r="N57" s="20">
        <v>3.0750000000000002</v>
      </c>
      <c r="O57" s="20">
        <v>4.5999999999999996</v>
      </c>
      <c r="P57" s="20">
        <v>4.7750000000000004</v>
      </c>
      <c r="Q57" s="20">
        <v>4.9800000000000004</v>
      </c>
      <c r="R57" s="20">
        <v>9.1750000000000007</v>
      </c>
      <c r="S57" s="20">
        <v>2.4249999999999998</v>
      </c>
      <c r="T57" s="20">
        <v>0.75</v>
      </c>
      <c r="U57" s="20">
        <v>0.625</v>
      </c>
      <c r="V57" s="20">
        <v>8.7129999999999992</v>
      </c>
      <c r="W57" s="20">
        <v>2.2410000000000001</v>
      </c>
      <c r="X57" s="20">
        <v>1122.7</v>
      </c>
      <c r="Y57" s="20">
        <v>915</v>
      </c>
      <c r="Z57" s="20">
        <f t="shared" si="4"/>
        <v>3.4931196463111354</v>
      </c>
      <c r="AA57" s="20">
        <v>0</v>
      </c>
      <c r="AB57" s="20">
        <f t="shared" si="5"/>
        <v>0</v>
      </c>
      <c r="AC57" s="20">
        <v>0</v>
      </c>
      <c r="AD57" s="20">
        <f t="shared" si="6"/>
        <v>0</v>
      </c>
      <c r="AE57" s="20">
        <v>0</v>
      </c>
      <c r="AF57" s="20">
        <f t="shared" si="7"/>
        <v>0</v>
      </c>
    </row>
    <row r="58" spans="1:32" ht="23.25" x14ac:dyDescent="0.5">
      <c r="A58" s="14" t="s">
        <v>44</v>
      </c>
      <c r="B58" s="14">
        <v>533</v>
      </c>
      <c r="C58" s="14">
        <v>1384</v>
      </c>
      <c r="D58" s="14">
        <v>100</v>
      </c>
      <c r="E58" s="14" t="s">
        <v>68</v>
      </c>
      <c r="F58" s="15" t="s">
        <v>148</v>
      </c>
      <c r="G58" s="15" t="s">
        <v>228</v>
      </c>
      <c r="H58" s="16">
        <v>11.35</v>
      </c>
      <c r="I58" s="17">
        <v>2</v>
      </c>
      <c r="J58" s="14" t="s">
        <v>151</v>
      </c>
      <c r="K58" s="21">
        <v>21384</v>
      </c>
      <c r="L58" s="19" t="s">
        <v>185</v>
      </c>
      <c r="M58" s="20">
        <v>2.2749999999999999</v>
      </c>
      <c r="N58" s="20">
        <v>3.55</v>
      </c>
      <c r="O58" s="20">
        <v>2.3250000000000002</v>
      </c>
      <c r="P58" s="20">
        <v>3.05</v>
      </c>
      <c r="Q58" s="20">
        <v>4.9740000000000002</v>
      </c>
      <c r="R58" s="20">
        <v>9.0250000000000004</v>
      </c>
      <c r="S58" s="20">
        <v>1.6</v>
      </c>
      <c r="T58" s="20">
        <v>0.35</v>
      </c>
      <c r="U58" s="20">
        <v>0.22500000000000001</v>
      </c>
      <c r="V58" s="20">
        <v>6.8339999999999996</v>
      </c>
      <c r="W58" s="20">
        <v>1.734</v>
      </c>
      <c r="X58" s="20">
        <v>133.65</v>
      </c>
      <c r="Y58" s="20">
        <v>4.9800000000000004</v>
      </c>
      <c r="Z58" s="20">
        <f t="shared" si="4"/>
        <v>0.34270610446821903</v>
      </c>
      <c r="AA58" s="20">
        <v>11.82</v>
      </c>
      <c r="AB58" s="20">
        <f t="shared" si="5"/>
        <v>2.9754562617998744E-2</v>
      </c>
      <c r="AC58" s="20">
        <v>0</v>
      </c>
      <c r="AD58" s="20">
        <f t="shared" si="6"/>
        <v>0</v>
      </c>
      <c r="AE58" s="20">
        <v>12.7</v>
      </c>
      <c r="AF58" s="20">
        <f t="shared" si="7"/>
        <v>3.1969792322215231E-2</v>
      </c>
    </row>
    <row r="59" spans="1:32" ht="23.25" x14ac:dyDescent="0.5">
      <c r="A59" s="14" t="s">
        <v>44</v>
      </c>
      <c r="B59" s="14">
        <v>533</v>
      </c>
      <c r="C59" s="14">
        <v>1388</v>
      </c>
      <c r="D59" s="14">
        <v>100</v>
      </c>
      <c r="E59" s="14" t="s">
        <v>69</v>
      </c>
      <c r="F59" s="30" t="s">
        <v>148</v>
      </c>
      <c r="G59" s="30" t="s">
        <v>229</v>
      </c>
      <c r="H59" s="31">
        <v>8.4440000000000008</v>
      </c>
      <c r="I59" s="32">
        <v>2</v>
      </c>
      <c r="J59" s="29" t="s">
        <v>151</v>
      </c>
      <c r="K59" s="33">
        <v>21384</v>
      </c>
      <c r="L59" s="19" t="s">
        <v>185</v>
      </c>
      <c r="M59" s="34">
        <v>1.8</v>
      </c>
      <c r="N59" s="34">
        <v>2.6</v>
      </c>
      <c r="O59" s="34">
        <v>2.375</v>
      </c>
      <c r="P59" s="20">
        <v>1.4</v>
      </c>
      <c r="Q59" s="20">
        <v>3.8491</v>
      </c>
      <c r="R59" s="20">
        <v>7.7249999999999996</v>
      </c>
      <c r="S59" s="20">
        <v>0.25</v>
      </c>
      <c r="T59" s="20">
        <v>0.125</v>
      </c>
      <c r="U59" s="20">
        <v>7.4999999999999997E-2</v>
      </c>
      <c r="V59" s="20">
        <v>3.9077999999999999</v>
      </c>
      <c r="W59" s="20">
        <v>1.4006000000000001</v>
      </c>
      <c r="X59" s="20">
        <v>16.77</v>
      </c>
      <c r="Y59" s="20">
        <v>55.18</v>
      </c>
      <c r="Z59" s="20">
        <f t="shared" si="4"/>
        <v>0.15009812546525003</v>
      </c>
      <c r="AA59" s="34">
        <v>0</v>
      </c>
      <c r="AB59" s="20">
        <f t="shared" si="5"/>
        <v>0</v>
      </c>
      <c r="AC59" s="34">
        <v>0</v>
      </c>
      <c r="AD59" s="20">
        <f t="shared" si="6"/>
        <v>0</v>
      </c>
      <c r="AE59" s="34">
        <v>0</v>
      </c>
      <c r="AF59" s="20">
        <f t="shared" si="7"/>
        <v>0</v>
      </c>
    </row>
    <row r="60" spans="1:32" ht="23.25" x14ac:dyDescent="0.5">
      <c r="A60" s="14" t="s">
        <v>70</v>
      </c>
      <c r="B60" s="14">
        <v>535</v>
      </c>
      <c r="C60" s="14">
        <v>120</v>
      </c>
      <c r="D60" s="14">
        <v>100</v>
      </c>
      <c r="E60" s="14" t="s">
        <v>71</v>
      </c>
      <c r="F60" s="15" t="s">
        <v>171</v>
      </c>
      <c r="G60" s="15" t="s">
        <v>148</v>
      </c>
      <c r="H60" s="40">
        <v>20.2</v>
      </c>
      <c r="I60" s="17">
        <v>2</v>
      </c>
      <c r="J60" s="14" t="s">
        <v>154</v>
      </c>
      <c r="K60" s="18">
        <v>42206</v>
      </c>
      <c r="L60" s="19" t="s">
        <v>185</v>
      </c>
      <c r="M60" s="20">
        <v>13.6</v>
      </c>
      <c r="N60" s="20">
        <v>4.375</v>
      </c>
      <c r="O60" s="20">
        <v>1.45</v>
      </c>
      <c r="P60" s="20">
        <v>0.7</v>
      </c>
      <c r="Q60" s="20">
        <v>2.3860299999999999</v>
      </c>
      <c r="R60" s="20">
        <v>19</v>
      </c>
      <c r="S60" s="20">
        <v>0.875</v>
      </c>
      <c r="T60" s="20">
        <v>0.17499999999999999</v>
      </c>
      <c r="U60" s="20">
        <v>7.4999999999999997E-2</v>
      </c>
      <c r="V60" s="20">
        <v>4.9408000000000003</v>
      </c>
      <c r="W60" s="20">
        <v>1.48692</v>
      </c>
      <c r="X60" s="25">
        <v>186</v>
      </c>
      <c r="Y60" s="20">
        <v>11.28</v>
      </c>
      <c r="Z60" s="20">
        <f>(X60+Y60*0.5)/(3.5*H60*1000)*100</f>
        <v>0.27106082036775103</v>
      </c>
      <c r="AA60" s="20">
        <v>2</v>
      </c>
      <c r="AB60" s="20">
        <f>AA60/(3.5*H60*1000)*100</f>
        <v>2.828854314002829E-3</v>
      </c>
      <c r="AC60" s="20">
        <v>280</v>
      </c>
      <c r="AD60" s="20">
        <f>AC60/(3.5*H60*1000)*100</f>
        <v>0.39603960396039606</v>
      </c>
      <c r="AE60" s="20">
        <v>0</v>
      </c>
      <c r="AF60" s="20">
        <f>AE60/(3.5*H60*1000)*100</f>
        <v>0</v>
      </c>
    </row>
    <row r="61" spans="1:32" ht="23.25" x14ac:dyDescent="0.5">
      <c r="A61" s="14" t="s">
        <v>70</v>
      </c>
      <c r="B61" s="14">
        <v>535</v>
      </c>
      <c r="C61" s="14">
        <v>1021</v>
      </c>
      <c r="D61" s="14">
        <v>101</v>
      </c>
      <c r="E61" s="14" t="s">
        <v>72</v>
      </c>
      <c r="F61" s="15">
        <v>0</v>
      </c>
      <c r="G61" s="15">
        <v>27750</v>
      </c>
      <c r="H61" s="40">
        <v>27.75</v>
      </c>
      <c r="I61" s="17">
        <v>2</v>
      </c>
      <c r="J61" s="14" t="s">
        <v>151</v>
      </c>
      <c r="K61" s="18">
        <v>42209</v>
      </c>
      <c r="L61" s="19" t="s">
        <v>185</v>
      </c>
      <c r="M61" s="20">
        <v>16.5</v>
      </c>
      <c r="N61" s="20">
        <v>6.45</v>
      </c>
      <c r="O61" s="20">
        <v>2.8</v>
      </c>
      <c r="P61" s="20">
        <v>1.9750000000000001</v>
      </c>
      <c r="Q61" s="20">
        <v>2.56576</v>
      </c>
      <c r="R61" s="20">
        <v>22.5</v>
      </c>
      <c r="S61" s="20">
        <v>4.1749999999999998</v>
      </c>
      <c r="T61" s="20">
        <v>0.92500000000000004</v>
      </c>
      <c r="U61" s="20">
        <v>0.125</v>
      </c>
      <c r="V61" s="20">
        <v>7.01769</v>
      </c>
      <c r="W61" s="20">
        <v>1.3774299999999999</v>
      </c>
      <c r="X61" s="25">
        <v>377</v>
      </c>
      <c r="Y61" s="20">
        <v>67.75</v>
      </c>
      <c r="Z61" s="20">
        <f t="shared" ref="Z61:Z80" si="8">(X61+Y61*0.5)/(3.5*H61*1000)*100</f>
        <v>0.423037323037323</v>
      </c>
      <c r="AA61" s="20">
        <v>1315</v>
      </c>
      <c r="AB61" s="20">
        <f t="shared" ref="AB61:AB80" si="9">AA61/(3.5*H61*1000)*100</f>
        <v>1.353925353925354</v>
      </c>
      <c r="AC61" s="20">
        <v>0</v>
      </c>
      <c r="AD61" s="20">
        <f t="shared" ref="AD61:AD80" si="10">AC61/(3.5*H61*1000)*100</f>
        <v>0</v>
      </c>
      <c r="AE61" s="20">
        <v>126</v>
      </c>
      <c r="AF61" s="20">
        <f t="shared" ref="AF61:AF80" si="11">AE61/(3.5*H61*1000)*100</f>
        <v>0.12972972972972974</v>
      </c>
    </row>
    <row r="62" spans="1:32" ht="23.25" x14ac:dyDescent="0.5">
      <c r="A62" s="14" t="s">
        <v>70</v>
      </c>
      <c r="B62" s="14">
        <v>535</v>
      </c>
      <c r="C62" s="14">
        <v>1021</v>
      </c>
      <c r="D62" s="14">
        <v>102</v>
      </c>
      <c r="E62" s="14" t="s">
        <v>73</v>
      </c>
      <c r="F62" s="15">
        <v>27750</v>
      </c>
      <c r="G62" s="15">
        <v>68274</v>
      </c>
      <c r="H62" s="40">
        <v>40.524000000000001</v>
      </c>
      <c r="I62" s="17">
        <v>2</v>
      </c>
      <c r="J62" s="14" t="s">
        <v>151</v>
      </c>
      <c r="K62" s="18">
        <v>42209</v>
      </c>
      <c r="L62" s="19" t="s">
        <v>185</v>
      </c>
      <c r="M62" s="20">
        <v>22.88</v>
      </c>
      <c r="N62" s="20">
        <v>9.1999999999999993</v>
      </c>
      <c r="O62" s="20">
        <v>5.25</v>
      </c>
      <c r="P62" s="20">
        <v>3</v>
      </c>
      <c r="Q62" s="20">
        <v>2.8290700000000002</v>
      </c>
      <c r="R62" s="20">
        <v>37.725000000000001</v>
      </c>
      <c r="S62" s="20">
        <v>1.85</v>
      </c>
      <c r="T62" s="20">
        <v>0.45</v>
      </c>
      <c r="U62" s="20">
        <v>0.3</v>
      </c>
      <c r="V62" s="20">
        <v>4.8620700000000001</v>
      </c>
      <c r="W62" s="20">
        <v>1.29938</v>
      </c>
      <c r="X62" s="25">
        <v>0</v>
      </c>
      <c r="Y62" s="20">
        <v>0</v>
      </c>
      <c r="Z62" s="20">
        <f t="shared" si="8"/>
        <v>0</v>
      </c>
      <c r="AA62" s="20">
        <v>36</v>
      </c>
      <c r="AB62" s="20">
        <f t="shared" si="9"/>
        <v>2.5381784339439061E-2</v>
      </c>
      <c r="AC62" s="20">
        <v>0</v>
      </c>
      <c r="AD62" s="20">
        <f t="shared" si="10"/>
        <v>0</v>
      </c>
      <c r="AE62" s="20">
        <v>2</v>
      </c>
      <c r="AF62" s="20">
        <f t="shared" si="11"/>
        <v>1.4100991299688369E-3</v>
      </c>
    </row>
    <row r="63" spans="1:32" ht="23.25" x14ac:dyDescent="0.5">
      <c r="A63" s="14" t="s">
        <v>70</v>
      </c>
      <c r="B63" s="14">
        <v>535</v>
      </c>
      <c r="C63" s="14">
        <v>1021</v>
      </c>
      <c r="D63" s="14">
        <v>103</v>
      </c>
      <c r="E63" s="14" t="s">
        <v>74</v>
      </c>
      <c r="F63" s="15">
        <v>68274</v>
      </c>
      <c r="G63" s="15">
        <v>87538</v>
      </c>
      <c r="H63" s="40">
        <v>19.263999999999999</v>
      </c>
      <c r="I63" s="17">
        <v>2</v>
      </c>
      <c r="J63" s="14" t="s">
        <v>151</v>
      </c>
      <c r="K63" s="18">
        <v>42209</v>
      </c>
      <c r="L63" s="19" t="s">
        <v>185</v>
      </c>
      <c r="M63" s="20">
        <v>14.25</v>
      </c>
      <c r="N63" s="20">
        <v>2.35</v>
      </c>
      <c r="O63" s="20">
        <v>1.2250000000000001</v>
      </c>
      <c r="P63" s="20">
        <v>1.3</v>
      </c>
      <c r="Q63" s="20">
        <v>2.4314</v>
      </c>
      <c r="R63" s="20">
        <v>18.25</v>
      </c>
      <c r="S63" s="20">
        <v>0.4</v>
      </c>
      <c r="T63" s="20">
        <v>0.15</v>
      </c>
      <c r="U63" s="20">
        <v>0.32500000000000001</v>
      </c>
      <c r="V63" s="20">
        <v>5.4576200000000004</v>
      </c>
      <c r="W63" s="20">
        <v>1.1589100000000001</v>
      </c>
      <c r="X63" s="25">
        <v>296</v>
      </c>
      <c r="Y63" s="20">
        <v>47.74</v>
      </c>
      <c r="Z63" s="20">
        <f t="shared" si="8"/>
        <v>0.4744156383483627</v>
      </c>
      <c r="AA63" s="20">
        <v>311</v>
      </c>
      <c r="AB63" s="20">
        <f t="shared" si="9"/>
        <v>0.46126008542952074</v>
      </c>
      <c r="AC63" s="20">
        <v>0</v>
      </c>
      <c r="AD63" s="20">
        <f t="shared" si="10"/>
        <v>0</v>
      </c>
      <c r="AE63" s="20">
        <v>1</v>
      </c>
      <c r="AF63" s="20">
        <f t="shared" si="11"/>
        <v>1.4831514000949221E-3</v>
      </c>
    </row>
    <row r="64" spans="1:32" ht="23.25" x14ac:dyDescent="0.5">
      <c r="A64" s="14" t="s">
        <v>70</v>
      </c>
      <c r="B64" s="14">
        <v>535</v>
      </c>
      <c r="C64" s="14">
        <v>1091</v>
      </c>
      <c r="D64" s="14">
        <v>101</v>
      </c>
      <c r="E64" s="14" t="s">
        <v>75</v>
      </c>
      <c r="F64" s="15" t="s">
        <v>148</v>
      </c>
      <c r="G64" s="15" t="s">
        <v>230</v>
      </c>
      <c r="H64" s="40">
        <v>22</v>
      </c>
      <c r="I64" s="17">
        <v>2</v>
      </c>
      <c r="J64" s="14" t="s">
        <v>154</v>
      </c>
      <c r="K64" s="18">
        <v>21390</v>
      </c>
      <c r="L64" s="19" t="s">
        <v>185</v>
      </c>
      <c r="M64" s="20">
        <v>18.600000000000001</v>
      </c>
      <c r="N64" s="20">
        <v>2.5249999999999999</v>
      </c>
      <c r="O64" s="20">
        <v>0.57499999999999996</v>
      </c>
      <c r="P64" s="20">
        <v>0.17499999999999999</v>
      </c>
      <c r="Q64" s="20">
        <v>1.8645370000000001</v>
      </c>
      <c r="R64" s="20">
        <v>21.625</v>
      </c>
      <c r="S64" s="20">
        <v>0.17499999999999999</v>
      </c>
      <c r="T64" s="20">
        <v>7.4999999999999997E-2</v>
      </c>
      <c r="U64" s="20">
        <v>0</v>
      </c>
      <c r="V64" s="20">
        <v>2.877291</v>
      </c>
      <c r="W64" s="20">
        <v>1.1887570000000001</v>
      </c>
      <c r="X64" s="25">
        <v>0</v>
      </c>
      <c r="Y64" s="20">
        <v>448.14</v>
      </c>
      <c r="Z64" s="20">
        <f t="shared" si="8"/>
        <v>0.29099999999999998</v>
      </c>
      <c r="AA64" s="20">
        <v>0.73</v>
      </c>
      <c r="AB64" s="20">
        <f t="shared" si="9"/>
        <v>9.4805194805194803E-4</v>
      </c>
      <c r="AC64" s="20">
        <v>0</v>
      </c>
      <c r="AD64" s="20">
        <f t="shared" si="10"/>
        <v>0</v>
      </c>
      <c r="AE64" s="20">
        <v>0</v>
      </c>
      <c r="AF64" s="20">
        <f t="shared" si="11"/>
        <v>0</v>
      </c>
    </row>
    <row r="65" spans="1:32" ht="23.25" x14ac:dyDescent="0.5">
      <c r="A65" s="14" t="s">
        <v>70</v>
      </c>
      <c r="B65" s="14">
        <v>535</v>
      </c>
      <c r="C65" s="14">
        <v>1091</v>
      </c>
      <c r="D65" s="14">
        <v>102</v>
      </c>
      <c r="E65" s="14" t="s">
        <v>76</v>
      </c>
      <c r="F65" s="15" t="s">
        <v>230</v>
      </c>
      <c r="G65" s="15" t="s">
        <v>231</v>
      </c>
      <c r="H65" s="40">
        <v>15</v>
      </c>
      <c r="I65" s="17">
        <v>2</v>
      </c>
      <c r="J65" s="14" t="s">
        <v>154</v>
      </c>
      <c r="K65" s="18">
        <v>21390</v>
      </c>
      <c r="L65" s="19" t="s">
        <v>185</v>
      </c>
      <c r="M65" s="20">
        <v>12.55</v>
      </c>
      <c r="N65" s="20">
        <v>1.75</v>
      </c>
      <c r="O65" s="20">
        <v>0.47499999999999998</v>
      </c>
      <c r="P65" s="20">
        <v>0.22500000000000001</v>
      </c>
      <c r="Q65" s="20">
        <v>1.9196</v>
      </c>
      <c r="R65" s="20">
        <v>15</v>
      </c>
      <c r="S65" s="20">
        <v>0</v>
      </c>
      <c r="T65" s="20">
        <v>0</v>
      </c>
      <c r="U65" s="20">
        <v>0</v>
      </c>
      <c r="V65" s="20">
        <v>2.3276400000000002</v>
      </c>
      <c r="W65" s="20">
        <v>1.20014</v>
      </c>
      <c r="X65" s="25">
        <v>0</v>
      </c>
      <c r="Y65" s="20">
        <v>138.36000000000001</v>
      </c>
      <c r="Z65" s="20">
        <f t="shared" si="8"/>
        <v>0.13177142857142857</v>
      </c>
      <c r="AA65" s="20">
        <v>0.88</v>
      </c>
      <c r="AB65" s="20">
        <f t="shared" si="9"/>
        <v>1.6761904761904761E-3</v>
      </c>
      <c r="AC65" s="20">
        <v>27.71</v>
      </c>
      <c r="AD65" s="20">
        <f t="shared" si="10"/>
        <v>5.278095238095238E-2</v>
      </c>
      <c r="AE65" s="20">
        <v>0</v>
      </c>
      <c r="AF65" s="20">
        <f t="shared" si="11"/>
        <v>0</v>
      </c>
    </row>
    <row r="66" spans="1:32" ht="23.25" x14ac:dyDescent="0.5">
      <c r="A66" s="14" t="s">
        <v>70</v>
      </c>
      <c r="B66" s="14">
        <v>535</v>
      </c>
      <c r="C66" s="14">
        <v>1091</v>
      </c>
      <c r="D66" s="14">
        <v>103</v>
      </c>
      <c r="E66" s="14" t="s">
        <v>77</v>
      </c>
      <c r="F66" s="15">
        <v>37000</v>
      </c>
      <c r="G66" s="15">
        <v>69827</v>
      </c>
      <c r="H66" s="40">
        <v>32.826999999999998</v>
      </c>
      <c r="I66" s="17">
        <v>2</v>
      </c>
      <c r="J66" s="14" t="s">
        <v>154</v>
      </c>
      <c r="K66" s="18">
        <v>42210</v>
      </c>
      <c r="L66" s="19" t="s">
        <v>185</v>
      </c>
      <c r="M66" s="20">
        <v>16.88</v>
      </c>
      <c r="N66" s="20">
        <v>8.6</v>
      </c>
      <c r="O66" s="20">
        <v>4.1749999999999998</v>
      </c>
      <c r="P66" s="20">
        <v>3.0249999999999999</v>
      </c>
      <c r="Q66" s="20">
        <v>3.0232199999999998</v>
      </c>
      <c r="R66" s="20">
        <v>29.625</v>
      </c>
      <c r="S66" s="20">
        <v>2.625</v>
      </c>
      <c r="T66" s="20">
        <v>0.375</v>
      </c>
      <c r="U66" s="20">
        <v>0.05</v>
      </c>
      <c r="V66" s="20">
        <v>4.9289199999999997</v>
      </c>
      <c r="W66" s="20">
        <v>1.3481399999999999</v>
      </c>
      <c r="X66" s="25">
        <v>495</v>
      </c>
      <c r="Y66" s="20">
        <v>146.13999999999999</v>
      </c>
      <c r="Z66" s="20">
        <f t="shared" si="8"/>
        <v>0.49442749652942475</v>
      </c>
      <c r="AA66" s="20">
        <v>27</v>
      </c>
      <c r="AB66" s="20">
        <f t="shared" si="9"/>
        <v>2.3499819399536097E-2</v>
      </c>
      <c r="AC66" s="20">
        <v>585</v>
      </c>
      <c r="AD66" s="20">
        <f t="shared" si="10"/>
        <v>0.50916275365661545</v>
      </c>
      <c r="AE66" s="20">
        <v>0</v>
      </c>
      <c r="AF66" s="20">
        <f t="shared" si="11"/>
        <v>0</v>
      </c>
    </row>
    <row r="67" spans="1:32" ht="23.25" x14ac:dyDescent="0.5">
      <c r="A67" s="14" t="s">
        <v>70</v>
      </c>
      <c r="B67" s="14">
        <v>535</v>
      </c>
      <c r="C67" s="14">
        <v>1092</v>
      </c>
      <c r="D67" s="14">
        <v>100</v>
      </c>
      <c r="E67" s="14" t="s">
        <v>78</v>
      </c>
      <c r="F67" s="15">
        <v>10000</v>
      </c>
      <c r="G67" s="15">
        <v>0</v>
      </c>
      <c r="H67" s="40">
        <v>10</v>
      </c>
      <c r="I67" s="17">
        <v>2</v>
      </c>
      <c r="J67" s="14" t="s">
        <v>154</v>
      </c>
      <c r="K67" s="18">
        <v>42209</v>
      </c>
      <c r="L67" s="19" t="s">
        <v>185</v>
      </c>
      <c r="M67" s="20">
        <v>4.25</v>
      </c>
      <c r="N67" s="20">
        <v>3.2</v>
      </c>
      <c r="O67" s="20">
        <v>1.925</v>
      </c>
      <c r="P67" s="20">
        <v>0.625</v>
      </c>
      <c r="Q67" s="20">
        <v>2.93987</v>
      </c>
      <c r="R67" s="20">
        <v>9.4250000000000007</v>
      </c>
      <c r="S67" s="20">
        <v>0.55000000000000004</v>
      </c>
      <c r="T67" s="20">
        <v>2.5000000000000001E-2</v>
      </c>
      <c r="U67" s="20">
        <v>0</v>
      </c>
      <c r="V67" s="20">
        <v>5.4520499999999998</v>
      </c>
      <c r="W67" s="20">
        <v>1.1691100000000001</v>
      </c>
      <c r="X67" s="25">
        <v>6</v>
      </c>
      <c r="Y67" s="20">
        <v>65.5</v>
      </c>
      <c r="Z67" s="20">
        <f t="shared" si="8"/>
        <v>0.11071428571428571</v>
      </c>
      <c r="AA67" s="20">
        <v>50</v>
      </c>
      <c r="AB67" s="20">
        <f t="shared" si="9"/>
        <v>0.14285714285714285</v>
      </c>
      <c r="AC67" s="20">
        <v>0</v>
      </c>
      <c r="AD67" s="20">
        <f t="shared" si="10"/>
        <v>0</v>
      </c>
      <c r="AE67" s="20">
        <v>15</v>
      </c>
      <c r="AF67" s="20">
        <f t="shared" si="11"/>
        <v>4.2857142857142858E-2</v>
      </c>
    </row>
    <row r="68" spans="1:32" ht="23.25" x14ac:dyDescent="0.5">
      <c r="A68" s="14" t="s">
        <v>70</v>
      </c>
      <c r="B68" s="14">
        <v>535</v>
      </c>
      <c r="C68" s="14">
        <v>1093</v>
      </c>
      <c r="D68" s="14">
        <v>100</v>
      </c>
      <c r="E68" s="14" t="s">
        <v>79</v>
      </c>
      <c r="F68" s="15" t="s">
        <v>148</v>
      </c>
      <c r="G68" s="15" t="s">
        <v>232</v>
      </c>
      <c r="H68" s="40">
        <v>40.427</v>
      </c>
      <c r="I68" s="17">
        <v>2</v>
      </c>
      <c r="J68" s="14" t="s">
        <v>154</v>
      </c>
      <c r="K68" s="18">
        <v>21380</v>
      </c>
      <c r="L68" s="19" t="s">
        <v>185</v>
      </c>
      <c r="M68" s="20">
        <v>21.35</v>
      </c>
      <c r="N68" s="20">
        <v>7.95</v>
      </c>
      <c r="O68" s="20">
        <v>6.1</v>
      </c>
      <c r="P68" s="20">
        <v>4.5999999999999996</v>
      </c>
      <c r="Q68" s="20">
        <v>2.9612440000000002</v>
      </c>
      <c r="R68" s="20">
        <v>35.975000000000001</v>
      </c>
      <c r="S68" s="20">
        <v>2.6749999999999998</v>
      </c>
      <c r="T68" s="20">
        <v>0.72499999999999998</v>
      </c>
      <c r="U68" s="20">
        <v>0.625</v>
      </c>
      <c r="V68" s="20">
        <v>5.3272570000000004</v>
      </c>
      <c r="W68" s="20">
        <v>1.5049140000000001</v>
      </c>
      <c r="X68" s="25">
        <v>5.28</v>
      </c>
      <c r="Y68" s="20">
        <v>0</v>
      </c>
      <c r="Z68" s="20">
        <f t="shared" si="8"/>
        <v>3.731593807533155E-3</v>
      </c>
      <c r="AA68" s="20">
        <v>346.59</v>
      </c>
      <c r="AB68" s="20">
        <f t="shared" si="9"/>
        <v>0.2449494503319917</v>
      </c>
      <c r="AC68" s="20">
        <v>58.09</v>
      </c>
      <c r="AD68" s="20">
        <f t="shared" si="10"/>
        <v>4.1054599295378975E-2</v>
      </c>
      <c r="AE68" s="20">
        <v>130.22</v>
      </c>
      <c r="AF68" s="20">
        <f t="shared" si="11"/>
        <v>9.2031845760789294E-2</v>
      </c>
    </row>
    <row r="69" spans="1:32" ht="23.25" x14ac:dyDescent="0.5">
      <c r="A69" s="14" t="s">
        <v>70</v>
      </c>
      <c r="B69" s="14">
        <v>535</v>
      </c>
      <c r="C69" s="14">
        <v>1120</v>
      </c>
      <c r="D69" s="14">
        <v>200</v>
      </c>
      <c r="E69" s="14" t="s">
        <v>80</v>
      </c>
      <c r="F69" s="15">
        <v>45393</v>
      </c>
      <c r="G69" s="15">
        <v>10000</v>
      </c>
      <c r="H69" s="40">
        <v>35.393000000000001</v>
      </c>
      <c r="I69" s="17">
        <v>2</v>
      </c>
      <c r="J69" s="14" t="s">
        <v>154</v>
      </c>
      <c r="K69" s="18">
        <v>42210</v>
      </c>
      <c r="L69" s="19" t="s">
        <v>185</v>
      </c>
      <c r="M69" s="20">
        <v>17.100000000000001</v>
      </c>
      <c r="N69" s="20">
        <v>10.199999999999999</v>
      </c>
      <c r="O69" s="20">
        <v>4.7750000000000004</v>
      </c>
      <c r="P69" s="20">
        <v>3.0750000000000002</v>
      </c>
      <c r="Q69" s="20">
        <v>3.1293700000000002</v>
      </c>
      <c r="R69" s="20">
        <v>31.3</v>
      </c>
      <c r="S69" s="20">
        <v>2.85</v>
      </c>
      <c r="T69" s="20">
        <v>0.75</v>
      </c>
      <c r="U69" s="20">
        <v>0.25</v>
      </c>
      <c r="V69" s="20">
        <v>6.0522</v>
      </c>
      <c r="W69" s="20">
        <v>1.3259399999999999</v>
      </c>
      <c r="X69" s="25">
        <v>1264</v>
      </c>
      <c r="Y69" s="20">
        <v>120.96</v>
      </c>
      <c r="Z69" s="20">
        <f t="shared" si="8"/>
        <v>1.0692025461047585</v>
      </c>
      <c r="AA69" s="20">
        <v>351</v>
      </c>
      <c r="AB69" s="20">
        <f t="shared" si="9"/>
        <v>0.28334900767302656</v>
      </c>
      <c r="AC69" s="20">
        <v>1078</v>
      </c>
      <c r="AD69" s="20">
        <f t="shared" si="10"/>
        <v>0.87022857627214423</v>
      </c>
      <c r="AE69" s="20">
        <v>0</v>
      </c>
      <c r="AF69" s="20">
        <f t="shared" si="11"/>
        <v>0</v>
      </c>
    </row>
    <row r="70" spans="1:32" ht="23.25" x14ac:dyDescent="0.5">
      <c r="A70" s="14" t="s">
        <v>70</v>
      </c>
      <c r="B70" s="14">
        <v>535</v>
      </c>
      <c r="C70" s="14">
        <v>1148</v>
      </c>
      <c r="D70" s="14">
        <v>200</v>
      </c>
      <c r="E70" s="14" t="s">
        <v>81</v>
      </c>
      <c r="F70" s="15">
        <v>113079</v>
      </c>
      <c r="G70" s="15">
        <v>98495</v>
      </c>
      <c r="H70" s="40">
        <v>14.584</v>
      </c>
      <c r="I70" s="17">
        <v>2</v>
      </c>
      <c r="J70" s="14" t="s">
        <v>154</v>
      </c>
      <c r="K70" s="18">
        <v>42209</v>
      </c>
      <c r="L70" s="19" t="s">
        <v>185</v>
      </c>
      <c r="M70" s="20">
        <v>8.65</v>
      </c>
      <c r="N70" s="20">
        <v>2.5499999999999998</v>
      </c>
      <c r="O70" s="20">
        <v>2.2999999999999998</v>
      </c>
      <c r="P70" s="20">
        <v>1.1000000000000001</v>
      </c>
      <c r="Q70" s="20">
        <v>2.90517</v>
      </c>
      <c r="R70" s="20">
        <v>14.074999999999999</v>
      </c>
      <c r="S70" s="20">
        <v>0.35</v>
      </c>
      <c r="T70" s="20">
        <v>0.17499999999999999</v>
      </c>
      <c r="U70" s="20">
        <v>0</v>
      </c>
      <c r="V70" s="20">
        <v>3.9901800000000001</v>
      </c>
      <c r="W70" s="20">
        <v>1.3144</v>
      </c>
      <c r="X70" s="25">
        <v>0</v>
      </c>
      <c r="Y70" s="20">
        <v>3081.58</v>
      </c>
      <c r="Z70" s="20">
        <f t="shared" si="8"/>
        <v>3.0185526212679257</v>
      </c>
      <c r="AA70" s="20">
        <v>6</v>
      </c>
      <c r="AB70" s="20">
        <f t="shared" si="9"/>
        <v>1.1754564689287674E-2</v>
      </c>
      <c r="AC70" s="20">
        <v>0</v>
      </c>
      <c r="AD70" s="20">
        <f t="shared" si="10"/>
        <v>0</v>
      </c>
      <c r="AE70" s="20">
        <v>0</v>
      </c>
      <c r="AF70" s="20">
        <f t="shared" si="11"/>
        <v>0</v>
      </c>
    </row>
    <row r="71" spans="1:32" ht="23.25" x14ac:dyDescent="0.5">
      <c r="A71" s="14" t="s">
        <v>70</v>
      </c>
      <c r="B71" s="14">
        <v>535</v>
      </c>
      <c r="C71" s="14">
        <v>1179</v>
      </c>
      <c r="D71" s="14">
        <v>100</v>
      </c>
      <c r="E71" s="14" t="s">
        <v>82</v>
      </c>
      <c r="F71" s="15">
        <v>0</v>
      </c>
      <c r="G71" s="15">
        <v>31087</v>
      </c>
      <c r="H71" s="40">
        <v>31.087</v>
      </c>
      <c r="I71" s="17">
        <v>2</v>
      </c>
      <c r="J71" s="14" t="s">
        <v>151</v>
      </c>
      <c r="K71" s="18">
        <v>42209</v>
      </c>
      <c r="L71" s="19" t="s">
        <v>185</v>
      </c>
      <c r="M71" s="20">
        <v>13.13</v>
      </c>
      <c r="N71" s="20">
        <v>10.08</v>
      </c>
      <c r="O71" s="20">
        <v>5.4</v>
      </c>
      <c r="P71" s="20">
        <v>2.2999999999999998</v>
      </c>
      <c r="Q71" s="20">
        <v>3.0263399999999998</v>
      </c>
      <c r="R71" s="20">
        <v>25.625</v>
      </c>
      <c r="S71" s="20">
        <v>3.5750000000000002</v>
      </c>
      <c r="T71" s="20">
        <v>1.05</v>
      </c>
      <c r="U71" s="20">
        <v>0.65</v>
      </c>
      <c r="V71" s="20">
        <v>6.3905200000000004</v>
      </c>
      <c r="W71" s="20">
        <v>1.3783700000000001</v>
      </c>
      <c r="X71" s="25">
        <v>0</v>
      </c>
      <c r="Y71" s="20">
        <v>7.58</v>
      </c>
      <c r="Z71" s="20">
        <f t="shared" si="8"/>
        <v>3.4833118115519118E-3</v>
      </c>
      <c r="AA71" s="20">
        <v>119</v>
      </c>
      <c r="AB71" s="20">
        <f t="shared" si="9"/>
        <v>0.10937047640492811</v>
      </c>
      <c r="AC71" s="20">
        <v>0</v>
      </c>
      <c r="AD71" s="20">
        <f t="shared" si="10"/>
        <v>0</v>
      </c>
      <c r="AE71" s="20">
        <v>22</v>
      </c>
      <c r="AF71" s="20">
        <f t="shared" si="11"/>
        <v>2.0219751940406875E-2</v>
      </c>
    </row>
    <row r="72" spans="1:32" ht="23.25" x14ac:dyDescent="0.5">
      <c r="A72" s="14" t="s">
        <v>70</v>
      </c>
      <c r="B72" s="14">
        <v>535</v>
      </c>
      <c r="C72" s="14">
        <v>1186</v>
      </c>
      <c r="D72" s="14">
        <v>100</v>
      </c>
      <c r="E72" s="14" t="s">
        <v>83</v>
      </c>
      <c r="F72" s="15">
        <v>0</v>
      </c>
      <c r="G72" s="15">
        <v>6521</v>
      </c>
      <c r="H72" s="40">
        <v>6.5209999999999999</v>
      </c>
      <c r="I72" s="17">
        <v>2</v>
      </c>
      <c r="J72" s="14" t="s">
        <v>151</v>
      </c>
      <c r="K72" s="18">
        <v>42209</v>
      </c>
      <c r="L72" s="19" t="s">
        <v>185</v>
      </c>
      <c r="M72" s="20">
        <v>5.375</v>
      </c>
      <c r="N72" s="20">
        <v>1</v>
      </c>
      <c r="O72" s="20">
        <v>7.4999999999999997E-2</v>
      </c>
      <c r="P72" s="20">
        <v>0.05</v>
      </c>
      <c r="Q72" s="20">
        <v>2.1340400000000002</v>
      </c>
      <c r="R72" s="20">
        <v>6.15</v>
      </c>
      <c r="S72" s="20">
        <v>0.25</v>
      </c>
      <c r="T72" s="20">
        <v>7.4999999999999997E-2</v>
      </c>
      <c r="U72" s="20">
        <v>2.5000000000000001E-2</v>
      </c>
      <c r="V72" s="20">
        <v>4.5698400000000001</v>
      </c>
      <c r="W72" s="20">
        <v>1.1818299999999999</v>
      </c>
      <c r="X72" s="25">
        <v>1</v>
      </c>
      <c r="Y72" s="20">
        <v>0</v>
      </c>
      <c r="Z72" s="20">
        <f t="shared" si="8"/>
        <v>4.3814489451661663E-3</v>
      </c>
      <c r="AA72" s="20">
        <v>0</v>
      </c>
      <c r="AB72" s="20">
        <f t="shared" si="9"/>
        <v>0</v>
      </c>
      <c r="AC72" s="20">
        <v>0</v>
      </c>
      <c r="AD72" s="20">
        <f t="shared" si="10"/>
        <v>0</v>
      </c>
      <c r="AE72" s="20">
        <v>1</v>
      </c>
      <c r="AF72" s="20">
        <f t="shared" si="11"/>
        <v>4.3814489451661663E-3</v>
      </c>
    </row>
    <row r="73" spans="1:32" ht="23.25" x14ac:dyDescent="0.5">
      <c r="A73" s="14" t="s">
        <v>70</v>
      </c>
      <c r="B73" s="14">
        <v>535</v>
      </c>
      <c r="C73" s="14">
        <v>1188</v>
      </c>
      <c r="D73" s="14">
        <v>100</v>
      </c>
      <c r="E73" s="14" t="s">
        <v>84</v>
      </c>
      <c r="F73" s="15">
        <v>0</v>
      </c>
      <c r="G73" s="15">
        <v>35360</v>
      </c>
      <c r="H73" s="40">
        <v>35.36</v>
      </c>
      <c r="I73" s="17">
        <v>2</v>
      </c>
      <c r="J73" s="14" t="s">
        <v>151</v>
      </c>
      <c r="K73" s="18">
        <v>42209</v>
      </c>
      <c r="L73" s="19" t="s">
        <v>185</v>
      </c>
      <c r="M73" s="20">
        <v>2.5000000000000001E-2</v>
      </c>
      <c r="N73" s="20">
        <v>0.45</v>
      </c>
      <c r="O73" s="20">
        <v>1.1000000000000001</v>
      </c>
      <c r="P73" s="20">
        <v>0.95</v>
      </c>
      <c r="Q73" s="20">
        <v>5.1665999999999999</v>
      </c>
      <c r="R73" s="20">
        <v>2.2749999999999999</v>
      </c>
      <c r="S73" s="20">
        <v>0.25</v>
      </c>
      <c r="T73" s="20">
        <v>0</v>
      </c>
      <c r="U73" s="20">
        <v>0</v>
      </c>
      <c r="V73" s="20">
        <v>6.6906299999999996</v>
      </c>
      <c r="W73" s="20">
        <v>1.32507</v>
      </c>
      <c r="X73" s="25">
        <v>499</v>
      </c>
      <c r="Y73" s="20">
        <v>58.62</v>
      </c>
      <c r="Z73" s="20">
        <f t="shared" si="8"/>
        <v>0.42688267614738207</v>
      </c>
      <c r="AA73" s="20">
        <v>553</v>
      </c>
      <c r="AB73" s="20">
        <f t="shared" si="9"/>
        <v>0.44683257918552044</v>
      </c>
      <c r="AC73" s="20">
        <v>15</v>
      </c>
      <c r="AD73" s="20">
        <f t="shared" si="10"/>
        <v>1.2120232708468005E-2</v>
      </c>
      <c r="AE73" s="20">
        <v>308</v>
      </c>
      <c r="AF73" s="20">
        <f t="shared" si="11"/>
        <v>0.24886877828054302</v>
      </c>
    </row>
    <row r="74" spans="1:32" ht="23.25" x14ac:dyDescent="0.5">
      <c r="A74" s="14" t="s">
        <v>70</v>
      </c>
      <c r="B74" s="14">
        <v>535</v>
      </c>
      <c r="C74" s="14">
        <v>1193</v>
      </c>
      <c r="D74" s="14">
        <v>100</v>
      </c>
      <c r="E74" s="14" t="s">
        <v>85</v>
      </c>
      <c r="F74" s="15">
        <v>700</v>
      </c>
      <c r="G74" s="15">
        <v>35245</v>
      </c>
      <c r="H74" s="40">
        <v>34.545000000000002</v>
      </c>
      <c r="I74" s="17">
        <v>2</v>
      </c>
      <c r="J74" s="14" t="s">
        <v>151</v>
      </c>
      <c r="K74" s="18">
        <v>42210</v>
      </c>
      <c r="L74" s="19" t="s">
        <v>185</v>
      </c>
      <c r="M74" s="20">
        <v>27.75</v>
      </c>
      <c r="N74" s="20">
        <v>4.625</v>
      </c>
      <c r="O74" s="20">
        <v>1.375</v>
      </c>
      <c r="P74" s="20">
        <v>0.65</v>
      </c>
      <c r="Q74" s="20">
        <v>2.14012</v>
      </c>
      <c r="R74" s="20">
        <v>31.824999999999999</v>
      </c>
      <c r="S74" s="20">
        <v>2.2000000000000002</v>
      </c>
      <c r="T74" s="20">
        <v>0.375</v>
      </c>
      <c r="U74" s="20">
        <v>0</v>
      </c>
      <c r="V74" s="20">
        <v>5.4292600000000002</v>
      </c>
      <c r="W74" s="20">
        <v>1.1951099999999999</v>
      </c>
      <c r="X74" s="25">
        <v>338</v>
      </c>
      <c r="Y74" s="20">
        <v>43.75</v>
      </c>
      <c r="Z74" s="20">
        <f t="shared" si="8"/>
        <v>0.29764489382379095</v>
      </c>
      <c r="AA74" s="20">
        <v>64</v>
      </c>
      <c r="AB74" s="20">
        <f t="shared" si="9"/>
        <v>5.2933027314269167E-2</v>
      </c>
      <c r="AC74" s="20">
        <v>332</v>
      </c>
      <c r="AD74" s="20">
        <f t="shared" si="10"/>
        <v>0.27459007919277134</v>
      </c>
      <c r="AE74" s="20">
        <v>0</v>
      </c>
      <c r="AF74" s="20">
        <f t="shared" si="11"/>
        <v>0</v>
      </c>
    </row>
    <row r="75" spans="1:32" ht="23.25" x14ac:dyDescent="0.5">
      <c r="A75" s="14" t="s">
        <v>70</v>
      </c>
      <c r="B75" s="14">
        <v>535</v>
      </c>
      <c r="C75" s="14">
        <v>1202</v>
      </c>
      <c r="D75" s="14">
        <v>100</v>
      </c>
      <c r="E75" s="14" t="s">
        <v>86</v>
      </c>
      <c r="F75" s="15">
        <v>33922</v>
      </c>
      <c r="G75" s="15">
        <v>0</v>
      </c>
      <c r="H75" s="40">
        <v>33.921999999999997</v>
      </c>
      <c r="I75" s="17">
        <v>2</v>
      </c>
      <c r="J75" s="14" t="s">
        <v>154</v>
      </c>
      <c r="K75" s="18">
        <v>42209</v>
      </c>
      <c r="L75" s="19" t="s">
        <v>185</v>
      </c>
      <c r="M75" s="20">
        <v>24.88</v>
      </c>
      <c r="N75" s="20">
        <v>6.6</v>
      </c>
      <c r="O75" s="20">
        <v>1.5</v>
      </c>
      <c r="P75" s="20">
        <v>0.82499999999999996</v>
      </c>
      <c r="Q75" s="20">
        <v>2.2378499999999999</v>
      </c>
      <c r="R75" s="20">
        <v>32.125</v>
      </c>
      <c r="S75" s="20">
        <v>1.575</v>
      </c>
      <c r="T75" s="20">
        <v>7.4999999999999997E-2</v>
      </c>
      <c r="U75" s="20">
        <v>2.5000000000000001E-2</v>
      </c>
      <c r="V75" s="20">
        <v>4.9486800000000004</v>
      </c>
      <c r="W75" s="20">
        <v>1.2452700000000001</v>
      </c>
      <c r="X75" s="25">
        <v>547</v>
      </c>
      <c r="Y75" s="20">
        <v>120.26</v>
      </c>
      <c r="Z75" s="20">
        <f t="shared" si="8"/>
        <v>0.51136641202085464</v>
      </c>
      <c r="AA75" s="20">
        <v>57</v>
      </c>
      <c r="AB75" s="20">
        <f t="shared" si="9"/>
        <v>4.8009298643105616E-2</v>
      </c>
      <c r="AC75" s="20">
        <v>0</v>
      </c>
      <c r="AD75" s="20">
        <f t="shared" si="10"/>
        <v>0</v>
      </c>
      <c r="AE75" s="20">
        <v>9</v>
      </c>
      <c r="AF75" s="20">
        <f t="shared" si="11"/>
        <v>7.5804155752272019E-3</v>
      </c>
    </row>
    <row r="76" spans="1:32" ht="23.25" x14ac:dyDescent="0.5">
      <c r="A76" s="14" t="s">
        <v>70</v>
      </c>
      <c r="B76" s="14">
        <v>535</v>
      </c>
      <c r="C76" s="14">
        <v>1210</v>
      </c>
      <c r="D76" s="14">
        <v>100</v>
      </c>
      <c r="E76" s="14" t="s">
        <v>87</v>
      </c>
      <c r="F76" s="15">
        <v>7942</v>
      </c>
      <c r="G76" s="15">
        <v>0</v>
      </c>
      <c r="H76" s="40">
        <v>7.9420000000000002</v>
      </c>
      <c r="I76" s="17">
        <v>2</v>
      </c>
      <c r="J76" s="14" t="s">
        <v>154</v>
      </c>
      <c r="K76" s="18">
        <v>42209</v>
      </c>
      <c r="L76" s="19" t="s">
        <v>185</v>
      </c>
      <c r="M76" s="20">
        <v>1.3</v>
      </c>
      <c r="N76" s="20">
        <v>2.5249999999999999</v>
      </c>
      <c r="O76" s="20">
        <v>1.575</v>
      </c>
      <c r="P76" s="20">
        <v>2.4750000000000001</v>
      </c>
      <c r="Q76" s="20">
        <v>4.5629499999999998</v>
      </c>
      <c r="R76" s="20">
        <v>6.95</v>
      </c>
      <c r="S76" s="20">
        <v>0.6</v>
      </c>
      <c r="T76" s="20">
        <v>0.17499999999999999</v>
      </c>
      <c r="U76" s="20">
        <v>0.15</v>
      </c>
      <c r="V76" s="20">
        <v>4.5161100000000003</v>
      </c>
      <c r="W76" s="20">
        <v>1.28535</v>
      </c>
      <c r="X76" s="25">
        <v>3960</v>
      </c>
      <c r="Y76" s="20">
        <v>59.56</v>
      </c>
      <c r="Z76" s="20">
        <f t="shared" si="8"/>
        <v>14.353275533330937</v>
      </c>
      <c r="AA76" s="20">
        <v>5341</v>
      </c>
      <c r="AB76" s="20">
        <f t="shared" si="9"/>
        <v>19.214303701838329</v>
      </c>
      <c r="AC76" s="20">
        <v>5</v>
      </c>
      <c r="AD76" s="20">
        <f t="shared" si="10"/>
        <v>1.7987552613591393E-2</v>
      </c>
      <c r="AE76" s="20">
        <v>1886</v>
      </c>
      <c r="AF76" s="20">
        <f t="shared" si="11"/>
        <v>6.7849048458466745</v>
      </c>
    </row>
    <row r="77" spans="1:32" ht="23.25" x14ac:dyDescent="0.5">
      <c r="A77" s="14" t="s">
        <v>70</v>
      </c>
      <c r="B77" s="14">
        <v>535</v>
      </c>
      <c r="C77" s="14">
        <v>1251</v>
      </c>
      <c r="D77" s="14">
        <v>101</v>
      </c>
      <c r="E77" s="14" t="s">
        <v>88</v>
      </c>
      <c r="F77" s="15">
        <v>0</v>
      </c>
      <c r="G77" s="15">
        <v>30000</v>
      </c>
      <c r="H77" s="40">
        <v>30</v>
      </c>
      <c r="I77" s="17">
        <v>2</v>
      </c>
      <c r="J77" s="14" t="s">
        <v>151</v>
      </c>
      <c r="K77" s="18">
        <v>42210</v>
      </c>
      <c r="L77" s="19" t="s">
        <v>185</v>
      </c>
      <c r="M77" s="20">
        <v>18.600000000000001</v>
      </c>
      <c r="N77" s="20">
        <v>6.65</v>
      </c>
      <c r="O77" s="20">
        <v>2.95</v>
      </c>
      <c r="P77" s="20">
        <v>1.675</v>
      </c>
      <c r="Q77" s="20">
        <v>2.5928100000000001</v>
      </c>
      <c r="R77" s="20">
        <v>26.45</v>
      </c>
      <c r="S77" s="20">
        <v>2.125</v>
      </c>
      <c r="T77" s="20">
        <v>1.175</v>
      </c>
      <c r="U77" s="20">
        <v>0.125</v>
      </c>
      <c r="V77" s="20">
        <v>5.3227599999999997</v>
      </c>
      <c r="W77" s="20">
        <v>1.2984800000000001</v>
      </c>
      <c r="X77" s="25">
        <v>1600</v>
      </c>
      <c r="Y77" s="20">
        <v>242.01</v>
      </c>
      <c r="Z77" s="20">
        <f t="shared" si="8"/>
        <v>1.6390523809523809</v>
      </c>
      <c r="AA77" s="20">
        <v>197</v>
      </c>
      <c r="AB77" s="20">
        <f t="shared" si="9"/>
        <v>0.18761904761904763</v>
      </c>
      <c r="AC77" s="20">
        <v>743</v>
      </c>
      <c r="AD77" s="20">
        <f t="shared" si="10"/>
        <v>0.70761904761904759</v>
      </c>
      <c r="AE77" s="20">
        <v>0</v>
      </c>
      <c r="AF77" s="20">
        <f t="shared" si="11"/>
        <v>0</v>
      </c>
    </row>
    <row r="78" spans="1:32" ht="23.25" x14ac:dyDescent="0.5">
      <c r="A78" s="14" t="s">
        <v>70</v>
      </c>
      <c r="B78" s="14">
        <v>535</v>
      </c>
      <c r="C78" s="14">
        <v>1292</v>
      </c>
      <c r="D78" s="14">
        <v>100</v>
      </c>
      <c r="E78" s="14" t="s">
        <v>89</v>
      </c>
      <c r="F78" s="15" t="s">
        <v>233</v>
      </c>
      <c r="G78" s="15" t="s">
        <v>234</v>
      </c>
      <c r="H78" s="40">
        <v>12.791</v>
      </c>
      <c r="I78" s="17">
        <v>2</v>
      </c>
      <c r="J78" s="14" t="s">
        <v>151</v>
      </c>
      <c r="K78" s="18">
        <v>21390</v>
      </c>
      <c r="L78" s="19" t="s">
        <v>185</v>
      </c>
      <c r="M78" s="20">
        <v>5.875</v>
      </c>
      <c r="N78" s="20">
        <v>3.35</v>
      </c>
      <c r="O78" s="20">
        <v>1.7749999999999999</v>
      </c>
      <c r="P78" s="20">
        <v>1.7250000000000001</v>
      </c>
      <c r="Q78" s="20">
        <v>3.677603</v>
      </c>
      <c r="R78" s="20">
        <v>12.275</v>
      </c>
      <c r="S78" s="20">
        <v>0.32500000000000001</v>
      </c>
      <c r="T78" s="20">
        <v>0.1</v>
      </c>
      <c r="U78" s="20">
        <v>2.5000000000000001E-2</v>
      </c>
      <c r="V78" s="20">
        <v>3.5103629999999999</v>
      </c>
      <c r="W78" s="20">
        <v>1.2410060000000001</v>
      </c>
      <c r="X78" s="25">
        <v>0.83</v>
      </c>
      <c r="Y78" s="20">
        <v>6.44</v>
      </c>
      <c r="Z78" s="20">
        <f t="shared" si="8"/>
        <v>9.0465394194578774E-3</v>
      </c>
      <c r="AA78" s="20">
        <v>701.01</v>
      </c>
      <c r="AB78" s="20">
        <f t="shared" si="9"/>
        <v>1.5658554564034981</v>
      </c>
      <c r="AC78" s="20">
        <v>0</v>
      </c>
      <c r="AD78" s="20">
        <f t="shared" si="10"/>
        <v>0</v>
      </c>
      <c r="AE78" s="20">
        <v>1733.2</v>
      </c>
      <c r="AF78" s="20">
        <f t="shared" si="11"/>
        <v>3.8714721288405909</v>
      </c>
    </row>
    <row r="79" spans="1:32" ht="23.25" x14ac:dyDescent="0.5">
      <c r="A79" s="14" t="s">
        <v>70</v>
      </c>
      <c r="B79" s="14">
        <v>535</v>
      </c>
      <c r="C79" s="14">
        <v>1298</v>
      </c>
      <c r="D79" s="14">
        <v>100</v>
      </c>
      <c r="E79" s="14" t="s">
        <v>90</v>
      </c>
      <c r="F79" s="15" t="s">
        <v>148</v>
      </c>
      <c r="G79" s="15" t="s">
        <v>235</v>
      </c>
      <c r="H79" s="40">
        <v>3.9710000000000001</v>
      </c>
      <c r="I79" s="17">
        <v>2</v>
      </c>
      <c r="J79" s="14" t="s">
        <v>151</v>
      </c>
      <c r="K79" s="18">
        <v>21390</v>
      </c>
      <c r="L79" s="19" t="s">
        <v>185</v>
      </c>
      <c r="M79" s="20">
        <v>2.2250000000000001</v>
      </c>
      <c r="N79" s="20">
        <v>1.075</v>
      </c>
      <c r="O79" s="20">
        <v>0.375</v>
      </c>
      <c r="P79" s="20">
        <v>0.27500000000000002</v>
      </c>
      <c r="Q79" s="20">
        <v>2.6773419999999999</v>
      </c>
      <c r="R79" s="20">
        <v>3.05</v>
      </c>
      <c r="S79" s="20">
        <v>0.625</v>
      </c>
      <c r="T79" s="20">
        <v>0.2</v>
      </c>
      <c r="U79" s="20">
        <v>7.4999999999999997E-2</v>
      </c>
      <c r="V79" s="20">
        <v>7.5592090000000001</v>
      </c>
      <c r="W79" s="20">
        <v>1.410658</v>
      </c>
      <c r="X79" s="25">
        <v>0</v>
      </c>
      <c r="Y79" s="20">
        <v>6.55</v>
      </c>
      <c r="Z79" s="20">
        <f t="shared" si="8"/>
        <v>2.3563693923804727E-2</v>
      </c>
      <c r="AA79" s="20">
        <v>0</v>
      </c>
      <c r="AB79" s="20">
        <f t="shared" si="9"/>
        <v>0</v>
      </c>
      <c r="AC79" s="20">
        <v>0</v>
      </c>
      <c r="AD79" s="20">
        <f t="shared" si="10"/>
        <v>0</v>
      </c>
      <c r="AE79" s="20">
        <v>0</v>
      </c>
      <c r="AF79" s="20">
        <f t="shared" si="11"/>
        <v>0</v>
      </c>
    </row>
    <row r="80" spans="1:32" ht="23.25" x14ac:dyDescent="0.5">
      <c r="A80" s="14" t="s">
        <v>70</v>
      </c>
      <c r="B80" s="14">
        <v>535</v>
      </c>
      <c r="C80" s="14">
        <v>1345</v>
      </c>
      <c r="D80" s="14">
        <v>100</v>
      </c>
      <c r="E80" s="14" t="s">
        <v>91</v>
      </c>
      <c r="F80" s="15" t="s">
        <v>172</v>
      </c>
      <c r="G80" s="15" t="s">
        <v>173</v>
      </c>
      <c r="H80" s="40">
        <v>20.192</v>
      </c>
      <c r="I80" s="17">
        <v>2</v>
      </c>
      <c r="J80" s="14" t="s">
        <v>151</v>
      </c>
      <c r="K80" s="18">
        <v>42209</v>
      </c>
      <c r="L80" s="19" t="s">
        <v>185</v>
      </c>
      <c r="M80" s="20">
        <v>0.4</v>
      </c>
      <c r="N80" s="20">
        <v>0.85</v>
      </c>
      <c r="O80" s="20">
        <v>0.47499999999999998</v>
      </c>
      <c r="P80" s="20">
        <v>0.05</v>
      </c>
      <c r="Q80" s="20">
        <v>3.6613699999999998</v>
      </c>
      <c r="R80" s="20">
        <v>1.7749999999999999</v>
      </c>
      <c r="S80" s="20">
        <v>0</v>
      </c>
      <c r="T80" s="20">
        <v>0</v>
      </c>
      <c r="U80" s="20">
        <v>0</v>
      </c>
      <c r="V80" s="20">
        <v>4.2719699999999996</v>
      </c>
      <c r="W80" s="20">
        <v>1.76953</v>
      </c>
      <c r="X80" s="25">
        <v>0</v>
      </c>
      <c r="Y80" s="20">
        <v>44.81</v>
      </c>
      <c r="Z80" s="20">
        <f t="shared" si="8"/>
        <v>3.1702796015395066E-2</v>
      </c>
      <c r="AA80" s="20">
        <v>70</v>
      </c>
      <c r="AB80" s="20">
        <f t="shared" si="9"/>
        <v>9.9049128367670367E-2</v>
      </c>
      <c r="AC80" s="20">
        <v>0</v>
      </c>
      <c r="AD80" s="20">
        <f t="shared" si="10"/>
        <v>0</v>
      </c>
      <c r="AE80" s="20">
        <v>30</v>
      </c>
      <c r="AF80" s="20">
        <f t="shared" si="11"/>
        <v>4.24496264432873E-2</v>
      </c>
    </row>
    <row r="81" spans="1:32" ht="23.25" x14ac:dyDescent="0.5">
      <c r="A81" s="14" t="s">
        <v>92</v>
      </c>
      <c r="B81" s="14">
        <v>536</v>
      </c>
      <c r="C81" s="14">
        <v>101</v>
      </c>
      <c r="D81" s="14">
        <v>500</v>
      </c>
      <c r="E81" s="14" t="s">
        <v>93</v>
      </c>
      <c r="F81" s="15" t="s">
        <v>174</v>
      </c>
      <c r="G81" s="15" t="s">
        <v>175</v>
      </c>
      <c r="H81" s="16">
        <v>65.081000000000003</v>
      </c>
      <c r="I81" s="17">
        <v>2</v>
      </c>
      <c r="J81" s="14" t="s">
        <v>154</v>
      </c>
      <c r="K81" s="21">
        <v>42221</v>
      </c>
      <c r="L81" s="19" t="s">
        <v>185</v>
      </c>
      <c r="M81" s="20">
        <v>50.25</v>
      </c>
      <c r="N81" s="20">
        <v>10.1</v>
      </c>
      <c r="O81" s="20">
        <v>3.7749999999999999</v>
      </c>
      <c r="P81" s="20">
        <v>0.8</v>
      </c>
      <c r="Q81" s="20">
        <v>2.0333800000000002</v>
      </c>
      <c r="R81" s="20">
        <v>33.65</v>
      </c>
      <c r="S81" s="20">
        <v>11.95</v>
      </c>
      <c r="T81" s="20">
        <v>6.4749999999999996</v>
      </c>
      <c r="U81" s="20">
        <v>12.85</v>
      </c>
      <c r="V81" s="20">
        <v>12.3688</v>
      </c>
      <c r="W81" s="20">
        <v>1.1740699999999999</v>
      </c>
      <c r="X81" s="20">
        <v>1913</v>
      </c>
      <c r="Y81" s="20">
        <v>152.96</v>
      </c>
      <c r="Z81" s="20">
        <f>(X81+Y81*0.5)/(3.5*H81*1000)*100</f>
        <v>0.87340830218167687</v>
      </c>
      <c r="AA81" s="20">
        <v>1228</v>
      </c>
      <c r="AB81" s="20">
        <f>AA81/(3.5*H81*1000)*100</f>
        <v>0.5391084077643904</v>
      </c>
      <c r="AC81" s="20">
        <v>4468</v>
      </c>
      <c r="AD81" s="20">
        <f>AC81/(3.5*H81*1000)*100</f>
        <v>1.9615116986085472</v>
      </c>
      <c r="AE81" s="20">
        <v>392</v>
      </c>
      <c r="AF81" s="20">
        <f>AE81/(3.5*H81*1000)*100</f>
        <v>0.17209323765768811</v>
      </c>
    </row>
    <row r="82" spans="1:32" ht="23.25" x14ac:dyDescent="0.5">
      <c r="A82" s="14" t="s">
        <v>92</v>
      </c>
      <c r="B82" s="14">
        <v>536</v>
      </c>
      <c r="C82" s="14">
        <v>1081</v>
      </c>
      <c r="D82" s="14">
        <v>200</v>
      </c>
      <c r="E82" s="14" t="s">
        <v>94</v>
      </c>
      <c r="F82" s="15">
        <v>13000</v>
      </c>
      <c r="G82" s="15">
        <v>47150</v>
      </c>
      <c r="H82" s="16">
        <v>34.15</v>
      </c>
      <c r="I82" s="17">
        <v>2</v>
      </c>
      <c r="J82" s="14" t="s">
        <v>151</v>
      </c>
      <c r="K82" s="21">
        <v>42214</v>
      </c>
      <c r="L82" s="19" t="s">
        <v>185</v>
      </c>
      <c r="M82" s="20">
        <v>22.75</v>
      </c>
      <c r="N82" s="20">
        <v>6</v>
      </c>
      <c r="O82" s="20">
        <v>3.2749999999999999</v>
      </c>
      <c r="P82" s="20">
        <v>1.4750000000000001</v>
      </c>
      <c r="Q82" s="20">
        <v>2.4416500000000001</v>
      </c>
      <c r="R82" s="20">
        <v>18.175000000000001</v>
      </c>
      <c r="S82" s="20">
        <v>5.05</v>
      </c>
      <c r="T82" s="20">
        <v>3.35</v>
      </c>
      <c r="U82" s="20">
        <v>6.9249999999999998</v>
      </c>
      <c r="V82" s="20">
        <v>14.882899999999999</v>
      </c>
      <c r="W82" s="20">
        <v>1.2612099999999999</v>
      </c>
      <c r="X82" s="20">
        <v>711</v>
      </c>
      <c r="Y82" s="20">
        <v>168.13</v>
      </c>
      <c r="Z82" s="20">
        <f t="shared" ref="Z82:Z92" si="12">(X82+Y82*0.5)/(3.5*H82*1000)*100</f>
        <v>0.66518719933068404</v>
      </c>
      <c r="AA82" s="20">
        <v>0</v>
      </c>
      <c r="AB82" s="20">
        <f t="shared" ref="AB82:AB92" si="13">AA82/(3.5*H82*1000)*100</f>
        <v>0</v>
      </c>
      <c r="AC82" s="20">
        <v>505</v>
      </c>
      <c r="AD82" s="20">
        <f t="shared" ref="AD82:AD92" si="14">AC82/(3.5*H82*1000)*100</f>
        <v>0.42250575193474177</v>
      </c>
      <c r="AE82" s="20">
        <v>0</v>
      </c>
      <c r="AF82" s="20">
        <f t="shared" ref="AF82:AF92" si="15">AE82/(3.5*H82*1000)*100</f>
        <v>0</v>
      </c>
    </row>
    <row r="83" spans="1:32" ht="23.25" x14ac:dyDescent="0.5">
      <c r="A83" s="14" t="s">
        <v>92</v>
      </c>
      <c r="B83" s="14">
        <v>536</v>
      </c>
      <c r="C83" s="14">
        <v>1083</v>
      </c>
      <c r="D83" s="14">
        <v>200</v>
      </c>
      <c r="E83" s="14" t="s">
        <v>95</v>
      </c>
      <c r="F83" s="15" t="s">
        <v>236</v>
      </c>
      <c r="G83" s="15" t="s">
        <v>237</v>
      </c>
      <c r="H83" s="16">
        <v>44.8</v>
      </c>
      <c r="I83" s="17">
        <v>2</v>
      </c>
      <c r="J83" s="14" t="s">
        <v>151</v>
      </c>
      <c r="K83" s="21">
        <v>21401</v>
      </c>
      <c r="L83" s="19" t="s">
        <v>185</v>
      </c>
      <c r="M83" s="27">
        <v>13.65</v>
      </c>
      <c r="N83" s="27">
        <v>16.024999999999999</v>
      </c>
      <c r="O83" s="27">
        <v>10.3</v>
      </c>
      <c r="P83" s="27">
        <v>4</v>
      </c>
      <c r="Q83" s="20">
        <v>3.294975</v>
      </c>
      <c r="R83" s="20">
        <v>22.8</v>
      </c>
      <c r="S83" s="20">
        <v>6.2249999999999996</v>
      </c>
      <c r="T83" s="20">
        <v>4.7750000000000004</v>
      </c>
      <c r="U83" s="20">
        <v>10.324999999999999</v>
      </c>
      <c r="V83" s="20">
        <v>15.27749</v>
      </c>
      <c r="W83" s="20">
        <v>1.4818899999999999</v>
      </c>
      <c r="X83" s="20">
        <v>0</v>
      </c>
      <c r="Y83" s="27">
        <v>0</v>
      </c>
      <c r="Z83" s="20">
        <f t="shared" si="12"/>
        <v>0</v>
      </c>
      <c r="AA83" s="27">
        <v>0.5</v>
      </c>
      <c r="AB83" s="20">
        <f t="shared" si="13"/>
        <v>3.1887755102040819E-4</v>
      </c>
      <c r="AC83" s="27">
        <v>0</v>
      </c>
      <c r="AD83" s="20">
        <f t="shared" si="14"/>
        <v>0</v>
      </c>
      <c r="AE83" s="27">
        <v>5.38</v>
      </c>
      <c r="AF83" s="20">
        <f t="shared" si="15"/>
        <v>3.4311224489795922E-3</v>
      </c>
    </row>
    <row r="84" spans="1:32" ht="23.25" x14ac:dyDescent="0.5">
      <c r="A84" s="14" t="s">
        <v>92</v>
      </c>
      <c r="B84" s="14">
        <v>536</v>
      </c>
      <c r="C84" s="14">
        <v>1091</v>
      </c>
      <c r="D84" s="14">
        <v>200</v>
      </c>
      <c r="E84" s="14" t="s">
        <v>96</v>
      </c>
      <c r="F84" s="15" t="s">
        <v>238</v>
      </c>
      <c r="G84" s="15" t="s">
        <v>239</v>
      </c>
      <c r="H84" s="16">
        <v>65</v>
      </c>
      <c r="I84" s="17">
        <v>2</v>
      </c>
      <c r="J84" s="14" t="s">
        <v>151</v>
      </c>
      <c r="K84" s="21">
        <v>21391</v>
      </c>
      <c r="L84" s="19" t="s">
        <v>185</v>
      </c>
      <c r="M84" s="20">
        <v>41.024999999999999</v>
      </c>
      <c r="N84" s="20">
        <v>14.65</v>
      </c>
      <c r="O84" s="20">
        <v>6.2249999999999996</v>
      </c>
      <c r="P84" s="20">
        <v>1.925</v>
      </c>
      <c r="Q84" s="20">
        <v>2.437052</v>
      </c>
      <c r="R84" s="20">
        <v>59.125</v>
      </c>
      <c r="S84" s="20">
        <v>3.9249999999999998</v>
      </c>
      <c r="T84" s="20">
        <v>0.7</v>
      </c>
      <c r="U84" s="20">
        <v>0.1</v>
      </c>
      <c r="V84" s="20">
        <v>5.93994</v>
      </c>
      <c r="W84" s="20">
        <v>1.2285170000000001</v>
      </c>
      <c r="X84" s="20">
        <v>128.69999999999999</v>
      </c>
      <c r="Y84" s="20">
        <v>7.19</v>
      </c>
      <c r="Z84" s="20">
        <f t="shared" si="12"/>
        <v>5.815164835164835E-2</v>
      </c>
      <c r="AA84" s="20">
        <v>0</v>
      </c>
      <c r="AB84" s="20">
        <f t="shared" si="13"/>
        <v>0</v>
      </c>
      <c r="AC84" s="20">
        <v>53.04</v>
      </c>
      <c r="AD84" s="20">
        <f t="shared" si="14"/>
        <v>2.3314285714285714E-2</v>
      </c>
      <c r="AE84" s="20">
        <v>0</v>
      </c>
      <c r="AF84" s="20">
        <f t="shared" si="15"/>
        <v>0</v>
      </c>
    </row>
    <row r="85" spans="1:32" ht="23.25" x14ac:dyDescent="0.5">
      <c r="A85" s="14" t="s">
        <v>92</v>
      </c>
      <c r="B85" s="14">
        <v>536</v>
      </c>
      <c r="C85" s="14">
        <v>1162</v>
      </c>
      <c r="D85" s="14">
        <v>100</v>
      </c>
      <c r="E85" s="14" t="s">
        <v>97</v>
      </c>
      <c r="F85" s="15" t="s">
        <v>240</v>
      </c>
      <c r="G85" s="15" t="s">
        <v>148</v>
      </c>
      <c r="H85" s="16">
        <v>26.369</v>
      </c>
      <c r="I85" s="17">
        <v>2</v>
      </c>
      <c r="J85" s="14" t="s">
        <v>154</v>
      </c>
      <c r="K85" s="21">
        <v>21401</v>
      </c>
      <c r="L85" s="19" t="s">
        <v>185</v>
      </c>
      <c r="M85" s="20">
        <v>19.25</v>
      </c>
      <c r="N85" s="20">
        <v>5.0750000000000002</v>
      </c>
      <c r="O85" s="20">
        <v>1.2749999999999999</v>
      </c>
      <c r="P85" s="20">
        <v>0.55000000000000004</v>
      </c>
      <c r="Q85" s="20">
        <v>2.2181839999999999</v>
      </c>
      <c r="R85" s="20">
        <v>14.475</v>
      </c>
      <c r="S85" s="20">
        <v>3.6</v>
      </c>
      <c r="T85" s="20">
        <v>2.35</v>
      </c>
      <c r="U85" s="20">
        <v>5.7249999999999996</v>
      </c>
      <c r="V85" s="20">
        <v>13.70843</v>
      </c>
      <c r="W85" s="20">
        <v>1.3207899999999999</v>
      </c>
      <c r="X85" s="20">
        <v>67.510000000000005</v>
      </c>
      <c r="Y85" s="20">
        <v>0.84</v>
      </c>
      <c r="Z85" s="20">
        <f t="shared" si="12"/>
        <v>7.3603744656875233E-2</v>
      </c>
      <c r="AA85" s="20">
        <v>0</v>
      </c>
      <c r="AB85" s="20">
        <f t="shared" si="13"/>
        <v>0</v>
      </c>
      <c r="AC85" s="20">
        <v>0</v>
      </c>
      <c r="AD85" s="20">
        <f t="shared" si="14"/>
        <v>0</v>
      </c>
      <c r="AE85" s="20">
        <v>20.93</v>
      </c>
      <c r="AF85" s="20">
        <f t="shared" si="15"/>
        <v>2.2678144791232129E-2</v>
      </c>
    </row>
    <row r="86" spans="1:32" ht="23.25" x14ac:dyDescent="0.5">
      <c r="A86" s="14" t="s">
        <v>92</v>
      </c>
      <c r="B86" s="14">
        <v>536</v>
      </c>
      <c r="C86" s="14">
        <v>1168</v>
      </c>
      <c r="D86" s="14">
        <v>101</v>
      </c>
      <c r="E86" s="14" t="s">
        <v>98</v>
      </c>
      <c r="F86" s="15">
        <v>0</v>
      </c>
      <c r="G86" s="15">
        <v>14000</v>
      </c>
      <c r="H86" s="16">
        <v>14</v>
      </c>
      <c r="I86" s="17">
        <v>2</v>
      </c>
      <c r="J86" s="14" t="s">
        <v>151</v>
      </c>
      <c r="K86" s="21">
        <v>42220</v>
      </c>
      <c r="L86" s="19" t="s">
        <v>185</v>
      </c>
      <c r="M86" s="20">
        <v>10.1</v>
      </c>
      <c r="N86" s="20">
        <v>2.8</v>
      </c>
      <c r="O86" s="20">
        <v>0.7</v>
      </c>
      <c r="P86" s="20">
        <v>0.3</v>
      </c>
      <c r="Q86" s="20">
        <v>2.2168700000000001</v>
      </c>
      <c r="R86" s="20">
        <v>8.9250000000000007</v>
      </c>
      <c r="S86" s="20">
        <v>2.4249999999999998</v>
      </c>
      <c r="T86" s="20">
        <v>0.875</v>
      </c>
      <c r="U86" s="20">
        <v>1.675</v>
      </c>
      <c r="V86" s="20">
        <v>12.369</v>
      </c>
      <c r="W86" s="20">
        <v>1.0424899999999999</v>
      </c>
      <c r="X86" s="20">
        <v>3</v>
      </c>
      <c r="Y86" s="20">
        <v>10.76</v>
      </c>
      <c r="Z86" s="20">
        <f t="shared" si="12"/>
        <v>1.710204081632653E-2</v>
      </c>
      <c r="AA86" s="20">
        <v>0</v>
      </c>
      <c r="AB86" s="20">
        <f t="shared" si="13"/>
        <v>0</v>
      </c>
      <c r="AC86" s="20">
        <v>0</v>
      </c>
      <c r="AD86" s="20">
        <f t="shared" si="14"/>
        <v>0</v>
      </c>
      <c r="AE86" s="20">
        <v>0</v>
      </c>
      <c r="AF86" s="20">
        <f t="shared" si="15"/>
        <v>0</v>
      </c>
    </row>
    <row r="87" spans="1:32" ht="23.25" x14ac:dyDescent="0.5">
      <c r="A87" s="14" t="s">
        <v>92</v>
      </c>
      <c r="B87" s="14">
        <v>536</v>
      </c>
      <c r="C87" s="14">
        <v>1169</v>
      </c>
      <c r="D87" s="14">
        <v>101</v>
      </c>
      <c r="E87" s="14" t="s">
        <v>99</v>
      </c>
      <c r="F87" s="15">
        <v>0</v>
      </c>
      <c r="G87" s="15">
        <v>15000</v>
      </c>
      <c r="H87" s="16">
        <v>15</v>
      </c>
      <c r="I87" s="17">
        <v>2</v>
      </c>
      <c r="J87" s="14" t="s">
        <v>151</v>
      </c>
      <c r="K87" s="21">
        <v>42214</v>
      </c>
      <c r="L87" s="19" t="s">
        <v>185</v>
      </c>
      <c r="M87" s="20">
        <v>8.5250000000000004</v>
      </c>
      <c r="N87" s="20">
        <v>3.5</v>
      </c>
      <c r="O87" s="20">
        <v>1.825</v>
      </c>
      <c r="P87" s="20">
        <v>1.05</v>
      </c>
      <c r="Q87" s="20">
        <v>2.66439</v>
      </c>
      <c r="R87" s="20">
        <v>2.4</v>
      </c>
      <c r="S87" s="20">
        <v>2.0499999999999998</v>
      </c>
      <c r="T87" s="20">
        <v>1.7</v>
      </c>
      <c r="U87" s="20">
        <v>8.75</v>
      </c>
      <c r="V87" s="20">
        <v>26.194500000000001</v>
      </c>
      <c r="W87" s="20">
        <v>1.1261300000000001</v>
      </c>
      <c r="X87" s="20">
        <v>305</v>
      </c>
      <c r="Y87" s="20">
        <v>536.11</v>
      </c>
      <c r="Z87" s="20">
        <f t="shared" si="12"/>
        <v>1.0915333333333335</v>
      </c>
      <c r="AA87" s="20">
        <v>0</v>
      </c>
      <c r="AB87" s="20">
        <f t="shared" si="13"/>
        <v>0</v>
      </c>
      <c r="AC87" s="20">
        <v>8</v>
      </c>
      <c r="AD87" s="20">
        <f t="shared" si="14"/>
        <v>1.5238095238095236E-2</v>
      </c>
      <c r="AE87" s="20">
        <v>0</v>
      </c>
      <c r="AF87" s="20">
        <f t="shared" si="15"/>
        <v>0</v>
      </c>
    </row>
    <row r="88" spans="1:32" ht="23.25" x14ac:dyDescent="0.5">
      <c r="A88" s="14" t="s">
        <v>92</v>
      </c>
      <c r="B88" s="14">
        <v>536</v>
      </c>
      <c r="C88" s="14">
        <v>1169</v>
      </c>
      <c r="D88" s="14">
        <v>102</v>
      </c>
      <c r="E88" s="14" t="s">
        <v>100</v>
      </c>
      <c r="F88" s="15">
        <v>15000</v>
      </c>
      <c r="G88" s="15">
        <v>38183</v>
      </c>
      <c r="H88" s="16">
        <v>23.183</v>
      </c>
      <c r="I88" s="17">
        <v>2</v>
      </c>
      <c r="J88" s="14" t="s">
        <v>151</v>
      </c>
      <c r="K88" s="21">
        <v>42214</v>
      </c>
      <c r="L88" s="19" t="s">
        <v>185</v>
      </c>
      <c r="M88" s="20">
        <v>12.23</v>
      </c>
      <c r="N88" s="20">
        <v>7.1</v>
      </c>
      <c r="O88" s="20">
        <v>2.25</v>
      </c>
      <c r="P88" s="20">
        <v>0.85</v>
      </c>
      <c r="Q88" s="20">
        <v>2.6006800000000001</v>
      </c>
      <c r="R88" s="20">
        <v>8.0250000000000004</v>
      </c>
      <c r="S88" s="20">
        <v>2.9</v>
      </c>
      <c r="T88" s="20">
        <v>2.2250000000000001</v>
      </c>
      <c r="U88" s="20">
        <v>9.2750000000000004</v>
      </c>
      <c r="V88" s="20">
        <v>22.0471</v>
      </c>
      <c r="W88" s="20">
        <v>1.11242</v>
      </c>
      <c r="X88" s="20">
        <v>420.3</v>
      </c>
      <c r="Y88" s="20">
        <v>788.08169999999996</v>
      </c>
      <c r="Z88" s="20">
        <f t="shared" si="12"/>
        <v>1.0036182301070367</v>
      </c>
      <c r="AA88" s="20">
        <v>0</v>
      </c>
      <c r="AB88" s="20">
        <f t="shared" si="13"/>
        <v>0</v>
      </c>
      <c r="AC88" s="20">
        <v>11.76</v>
      </c>
      <c r="AD88" s="20">
        <f t="shared" si="14"/>
        <v>1.4493378768925504E-2</v>
      </c>
      <c r="AE88" s="20">
        <v>0</v>
      </c>
      <c r="AF88" s="20">
        <f t="shared" si="15"/>
        <v>0</v>
      </c>
    </row>
    <row r="89" spans="1:32" ht="23.25" x14ac:dyDescent="0.5">
      <c r="A89" s="14" t="s">
        <v>92</v>
      </c>
      <c r="B89" s="14">
        <v>536</v>
      </c>
      <c r="C89" s="14">
        <v>1225</v>
      </c>
      <c r="D89" s="14">
        <v>101</v>
      </c>
      <c r="E89" s="14" t="s">
        <v>101</v>
      </c>
      <c r="F89" s="15">
        <v>12000</v>
      </c>
      <c r="G89" s="15">
        <v>0</v>
      </c>
      <c r="H89" s="16">
        <v>12</v>
      </c>
      <c r="I89" s="17">
        <v>2</v>
      </c>
      <c r="J89" s="14" t="s">
        <v>154</v>
      </c>
      <c r="K89" s="21">
        <v>42214</v>
      </c>
      <c r="L89" s="19" t="s">
        <v>185</v>
      </c>
      <c r="M89" s="20">
        <v>6.5</v>
      </c>
      <c r="N89" s="20">
        <v>3.15</v>
      </c>
      <c r="O89" s="20">
        <v>1.4</v>
      </c>
      <c r="P89" s="20">
        <v>0.95</v>
      </c>
      <c r="Q89" s="20">
        <v>2.8515600000000001</v>
      </c>
      <c r="R89" s="20">
        <v>3.9249999999999998</v>
      </c>
      <c r="S89" s="20">
        <v>2.35</v>
      </c>
      <c r="T89" s="20">
        <v>1.675</v>
      </c>
      <c r="U89" s="20">
        <v>4.05</v>
      </c>
      <c r="V89" s="20">
        <v>16.525600000000001</v>
      </c>
      <c r="W89" s="20">
        <v>1.16658</v>
      </c>
      <c r="X89" s="20">
        <v>260</v>
      </c>
      <c r="Y89" s="20">
        <v>140.84</v>
      </c>
      <c r="Z89" s="20">
        <f t="shared" si="12"/>
        <v>0.7867142857142857</v>
      </c>
      <c r="AA89" s="20">
        <v>0</v>
      </c>
      <c r="AB89" s="20">
        <f t="shared" si="13"/>
        <v>0</v>
      </c>
      <c r="AC89" s="20">
        <v>281</v>
      </c>
      <c r="AD89" s="20">
        <f t="shared" si="14"/>
        <v>0.669047619047619</v>
      </c>
      <c r="AE89" s="20">
        <v>0</v>
      </c>
      <c r="AF89" s="20">
        <f t="shared" si="15"/>
        <v>0</v>
      </c>
    </row>
    <row r="90" spans="1:32" ht="23.25" x14ac:dyDescent="0.5">
      <c r="A90" s="14" t="s">
        <v>92</v>
      </c>
      <c r="B90" s="14">
        <v>536</v>
      </c>
      <c r="C90" s="14">
        <v>1225</v>
      </c>
      <c r="D90" s="14">
        <v>102</v>
      </c>
      <c r="E90" s="14" t="s">
        <v>102</v>
      </c>
      <c r="F90" s="15">
        <v>12000</v>
      </c>
      <c r="G90" s="15">
        <v>28675</v>
      </c>
      <c r="H90" s="16">
        <v>16.675000000000001</v>
      </c>
      <c r="I90" s="17">
        <v>2</v>
      </c>
      <c r="J90" s="14" t="s">
        <v>154</v>
      </c>
      <c r="K90" s="21">
        <v>42220</v>
      </c>
      <c r="L90" s="19" t="s">
        <v>185</v>
      </c>
      <c r="M90" s="20">
        <v>8.65</v>
      </c>
      <c r="N90" s="20">
        <v>3.35</v>
      </c>
      <c r="O90" s="20">
        <v>2.375</v>
      </c>
      <c r="P90" s="20">
        <v>2.1</v>
      </c>
      <c r="Q90" s="20">
        <v>3.0908500000000001</v>
      </c>
      <c r="R90" s="20">
        <v>6.45</v>
      </c>
      <c r="S90" s="20">
        <v>3.125</v>
      </c>
      <c r="T90" s="20">
        <v>2.125</v>
      </c>
      <c r="U90" s="20">
        <v>4.7750000000000004</v>
      </c>
      <c r="V90" s="20">
        <v>14.944699999999999</v>
      </c>
      <c r="W90" s="20">
        <v>1.41092</v>
      </c>
      <c r="X90" s="25">
        <v>226</v>
      </c>
      <c r="Y90" s="20">
        <v>0</v>
      </c>
      <c r="Z90" s="20">
        <f t="shared" si="12"/>
        <v>0.38723495395159557</v>
      </c>
      <c r="AA90" s="20">
        <v>44</v>
      </c>
      <c r="AB90" s="20">
        <f t="shared" si="13"/>
        <v>7.5390875990576131E-2</v>
      </c>
      <c r="AC90" s="20">
        <v>0</v>
      </c>
      <c r="AD90" s="20">
        <f t="shared" si="14"/>
        <v>0</v>
      </c>
      <c r="AE90" s="20">
        <v>23</v>
      </c>
      <c r="AF90" s="20">
        <f t="shared" si="15"/>
        <v>3.9408866995073885E-2</v>
      </c>
    </row>
    <row r="91" spans="1:32" ht="23.25" x14ac:dyDescent="0.5">
      <c r="A91" s="14" t="s">
        <v>92</v>
      </c>
      <c r="B91" s="14">
        <v>536</v>
      </c>
      <c r="C91" s="14">
        <v>1243</v>
      </c>
      <c r="D91" s="14">
        <v>201</v>
      </c>
      <c r="E91" s="14" t="s">
        <v>103</v>
      </c>
      <c r="F91" s="26" t="s">
        <v>191</v>
      </c>
      <c r="G91" s="26" t="s">
        <v>192</v>
      </c>
      <c r="H91" s="16">
        <v>46.725000000000001</v>
      </c>
      <c r="I91" s="17">
        <v>2</v>
      </c>
      <c r="J91" s="14" t="s">
        <v>154</v>
      </c>
      <c r="K91" s="21">
        <v>42220</v>
      </c>
      <c r="L91" s="19" t="s">
        <v>185</v>
      </c>
      <c r="M91" s="27">
        <v>7.1749999999999998</v>
      </c>
      <c r="N91" s="27">
        <v>13.15</v>
      </c>
      <c r="O91" s="27">
        <v>15.5</v>
      </c>
      <c r="P91" s="20">
        <v>21.43</v>
      </c>
      <c r="Q91" s="20">
        <v>3.9992299999999998</v>
      </c>
      <c r="R91" s="20">
        <v>19.399999999999999</v>
      </c>
      <c r="S91" s="20">
        <v>8.5250000000000004</v>
      </c>
      <c r="T91" s="20">
        <v>5.4749999999999996</v>
      </c>
      <c r="U91" s="20">
        <v>23.85</v>
      </c>
      <c r="V91" s="20">
        <v>21.088799999999999</v>
      </c>
      <c r="W91" s="20">
        <v>1.5954200000000001</v>
      </c>
      <c r="X91" s="28">
        <v>4471</v>
      </c>
      <c r="Y91" s="27">
        <v>261.20999999999998</v>
      </c>
      <c r="Z91" s="20">
        <f t="shared" si="12"/>
        <v>2.813791943743789</v>
      </c>
      <c r="AA91" s="27">
        <v>5145</v>
      </c>
      <c r="AB91" s="20">
        <f t="shared" si="13"/>
        <v>3.1460674157303372</v>
      </c>
      <c r="AC91" s="27">
        <v>5198</v>
      </c>
      <c r="AD91" s="20">
        <f t="shared" si="14"/>
        <v>3.1784758847359167</v>
      </c>
      <c r="AE91" s="27">
        <v>139</v>
      </c>
      <c r="AF91" s="20">
        <f t="shared" si="15"/>
        <v>8.4995796071237487E-2</v>
      </c>
    </row>
    <row r="92" spans="1:32" ht="23.25" x14ac:dyDescent="0.5">
      <c r="A92" s="14" t="s">
        <v>92</v>
      </c>
      <c r="B92" s="14">
        <v>536</v>
      </c>
      <c r="C92" s="14">
        <v>1243</v>
      </c>
      <c r="D92" s="14">
        <v>202</v>
      </c>
      <c r="E92" s="14" t="s">
        <v>104</v>
      </c>
      <c r="F92" s="26">
        <v>111433</v>
      </c>
      <c r="G92" s="26">
        <v>96433</v>
      </c>
      <c r="H92" s="16">
        <v>15</v>
      </c>
      <c r="I92" s="17">
        <v>2</v>
      </c>
      <c r="J92" s="14" t="s">
        <v>154</v>
      </c>
      <c r="K92" s="21">
        <v>42220</v>
      </c>
      <c r="L92" s="19" t="s">
        <v>185</v>
      </c>
      <c r="M92" s="20">
        <v>2.4500000000000002</v>
      </c>
      <c r="N92" s="20">
        <v>4.45</v>
      </c>
      <c r="O92" s="20">
        <v>4.3250000000000002</v>
      </c>
      <c r="P92" s="20">
        <v>3.7250000000000001</v>
      </c>
      <c r="Q92" s="20">
        <v>3.8423500000000002</v>
      </c>
      <c r="R92" s="20">
        <v>4.9749999999999996</v>
      </c>
      <c r="S92" s="20">
        <v>2.35</v>
      </c>
      <c r="T92" s="20">
        <v>1.2749999999999999</v>
      </c>
      <c r="U92" s="20">
        <v>6.35</v>
      </c>
      <c r="V92" s="20">
        <v>21.466699999999999</v>
      </c>
      <c r="W92" s="20">
        <v>1.31599</v>
      </c>
      <c r="X92" s="25">
        <v>1900</v>
      </c>
      <c r="Y92" s="20">
        <v>200.43</v>
      </c>
      <c r="Z92" s="20">
        <f t="shared" si="12"/>
        <v>3.8099333333333334</v>
      </c>
      <c r="AA92" s="20">
        <v>6805</v>
      </c>
      <c r="AB92" s="20">
        <f t="shared" si="13"/>
        <v>12.96190476190476</v>
      </c>
      <c r="AC92" s="20">
        <v>1237</v>
      </c>
      <c r="AD92" s="20">
        <f t="shared" si="14"/>
        <v>2.3561904761904762</v>
      </c>
      <c r="AE92" s="20">
        <v>545</v>
      </c>
      <c r="AF92" s="20">
        <f t="shared" si="15"/>
        <v>1.0380952380952382</v>
      </c>
    </row>
    <row r="93" spans="1:32" ht="23.25" x14ac:dyDescent="0.5">
      <c r="A93" s="14" t="s">
        <v>106</v>
      </c>
      <c r="B93" s="14">
        <v>537</v>
      </c>
      <c r="C93" s="14">
        <v>1016</v>
      </c>
      <c r="D93" s="14">
        <v>200</v>
      </c>
      <c r="E93" s="14" t="s">
        <v>107</v>
      </c>
      <c r="F93" s="15">
        <v>10000</v>
      </c>
      <c r="G93" s="15">
        <v>30434</v>
      </c>
      <c r="H93" s="16">
        <v>20.434000000000001</v>
      </c>
      <c r="I93" s="24">
        <v>4</v>
      </c>
      <c r="J93" s="14" t="s">
        <v>152</v>
      </c>
      <c r="K93" s="21">
        <v>42200</v>
      </c>
      <c r="L93" s="19" t="s">
        <v>185</v>
      </c>
      <c r="M93" s="20">
        <v>14.8</v>
      </c>
      <c r="N93" s="20">
        <v>3.85</v>
      </c>
      <c r="O93" s="20">
        <v>1.2250000000000001</v>
      </c>
      <c r="P93" s="20">
        <v>0.22500000000000001</v>
      </c>
      <c r="Q93" s="20">
        <v>2.2716500000000002</v>
      </c>
      <c r="R93" s="20">
        <v>18.100000000000001</v>
      </c>
      <c r="S93" s="20">
        <v>1.7749999999999999</v>
      </c>
      <c r="T93" s="20">
        <v>0.2</v>
      </c>
      <c r="U93" s="20">
        <v>2.5000000000000001E-2</v>
      </c>
      <c r="V93" s="20">
        <v>6.1727800000000004</v>
      </c>
      <c r="W93" s="20">
        <v>1.1561300000000001</v>
      </c>
      <c r="X93" s="25">
        <v>19</v>
      </c>
      <c r="Y93" s="20">
        <v>0</v>
      </c>
      <c r="Z93" s="20">
        <f>(X93+Y93*0.5)/(3.5*H93*1000)*100</f>
        <v>2.6566366979404073E-2</v>
      </c>
      <c r="AA93" s="20">
        <v>0</v>
      </c>
      <c r="AB93" s="20">
        <f>AA93/(3.5*H93*1000)*100</f>
        <v>0</v>
      </c>
      <c r="AC93" s="20">
        <v>0</v>
      </c>
      <c r="AD93" s="20">
        <f>AC93/(3.5*H93*1000)*100</f>
        <v>0</v>
      </c>
      <c r="AE93" s="20">
        <v>0</v>
      </c>
      <c r="AF93" s="20">
        <f>AE93/(3.5*H93*1000)*100</f>
        <v>0</v>
      </c>
    </row>
    <row r="94" spans="1:32" ht="23.25" x14ac:dyDescent="0.5">
      <c r="A94" s="14" t="s">
        <v>106</v>
      </c>
      <c r="B94" s="14">
        <v>537</v>
      </c>
      <c r="C94" s="14">
        <v>1016</v>
      </c>
      <c r="D94" s="14">
        <v>200</v>
      </c>
      <c r="E94" s="14" t="s">
        <v>107</v>
      </c>
      <c r="F94" s="15" t="s">
        <v>176</v>
      </c>
      <c r="G94" s="15" t="s">
        <v>162</v>
      </c>
      <c r="H94" s="16">
        <v>20.434000000000001</v>
      </c>
      <c r="I94" s="24">
        <v>4</v>
      </c>
      <c r="J94" s="14" t="s">
        <v>154</v>
      </c>
      <c r="K94" s="21">
        <v>42200</v>
      </c>
      <c r="L94" s="19" t="s">
        <v>185</v>
      </c>
      <c r="M94" s="20">
        <v>14.13</v>
      </c>
      <c r="N94" s="20">
        <v>4.8499999999999996</v>
      </c>
      <c r="O94" s="20">
        <v>0.875</v>
      </c>
      <c r="P94" s="20">
        <v>0.27500000000000002</v>
      </c>
      <c r="Q94" s="20">
        <v>2.2145700000000001</v>
      </c>
      <c r="R94" s="20">
        <v>18.725000000000001</v>
      </c>
      <c r="S94" s="20">
        <v>1.3</v>
      </c>
      <c r="T94" s="20">
        <v>0.1</v>
      </c>
      <c r="U94" s="20">
        <v>0</v>
      </c>
      <c r="V94" s="20">
        <v>5.5171400000000004</v>
      </c>
      <c r="W94" s="20">
        <v>1.0775999999999999</v>
      </c>
      <c r="X94" s="25">
        <v>12.36</v>
      </c>
      <c r="Y94" s="20">
        <v>0</v>
      </c>
      <c r="Z94" s="20">
        <f t="shared" ref="Z94:Z118" si="16">(X94+Y94*0.5)/(3.5*H94*1000)*100</f>
        <v>1.7282120835022858E-2</v>
      </c>
      <c r="AA94" s="20">
        <v>0</v>
      </c>
      <c r="AB94" s="20">
        <f t="shared" ref="AB94:AB118" si="17">AA94/(3.5*H94*1000)*100</f>
        <v>0</v>
      </c>
      <c r="AC94" s="20">
        <v>0</v>
      </c>
      <c r="AD94" s="20">
        <f t="shared" ref="AD94:AD118" si="18">AC94/(3.5*H94*1000)*100</f>
        <v>0</v>
      </c>
      <c r="AE94" s="20">
        <v>0</v>
      </c>
      <c r="AF94" s="20">
        <f t="shared" ref="AF94:AF118" si="19">AE94/(3.5*H94*1000)*100</f>
        <v>0</v>
      </c>
    </row>
    <row r="95" spans="1:32" ht="23.25" x14ac:dyDescent="0.5">
      <c r="A95" s="14" t="s">
        <v>106</v>
      </c>
      <c r="B95" s="14">
        <v>537</v>
      </c>
      <c r="C95" s="14">
        <v>1020</v>
      </c>
      <c r="D95" s="14">
        <v>202</v>
      </c>
      <c r="E95" s="14" t="s">
        <v>108</v>
      </c>
      <c r="F95" s="15">
        <v>52550</v>
      </c>
      <c r="G95" s="15">
        <v>85170</v>
      </c>
      <c r="H95" s="16">
        <v>32.619999999999997</v>
      </c>
      <c r="I95" s="24">
        <v>2</v>
      </c>
      <c r="J95" s="14" t="s">
        <v>151</v>
      </c>
      <c r="K95" s="21">
        <v>42198</v>
      </c>
      <c r="L95" s="19" t="s">
        <v>185</v>
      </c>
      <c r="M95" s="20">
        <v>25.98</v>
      </c>
      <c r="N95" s="20">
        <v>4.9000000000000004</v>
      </c>
      <c r="O95" s="20">
        <v>1.2250000000000001</v>
      </c>
      <c r="P95" s="20">
        <v>0.32500000000000001</v>
      </c>
      <c r="Q95" s="20">
        <v>2.4877500000000001</v>
      </c>
      <c r="R95" s="20">
        <v>31.1</v>
      </c>
      <c r="S95" s="20">
        <v>1.1000000000000001</v>
      </c>
      <c r="T95" s="20">
        <v>0.2</v>
      </c>
      <c r="U95" s="20">
        <v>2.5000000000000001E-2</v>
      </c>
      <c r="V95" s="20">
        <v>4.9930099999999999</v>
      </c>
      <c r="W95" s="20">
        <v>1.1199300000000001</v>
      </c>
      <c r="X95" s="25">
        <v>22</v>
      </c>
      <c r="Y95" s="20">
        <v>8.44</v>
      </c>
      <c r="Z95" s="20">
        <f t="shared" si="16"/>
        <v>2.2965752824735047E-2</v>
      </c>
      <c r="AA95" s="20">
        <v>35</v>
      </c>
      <c r="AB95" s="20">
        <f t="shared" si="17"/>
        <v>3.0656039239730232E-2</v>
      </c>
      <c r="AC95" s="20">
        <v>6</v>
      </c>
      <c r="AD95" s="20">
        <f t="shared" si="18"/>
        <v>5.2553210125251826E-3</v>
      </c>
      <c r="AE95" s="20">
        <v>2</v>
      </c>
      <c r="AF95" s="20">
        <f t="shared" si="19"/>
        <v>1.7517736708417275E-3</v>
      </c>
    </row>
    <row r="96" spans="1:32" ht="23.25" x14ac:dyDescent="0.5">
      <c r="A96" s="14" t="s">
        <v>106</v>
      </c>
      <c r="B96" s="14">
        <v>537</v>
      </c>
      <c r="C96" s="14">
        <v>1020</v>
      </c>
      <c r="D96" s="14">
        <v>203</v>
      </c>
      <c r="E96" s="14" t="s">
        <v>109</v>
      </c>
      <c r="F96" s="15" t="s">
        <v>177</v>
      </c>
      <c r="G96" s="15" t="s">
        <v>178</v>
      </c>
      <c r="H96" s="16">
        <v>51.801000000000002</v>
      </c>
      <c r="I96" s="24">
        <v>4</v>
      </c>
      <c r="J96" s="14" t="s">
        <v>151</v>
      </c>
      <c r="K96" s="21">
        <v>42198</v>
      </c>
      <c r="L96" s="19" t="s">
        <v>185</v>
      </c>
      <c r="M96" s="20">
        <v>38.799999999999997</v>
      </c>
      <c r="N96" s="20">
        <v>8.5500000000000007</v>
      </c>
      <c r="O96" s="20">
        <v>3.3250000000000002</v>
      </c>
      <c r="P96" s="20">
        <v>1.175</v>
      </c>
      <c r="Q96" s="20">
        <v>2.3333400000000002</v>
      </c>
      <c r="R96" s="20">
        <v>38.024999999999999</v>
      </c>
      <c r="S96" s="20">
        <v>10.824999999999999</v>
      </c>
      <c r="T96" s="20">
        <v>2.1749999999999998</v>
      </c>
      <c r="U96" s="20">
        <v>0.82499999999999996</v>
      </c>
      <c r="V96" s="20">
        <v>7.91866</v>
      </c>
      <c r="W96" s="20">
        <v>1.1353500000000001</v>
      </c>
      <c r="X96" s="25">
        <v>2</v>
      </c>
      <c r="Y96" s="20">
        <v>0</v>
      </c>
      <c r="Z96" s="20">
        <f t="shared" si="16"/>
        <v>1.1031226644824838E-3</v>
      </c>
      <c r="AA96" s="20">
        <v>27</v>
      </c>
      <c r="AB96" s="20">
        <f t="shared" si="17"/>
        <v>1.4892155970513531E-2</v>
      </c>
      <c r="AC96" s="20">
        <v>15</v>
      </c>
      <c r="AD96" s="20">
        <f t="shared" si="18"/>
        <v>8.2734199836186281E-3</v>
      </c>
      <c r="AE96" s="20">
        <v>9</v>
      </c>
      <c r="AF96" s="20">
        <f t="shared" si="19"/>
        <v>4.9640519901711765E-3</v>
      </c>
    </row>
    <row r="97" spans="1:32" ht="23.25" x14ac:dyDescent="0.5">
      <c r="A97" s="14" t="s">
        <v>106</v>
      </c>
      <c r="B97" s="14">
        <v>537</v>
      </c>
      <c r="C97" s="14">
        <v>1020</v>
      </c>
      <c r="D97" s="14">
        <v>203</v>
      </c>
      <c r="E97" s="14" t="s">
        <v>109</v>
      </c>
      <c r="F97" s="15" t="s">
        <v>178</v>
      </c>
      <c r="G97" s="15" t="s">
        <v>177</v>
      </c>
      <c r="H97" s="16">
        <v>51.801000000000002</v>
      </c>
      <c r="I97" s="24">
        <v>4</v>
      </c>
      <c r="J97" s="14" t="s">
        <v>154</v>
      </c>
      <c r="K97" s="21">
        <v>42198</v>
      </c>
      <c r="L97" s="19" t="s">
        <v>185</v>
      </c>
      <c r="M97" s="20">
        <v>41.15</v>
      </c>
      <c r="N97" s="20">
        <v>7.7</v>
      </c>
      <c r="O97" s="20">
        <v>2.5</v>
      </c>
      <c r="P97" s="20">
        <v>0.375</v>
      </c>
      <c r="Q97" s="20">
        <v>2.3115700000000001</v>
      </c>
      <c r="R97" s="20">
        <v>42.475000000000001</v>
      </c>
      <c r="S97" s="20">
        <v>7.8250000000000002</v>
      </c>
      <c r="T97" s="20">
        <v>1.075</v>
      </c>
      <c r="U97" s="20">
        <v>0.35</v>
      </c>
      <c r="V97" s="20">
        <v>7.5202999999999998</v>
      </c>
      <c r="W97" s="20">
        <v>1.11151</v>
      </c>
      <c r="X97" s="25">
        <v>0</v>
      </c>
      <c r="Y97" s="20">
        <v>0</v>
      </c>
      <c r="Z97" s="20">
        <f t="shared" si="16"/>
        <v>0</v>
      </c>
      <c r="AA97" s="20">
        <v>0</v>
      </c>
      <c r="AB97" s="20">
        <f t="shared" si="17"/>
        <v>0</v>
      </c>
      <c r="AC97" s="20">
        <v>3</v>
      </c>
      <c r="AD97" s="20">
        <f t="shared" si="18"/>
        <v>1.6546839967237258E-3</v>
      </c>
      <c r="AE97" s="20">
        <v>0</v>
      </c>
      <c r="AF97" s="20">
        <f t="shared" si="19"/>
        <v>0</v>
      </c>
    </row>
    <row r="98" spans="1:32" ht="23.25" x14ac:dyDescent="0.5">
      <c r="A98" s="14" t="s">
        <v>106</v>
      </c>
      <c r="B98" s="14">
        <v>537</v>
      </c>
      <c r="C98" s="14">
        <v>1021</v>
      </c>
      <c r="D98" s="14">
        <v>200</v>
      </c>
      <c r="E98" s="14" t="s">
        <v>110</v>
      </c>
      <c r="F98" s="15" t="s">
        <v>179</v>
      </c>
      <c r="G98" s="15" t="s">
        <v>180</v>
      </c>
      <c r="H98" s="16">
        <v>12.619</v>
      </c>
      <c r="I98" s="24">
        <v>2</v>
      </c>
      <c r="J98" s="14" t="s">
        <v>154</v>
      </c>
      <c r="K98" s="21">
        <v>42198</v>
      </c>
      <c r="L98" s="19" t="s">
        <v>185</v>
      </c>
      <c r="M98" s="20">
        <v>9.3000000000000007</v>
      </c>
      <c r="N98" s="20">
        <v>2.2000000000000002</v>
      </c>
      <c r="O98" s="20">
        <v>0.52500000000000002</v>
      </c>
      <c r="P98" s="20">
        <v>0.52500000000000002</v>
      </c>
      <c r="Q98" s="20">
        <v>2.69299</v>
      </c>
      <c r="R98" s="20">
        <v>11.625</v>
      </c>
      <c r="S98" s="20">
        <v>0.72499999999999998</v>
      </c>
      <c r="T98" s="20">
        <v>0.125</v>
      </c>
      <c r="U98" s="20">
        <v>7.4999999999999997E-2</v>
      </c>
      <c r="V98" s="20">
        <v>6.9012000000000002</v>
      </c>
      <c r="W98" s="20">
        <v>1.5262899999999999</v>
      </c>
      <c r="X98" s="25">
        <v>0</v>
      </c>
      <c r="Y98" s="20">
        <v>0</v>
      </c>
      <c r="Z98" s="20">
        <f t="shared" si="16"/>
        <v>0</v>
      </c>
      <c r="AA98" s="20">
        <v>5</v>
      </c>
      <c r="AB98" s="20">
        <f t="shared" si="17"/>
        <v>1.1320797436971461E-2</v>
      </c>
      <c r="AC98" s="20">
        <v>47</v>
      </c>
      <c r="AD98" s="20">
        <f t="shared" si="18"/>
        <v>0.10641549590753173</v>
      </c>
      <c r="AE98" s="20">
        <v>0</v>
      </c>
      <c r="AF98" s="20">
        <f t="shared" si="19"/>
        <v>0</v>
      </c>
    </row>
    <row r="99" spans="1:32" ht="23.25" x14ac:dyDescent="0.5">
      <c r="A99" s="14" t="s">
        <v>106</v>
      </c>
      <c r="B99" s="14">
        <v>537</v>
      </c>
      <c r="C99" s="14">
        <v>1093</v>
      </c>
      <c r="D99" s="14">
        <v>100</v>
      </c>
      <c r="E99" s="14" t="s">
        <v>111</v>
      </c>
      <c r="F99" s="15">
        <v>40427</v>
      </c>
      <c r="G99" s="15">
        <v>89767</v>
      </c>
      <c r="H99" s="16">
        <v>49.34</v>
      </c>
      <c r="I99" s="24">
        <v>2</v>
      </c>
      <c r="J99" s="14" t="s">
        <v>154</v>
      </c>
      <c r="K99" s="21">
        <v>42199</v>
      </c>
      <c r="L99" s="19" t="s">
        <v>185</v>
      </c>
      <c r="M99" s="20">
        <v>10.35</v>
      </c>
      <c r="N99" s="20">
        <v>14.68</v>
      </c>
      <c r="O99" s="20">
        <v>12.88</v>
      </c>
      <c r="P99" s="20">
        <v>10.45</v>
      </c>
      <c r="Q99" s="20">
        <v>3.7415799999999999</v>
      </c>
      <c r="R99" s="20">
        <v>43.1</v>
      </c>
      <c r="S99" s="20">
        <v>3.45</v>
      </c>
      <c r="T99" s="20">
        <v>0.95</v>
      </c>
      <c r="U99" s="20">
        <v>0.85</v>
      </c>
      <c r="V99" s="20">
        <v>5.4605199999999998</v>
      </c>
      <c r="W99" s="20">
        <v>1.7552000000000001</v>
      </c>
      <c r="X99" s="25">
        <v>78</v>
      </c>
      <c r="Y99" s="20">
        <v>0</v>
      </c>
      <c r="Z99" s="20">
        <f t="shared" si="16"/>
        <v>4.5167641438415659E-2</v>
      </c>
      <c r="AA99" s="20">
        <v>40</v>
      </c>
      <c r="AB99" s="20">
        <f t="shared" si="17"/>
        <v>2.3162893045341363E-2</v>
      </c>
      <c r="AC99" s="20">
        <v>50</v>
      </c>
      <c r="AD99" s="20">
        <f t="shared" si="18"/>
        <v>2.8953616306676703E-2</v>
      </c>
      <c r="AE99" s="20">
        <v>297</v>
      </c>
      <c r="AF99" s="20">
        <f t="shared" si="19"/>
        <v>0.17198448086165963</v>
      </c>
    </row>
    <row r="100" spans="1:32" ht="23.25" x14ac:dyDescent="0.5">
      <c r="A100" s="14" t="s">
        <v>106</v>
      </c>
      <c r="B100" s="14">
        <v>537</v>
      </c>
      <c r="C100" s="14">
        <v>1126</v>
      </c>
      <c r="D100" s="14">
        <v>100</v>
      </c>
      <c r="E100" s="14" t="s">
        <v>112</v>
      </c>
      <c r="F100" s="15">
        <v>0</v>
      </c>
      <c r="G100" s="15">
        <v>45795</v>
      </c>
      <c r="H100" s="16">
        <v>45.795000000000002</v>
      </c>
      <c r="I100" s="24">
        <v>2</v>
      </c>
      <c r="J100" s="14" t="s">
        <v>151</v>
      </c>
      <c r="K100" s="21">
        <v>42198</v>
      </c>
      <c r="L100" s="19" t="s">
        <v>185</v>
      </c>
      <c r="M100" s="20">
        <v>37.049999999999997</v>
      </c>
      <c r="N100" s="20">
        <v>6.6</v>
      </c>
      <c r="O100" s="20">
        <v>1.5</v>
      </c>
      <c r="P100" s="20">
        <v>0.47499999999999998</v>
      </c>
      <c r="Q100" s="20">
        <v>1.93337</v>
      </c>
      <c r="R100" s="20">
        <v>44.95</v>
      </c>
      <c r="S100" s="20">
        <v>0.6</v>
      </c>
      <c r="T100" s="20">
        <v>7.4999999999999997E-2</v>
      </c>
      <c r="U100" s="20">
        <v>0</v>
      </c>
      <c r="V100" s="20">
        <v>3.8360300000000001</v>
      </c>
      <c r="W100" s="20">
        <v>1.1894100000000001</v>
      </c>
      <c r="X100" s="25">
        <v>117</v>
      </c>
      <c r="Y100" s="20">
        <v>5.99</v>
      </c>
      <c r="Z100" s="20">
        <f t="shared" si="16"/>
        <v>7.4864692028137822E-2</v>
      </c>
      <c r="AA100" s="20">
        <v>0</v>
      </c>
      <c r="AB100" s="20">
        <f t="shared" si="17"/>
        <v>0</v>
      </c>
      <c r="AC100" s="20">
        <v>16</v>
      </c>
      <c r="AD100" s="20">
        <f t="shared" si="18"/>
        <v>9.9823748693712664E-3</v>
      </c>
      <c r="AE100" s="20">
        <v>55</v>
      </c>
      <c r="AF100" s="20">
        <f t="shared" si="19"/>
        <v>3.4314413613463726E-2</v>
      </c>
    </row>
    <row r="101" spans="1:32" ht="23.25" x14ac:dyDescent="0.5">
      <c r="A101" s="14" t="s">
        <v>106</v>
      </c>
      <c r="B101" s="14">
        <v>537</v>
      </c>
      <c r="C101" s="14">
        <v>1128</v>
      </c>
      <c r="D101" s="14">
        <v>100</v>
      </c>
      <c r="E101" s="14" t="s">
        <v>113</v>
      </c>
      <c r="F101" s="15">
        <v>0</v>
      </c>
      <c r="G101" s="15">
        <v>9157</v>
      </c>
      <c r="H101" s="16">
        <v>9.157</v>
      </c>
      <c r="I101" s="24">
        <v>2</v>
      </c>
      <c r="J101" s="14" t="s">
        <v>151</v>
      </c>
      <c r="K101" s="21">
        <v>42198</v>
      </c>
      <c r="L101" s="19" t="s">
        <v>185</v>
      </c>
      <c r="M101" s="20">
        <v>5.3</v>
      </c>
      <c r="N101" s="20">
        <v>1.7</v>
      </c>
      <c r="O101" s="20">
        <v>1.1499999999999999</v>
      </c>
      <c r="P101" s="20">
        <v>0.95</v>
      </c>
      <c r="Q101" s="20">
        <v>2.76146</v>
      </c>
      <c r="R101" s="20">
        <v>8.125</v>
      </c>
      <c r="S101" s="20">
        <v>0.625</v>
      </c>
      <c r="T101" s="20">
        <v>0.125</v>
      </c>
      <c r="U101" s="20">
        <v>0.22500000000000001</v>
      </c>
      <c r="V101" s="20">
        <v>6.1373100000000003</v>
      </c>
      <c r="W101" s="20">
        <v>1.3665499999999999</v>
      </c>
      <c r="X101" s="25">
        <v>1526</v>
      </c>
      <c r="Y101" s="20">
        <v>12.31</v>
      </c>
      <c r="Z101" s="20">
        <f t="shared" si="16"/>
        <v>4.7805894007706824</v>
      </c>
      <c r="AA101" s="20">
        <v>88</v>
      </c>
      <c r="AB101" s="20">
        <f t="shared" si="17"/>
        <v>0.27457526638481095</v>
      </c>
      <c r="AC101" s="20">
        <v>0</v>
      </c>
      <c r="AD101" s="20">
        <f t="shared" si="18"/>
        <v>0</v>
      </c>
      <c r="AE101" s="20">
        <v>100</v>
      </c>
      <c r="AF101" s="20">
        <f t="shared" si="19"/>
        <v>0.31201734816455795</v>
      </c>
    </row>
    <row r="102" spans="1:32" ht="23.25" x14ac:dyDescent="0.5">
      <c r="A102" s="14" t="s">
        <v>106</v>
      </c>
      <c r="B102" s="14">
        <v>537</v>
      </c>
      <c r="C102" s="14">
        <v>1129</v>
      </c>
      <c r="D102" s="14">
        <v>100</v>
      </c>
      <c r="E102" s="14" t="s">
        <v>114</v>
      </c>
      <c r="F102" s="15" t="s">
        <v>181</v>
      </c>
      <c r="G102" s="15" t="s">
        <v>148</v>
      </c>
      <c r="H102" s="16">
        <v>0.92700000000000005</v>
      </c>
      <c r="I102" s="24">
        <v>2</v>
      </c>
      <c r="J102" s="14" t="s">
        <v>154</v>
      </c>
      <c r="K102" s="21">
        <v>42200</v>
      </c>
      <c r="L102" s="19" t="s">
        <v>185</v>
      </c>
      <c r="M102" s="20">
        <v>1.075</v>
      </c>
      <c r="N102" s="20">
        <v>0.05</v>
      </c>
      <c r="O102" s="20">
        <v>0.05</v>
      </c>
      <c r="P102" s="20">
        <v>2.5000000000000001E-2</v>
      </c>
      <c r="Q102" s="20">
        <v>1.89218</v>
      </c>
      <c r="R102" s="20">
        <v>1.1000000000000001</v>
      </c>
      <c r="S102" s="20">
        <v>0.1</v>
      </c>
      <c r="T102" s="20">
        <v>0</v>
      </c>
      <c r="U102" s="20">
        <v>0</v>
      </c>
      <c r="V102" s="20">
        <v>4.3213200000000001</v>
      </c>
      <c r="W102" s="20">
        <v>1.00868</v>
      </c>
      <c r="X102" s="25">
        <v>0</v>
      </c>
      <c r="Y102" s="20">
        <v>0</v>
      </c>
      <c r="Z102" s="20">
        <f t="shared" si="16"/>
        <v>0</v>
      </c>
      <c r="AA102" s="20">
        <v>0</v>
      </c>
      <c r="AB102" s="20">
        <f t="shared" si="17"/>
        <v>0</v>
      </c>
      <c r="AC102" s="20">
        <v>0</v>
      </c>
      <c r="AD102" s="20">
        <f t="shared" si="18"/>
        <v>0</v>
      </c>
      <c r="AE102" s="20">
        <v>0</v>
      </c>
      <c r="AF102" s="20">
        <f t="shared" si="19"/>
        <v>0</v>
      </c>
    </row>
    <row r="103" spans="1:32" ht="23.25" x14ac:dyDescent="0.5">
      <c r="A103" s="14" t="s">
        <v>106</v>
      </c>
      <c r="B103" s="14">
        <v>537</v>
      </c>
      <c r="C103" s="14">
        <v>1152</v>
      </c>
      <c r="D103" s="14">
        <v>201</v>
      </c>
      <c r="E103" s="14" t="s">
        <v>115</v>
      </c>
      <c r="F103" s="15">
        <v>19000</v>
      </c>
      <c r="G103" s="15">
        <v>39500</v>
      </c>
      <c r="H103" s="16">
        <v>20.5</v>
      </c>
      <c r="I103" s="24">
        <v>2</v>
      </c>
      <c r="J103" s="14" t="s">
        <v>154</v>
      </c>
      <c r="K103" s="21">
        <v>42198</v>
      </c>
      <c r="L103" s="19" t="s">
        <v>185</v>
      </c>
      <c r="M103" s="20">
        <v>11.7</v>
      </c>
      <c r="N103" s="20">
        <v>5.5250000000000004</v>
      </c>
      <c r="O103" s="20">
        <v>2.375</v>
      </c>
      <c r="P103" s="20">
        <v>0.9</v>
      </c>
      <c r="Q103" s="20">
        <v>2.6645699999999999</v>
      </c>
      <c r="R103" s="20">
        <v>19.425000000000001</v>
      </c>
      <c r="S103" s="20">
        <v>0.85</v>
      </c>
      <c r="T103" s="20">
        <v>0.2</v>
      </c>
      <c r="U103" s="20">
        <v>2.5000000000000001E-2</v>
      </c>
      <c r="V103" s="20">
        <v>4.30593</v>
      </c>
      <c r="W103" s="20">
        <v>1.1075299999999999</v>
      </c>
      <c r="X103" s="25">
        <v>2382</v>
      </c>
      <c r="Y103" s="20">
        <v>6.34</v>
      </c>
      <c r="Z103" s="20">
        <f t="shared" si="16"/>
        <v>3.3242787456445995</v>
      </c>
      <c r="AA103" s="20">
        <v>398</v>
      </c>
      <c r="AB103" s="20">
        <f t="shared" si="17"/>
        <v>0.55470383275261326</v>
      </c>
      <c r="AC103" s="20">
        <v>77</v>
      </c>
      <c r="AD103" s="20">
        <f t="shared" si="18"/>
        <v>0.10731707317073172</v>
      </c>
      <c r="AE103" s="20">
        <v>9</v>
      </c>
      <c r="AF103" s="20">
        <f t="shared" si="19"/>
        <v>1.2543554006968643E-2</v>
      </c>
    </row>
    <row r="104" spans="1:32" ht="23.25" x14ac:dyDescent="0.5">
      <c r="A104" s="14" t="s">
        <v>106</v>
      </c>
      <c r="B104" s="14">
        <v>537</v>
      </c>
      <c r="C104" s="14">
        <v>1152</v>
      </c>
      <c r="D104" s="14">
        <v>202</v>
      </c>
      <c r="E104" s="14" t="s">
        <v>116</v>
      </c>
      <c r="F104" s="15">
        <v>39500</v>
      </c>
      <c r="G104" s="15">
        <v>49427</v>
      </c>
      <c r="H104" s="16">
        <v>9.9269999999999996</v>
      </c>
      <c r="I104" s="24">
        <v>2</v>
      </c>
      <c r="J104" s="14" t="s">
        <v>154</v>
      </c>
      <c r="K104" s="21">
        <v>42198</v>
      </c>
      <c r="L104" s="19" t="s">
        <v>185</v>
      </c>
      <c r="M104" s="20">
        <v>5.8</v>
      </c>
      <c r="N104" s="20">
        <v>2.9</v>
      </c>
      <c r="O104" s="20">
        <v>0.95</v>
      </c>
      <c r="P104" s="20">
        <v>0.32500000000000001</v>
      </c>
      <c r="Q104" s="20">
        <v>2.5630799999999998</v>
      </c>
      <c r="R104" s="20">
        <v>9.8249999999999993</v>
      </c>
      <c r="S104" s="20">
        <v>0.15</v>
      </c>
      <c r="T104" s="20">
        <v>0</v>
      </c>
      <c r="U104" s="20">
        <v>0</v>
      </c>
      <c r="V104" s="20">
        <v>4.0742900000000004</v>
      </c>
      <c r="W104" s="20">
        <v>1.0750500000000001</v>
      </c>
      <c r="X104" s="25">
        <v>19</v>
      </c>
      <c r="Y104" s="20">
        <v>5.31</v>
      </c>
      <c r="Z104" s="20">
        <f t="shared" si="16"/>
        <v>6.2326411374462147E-2</v>
      </c>
      <c r="AA104" s="20">
        <v>71</v>
      </c>
      <c r="AB104" s="20">
        <f t="shared" si="17"/>
        <v>0.20434888975233489</v>
      </c>
      <c r="AC104" s="20">
        <v>0</v>
      </c>
      <c r="AD104" s="20">
        <f t="shared" si="18"/>
        <v>0</v>
      </c>
      <c r="AE104" s="20">
        <v>3</v>
      </c>
      <c r="AF104" s="20">
        <f t="shared" si="19"/>
        <v>8.6344601303803472E-3</v>
      </c>
    </row>
    <row r="105" spans="1:32" ht="23.25" x14ac:dyDescent="0.5">
      <c r="A105" s="14" t="s">
        <v>106</v>
      </c>
      <c r="B105" s="14">
        <v>537</v>
      </c>
      <c r="C105" s="14">
        <v>1155</v>
      </c>
      <c r="D105" s="14">
        <v>101</v>
      </c>
      <c r="E105" s="14" t="s">
        <v>117</v>
      </c>
      <c r="F105" s="15">
        <v>0</v>
      </c>
      <c r="G105" s="15">
        <v>13000</v>
      </c>
      <c r="H105" s="16">
        <v>13</v>
      </c>
      <c r="I105" s="24">
        <v>2</v>
      </c>
      <c r="J105" s="14" t="s">
        <v>151</v>
      </c>
      <c r="K105" s="21">
        <v>42198</v>
      </c>
      <c r="L105" s="19" t="s">
        <v>185</v>
      </c>
      <c r="M105" s="20">
        <v>8.5500000000000007</v>
      </c>
      <c r="N105" s="20">
        <v>3.0249999999999999</v>
      </c>
      <c r="O105" s="20">
        <v>0.92500000000000004</v>
      </c>
      <c r="P105" s="20">
        <v>0.5</v>
      </c>
      <c r="Q105" s="20">
        <v>2.3375499999999998</v>
      </c>
      <c r="R105" s="20">
        <v>12.85</v>
      </c>
      <c r="S105" s="20">
        <v>0.15</v>
      </c>
      <c r="T105" s="20">
        <v>0</v>
      </c>
      <c r="U105" s="20">
        <v>0</v>
      </c>
      <c r="V105" s="20">
        <v>2.9473600000000002</v>
      </c>
      <c r="W105" s="20">
        <v>1.34216</v>
      </c>
      <c r="X105" s="25">
        <v>56</v>
      </c>
      <c r="Y105" s="20">
        <v>0</v>
      </c>
      <c r="Z105" s="20">
        <f t="shared" si="16"/>
        <v>0.12307692307692308</v>
      </c>
      <c r="AA105" s="20">
        <v>2</v>
      </c>
      <c r="AB105" s="20">
        <f t="shared" si="17"/>
        <v>4.3956043956043956E-3</v>
      </c>
      <c r="AC105" s="20">
        <v>0</v>
      </c>
      <c r="AD105" s="20">
        <f t="shared" si="18"/>
        <v>0</v>
      </c>
      <c r="AE105" s="20">
        <v>7</v>
      </c>
      <c r="AF105" s="20">
        <f t="shared" si="19"/>
        <v>1.5384615384615385E-2</v>
      </c>
    </row>
    <row r="106" spans="1:32" ht="23.25" x14ac:dyDescent="0.5">
      <c r="A106" s="14" t="s">
        <v>106</v>
      </c>
      <c r="B106" s="14">
        <v>537</v>
      </c>
      <c r="C106" s="14">
        <v>1174</v>
      </c>
      <c r="D106" s="14">
        <v>102</v>
      </c>
      <c r="E106" s="14" t="s">
        <v>118</v>
      </c>
      <c r="F106" s="15">
        <v>43504</v>
      </c>
      <c r="G106" s="15">
        <v>84182</v>
      </c>
      <c r="H106" s="16">
        <v>40.677999999999997</v>
      </c>
      <c r="I106" s="24">
        <v>2</v>
      </c>
      <c r="J106" s="14" t="s">
        <v>151</v>
      </c>
      <c r="K106" s="21">
        <v>42199</v>
      </c>
      <c r="L106" s="19" t="s">
        <v>185</v>
      </c>
      <c r="M106" s="20">
        <v>23.35</v>
      </c>
      <c r="N106" s="20">
        <v>11.65</v>
      </c>
      <c r="O106" s="20">
        <v>3.7</v>
      </c>
      <c r="P106" s="20">
        <v>1.7749999999999999</v>
      </c>
      <c r="Q106" s="20">
        <v>2.6606900000000002</v>
      </c>
      <c r="R106" s="20">
        <v>36.674999999999997</v>
      </c>
      <c r="S106" s="20">
        <v>2.7250000000000001</v>
      </c>
      <c r="T106" s="20">
        <v>0.82499999999999996</v>
      </c>
      <c r="U106" s="20">
        <v>0.25</v>
      </c>
      <c r="V106" s="20">
        <v>5.5337300000000003</v>
      </c>
      <c r="W106" s="20">
        <v>1.1372800000000001</v>
      </c>
      <c r="X106" s="25">
        <v>336.06</v>
      </c>
      <c r="Y106" s="20">
        <v>0.8</v>
      </c>
      <c r="Z106" s="20">
        <f t="shared" si="16"/>
        <v>0.23632289830234662</v>
      </c>
      <c r="AA106" s="20">
        <v>83.53</v>
      </c>
      <c r="AB106" s="20">
        <f t="shared" si="17"/>
        <v>5.8669832060854243E-2</v>
      </c>
      <c r="AC106" s="20">
        <v>32.93</v>
      </c>
      <c r="AD106" s="20">
        <f t="shared" si="18"/>
        <v>2.3129385487416856E-2</v>
      </c>
      <c r="AE106" s="20">
        <v>3.25</v>
      </c>
      <c r="AF106" s="20">
        <f t="shared" si="19"/>
        <v>2.2827361929579344E-3</v>
      </c>
    </row>
    <row r="107" spans="1:32" ht="23.25" x14ac:dyDescent="0.5">
      <c r="A107" s="14" t="s">
        <v>106</v>
      </c>
      <c r="B107" s="14">
        <v>537</v>
      </c>
      <c r="C107" s="14">
        <v>1202</v>
      </c>
      <c r="D107" s="14">
        <v>200</v>
      </c>
      <c r="E107" s="14" t="s">
        <v>119</v>
      </c>
      <c r="F107" s="15">
        <v>33922</v>
      </c>
      <c r="G107" s="15">
        <v>45462</v>
      </c>
      <c r="H107" s="16">
        <v>11.54</v>
      </c>
      <c r="I107" s="24">
        <v>2</v>
      </c>
      <c r="J107" s="14" t="s">
        <v>151</v>
      </c>
      <c r="K107" s="21">
        <v>42198</v>
      </c>
      <c r="L107" s="19" t="s">
        <v>185</v>
      </c>
      <c r="M107" s="20">
        <v>10.1</v>
      </c>
      <c r="N107" s="20">
        <v>0.6</v>
      </c>
      <c r="O107" s="20">
        <v>0.52500000000000002</v>
      </c>
      <c r="P107" s="20">
        <v>0.22500000000000001</v>
      </c>
      <c r="Q107" s="20">
        <v>1.82779</v>
      </c>
      <c r="R107" s="20">
        <v>11.275</v>
      </c>
      <c r="S107" s="20">
        <v>0.125</v>
      </c>
      <c r="T107" s="20">
        <v>0.05</v>
      </c>
      <c r="U107" s="20">
        <v>0</v>
      </c>
      <c r="V107" s="20">
        <v>3.1464400000000001</v>
      </c>
      <c r="W107" s="20">
        <v>1.4370700000000001</v>
      </c>
      <c r="X107" s="25">
        <v>25</v>
      </c>
      <c r="Y107" s="20">
        <v>0</v>
      </c>
      <c r="Z107" s="20">
        <f t="shared" si="16"/>
        <v>6.189650903689032E-2</v>
      </c>
      <c r="AA107" s="20">
        <v>0</v>
      </c>
      <c r="AB107" s="20">
        <f t="shared" si="17"/>
        <v>0</v>
      </c>
      <c r="AC107" s="20">
        <v>0</v>
      </c>
      <c r="AD107" s="20">
        <f t="shared" si="18"/>
        <v>0</v>
      </c>
      <c r="AE107" s="20">
        <v>0</v>
      </c>
      <c r="AF107" s="20">
        <f t="shared" si="19"/>
        <v>0</v>
      </c>
    </row>
    <row r="108" spans="1:32" ht="23.25" x14ac:dyDescent="0.5">
      <c r="A108" s="14" t="s">
        <v>106</v>
      </c>
      <c r="B108" s="14">
        <v>537</v>
      </c>
      <c r="C108" s="14">
        <v>1222</v>
      </c>
      <c r="D108" s="14">
        <v>100</v>
      </c>
      <c r="E108" s="14" t="s">
        <v>120</v>
      </c>
      <c r="F108" s="15">
        <v>0</v>
      </c>
      <c r="G108" s="15">
        <v>6189</v>
      </c>
      <c r="H108" s="16">
        <v>6.1890000000000001</v>
      </c>
      <c r="I108" s="24">
        <v>2</v>
      </c>
      <c r="J108" s="14" t="s">
        <v>151</v>
      </c>
      <c r="K108" s="21">
        <v>42198</v>
      </c>
      <c r="L108" s="19" t="s">
        <v>185</v>
      </c>
      <c r="M108" s="20">
        <v>3</v>
      </c>
      <c r="N108" s="20">
        <v>2.0499999999999998</v>
      </c>
      <c r="O108" s="20">
        <v>0.77500000000000002</v>
      </c>
      <c r="P108" s="20">
        <v>0.32500000000000001</v>
      </c>
      <c r="Q108" s="20">
        <v>2.77935</v>
      </c>
      <c r="R108" s="20">
        <v>5.95</v>
      </c>
      <c r="S108" s="20">
        <v>0.2</v>
      </c>
      <c r="T108" s="20">
        <v>0</v>
      </c>
      <c r="U108" s="20">
        <v>0</v>
      </c>
      <c r="V108" s="20">
        <v>3.45791</v>
      </c>
      <c r="W108" s="20">
        <v>2.0014099999999999</v>
      </c>
      <c r="X108" s="25">
        <v>0</v>
      </c>
      <c r="Y108" s="20">
        <v>0</v>
      </c>
      <c r="Z108" s="20">
        <f t="shared" si="16"/>
        <v>0</v>
      </c>
      <c r="AA108" s="20">
        <v>0</v>
      </c>
      <c r="AB108" s="20">
        <f t="shared" si="17"/>
        <v>0</v>
      </c>
      <c r="AC108" s="20">
        <v>0</v>
      </c>
      <c r="AD108" s="20">
        <f t="shared" si="18"/>
        <v>0</v>
      </c>
      <c r="AE108" s="20">
        <v>2</v>
      </c>
      <c r="AF108" s="20">
        <f t="shared" si="19"/>
        <v>9.2329709392239678E-3</v>
      </c>
    </row>
    <row r="109" spans="1:32" ht="23.25" x14ac:dyDescent="0.5">
      <c r="A109" s="14" t="s">
        <v>106</v>
      </c>
      <c r="B109" s="14">
        <v>537</v>
      </c>
      <c r="C109" s="14">
        <v>1271</v>
      </c>
      <c r="D109" s="14">
        <v>100</v>
      </c>
      <c r="E109" s="14" t="s">
        <v>121</v>
      </c>
      <c r="F109" s="15">
        <v>0</v>
      </c>
      <c r="G109" s="15">
        <v>14452</v>
      </c>
      <c r="H109" s="16">
        <v>14.452</v>
      </c>
      <c r="I109" s="24">
        <v>2</v>
      </c>
      <c r="J109" s="14" t="s">
        <v>154</v>
      </c>
      <c r="K109" s="21">
        <v>42200</v>
      </c>
      <c r="L109" s="19" t="s">
        <v>185</v>
      </c>
      <c r="M109" s="20">
        <v>11.7</v>
      </c>
      <c r="N109" s="20">
        <v>2</v>
      </c>
      <c r="O109" s="20">
        <v>0.65</v>
      </c>
      <c r="P109" s="20">
        <v>7.4999999999999997E-2</v>
      </c>
      <c r="Q109" s="20">
        <v>2.14351</v>
      </c>
      <c r="R109" s="20">
        <v>14.175000000000001</v>
      </c>
      <c r="S109" s="20">
        <v>0.2</v>
      </c>
      <c r="T109" s="20">
        <v>0.05</v>
      </c>
      <c r="U109" s="20">
        <v>0</v>
      </c>
      <c r="V109" s="20">
        <v>4.0756600000000001</v>
      </c>
      <c r="W109" s="20">
        <v>1.1410800000000001</v>
      </c>
      <c r="X109" s="25">
        <v>0</v>
      </c>
      <c r="Y109" s="20">
        <v>0</v>
      </c>
      <c r="Z109" s="20">
        <f t="shared" si="16"/>
        <v>0</v>
      </c>
      <c r="AA109" s="20">
        <v>0</v>
      </c>
      <c r="AB109" s="20">
        <f t="shared" si="17"/>
        <v>0</v>
      </c>
      <c r="AC109" s="20">
        <v>0</v>
      </c>
      <c r="AD109" s="20">
        <f t="shared" si="18"/>
        <v>0</v>
      </c>
      <c r="AE109" s="20">
        <v>0</v>
      </c>
      <c r="AF109" s="20">
        <f t="shared" si="19"/>
        <v>0</v>
      </c>
    </row>
    <row r="110" spans="1:32" ht="23.25" x14ac:dyDescent="0.5">
      <c r="A110" s="14" t="s">
        <v>106</v>
      </c>
      <c r="B110" s="14">
        <v>537</v>
      </c>
      <c r="C110" s="14">
        <v>1290</v>
      </c>
      <c r="D110" s="14">
        <v>101</v>
      </c>
      <c r="E110" s="14" t="s">
        <v>122</v>
      </c>
      <c r="F110" s="15">
        <v>0</v>
      </c>
      <c r="G110" s="15">
        <v>74167</v>
      </c>
      <c r="H110" s="16">
        <v>74.167000000000002</v>
      </c>
      <c r="I110" s="24">
        <v>2</v>
      </c>
      <c r="J110" s="14" t="s">
        <v>154</v>
      </c>
      <c r="K110" s="21">
        <v>42200</v>
      </c>
      <c r="L110" s="19" t="s">
        <v>185</v>
      </c>
      <c r="M110" s="20">
        <v>4.7249999999999996</v>
      </c>
      <c r="N110" s="20">
        <v>1.325</v>
      </c>
      <c r="O110" s="20">
        <v>0.55000000000000004</v>
      </c>
      <c r="P110" s="20">
        <v>0.05</v>
      </c>
      <c r="Q110" s="20">
        <v>2.31548</v>
      </c>
      <c r="R110" s="20">
        <v>6.4</v>
      </c>
      <c r="S110" s="20">
        <v>0.25</v>
      </c>
      <c r="T110" s="20">
        <v>0</v>
      </c>
      <c r="U110" s="20">
        <v>0</v>
      </c>
      <c r="V110" s="20">
        <v>4.7741400000000001</v>
      </c>
      <c r="W110" s="20">
        <v>1.1701299999999999</v>
      </c>
      <c r="X110" s="25">
        <v>0</v>
      </c>
      <c r="Y110" s="20">
        <v>11.31</v>
      </c>
      <c r="Z110" s="20">
        <f t="shared" si="16"/>
        <v>2.1784813808220444E-3</v>
      </c>
      <c r="AA110" s="20">
        <v>0</v>
      </c>
      <c r="AB110" s="20">
        <f t="shared" si="17"/>
        <v>0</v>
      </c>
      <c r="AC110" s="20">
        <v>0</v>
      </c>
      <c r="AD110" s="20">
        <f t="shared" si="18"/>
        <v>0</v>
      </c>
      <c r="AE110" s="20">
        <v>0</v>
      </c>
      <c r="AF110" s="20">
        <f t="shared" si="19"/>
        <v>0</v>
      </c>
    </row>
    <row r="111" spans="1:32" ht="23.25" x14ac:dyDescent="0.5">
      <c r="A111" s="14" t="s">
        <v>106</v>
      </c>
      <c r="B111" s="14">
        <v>537</v>
      </c>
      <c r="C111" s="14">
        <v>1290</v>
      </c>
      <c r="D111" s="14">
        <v>102</v>
      </c>
      <c r="E111" s="14" t="s">
        <v>123</v>
      </c>
      <c r="F111" s="15">
        <v>74167</v>
      </c>
      <c r="G111" s="15">
        <v>93027</v>
      </c>
      <c r="H111" s="16">
        <v>18.86</v>
      </c>
      <c r="I111" s="24">
        <v>2</v>
      </c>
      <c r="J111" s="14" t="s">
        <v>154</v>
      </c>
      <c r="K111" s="21">
        <v>42199</v>
      </c>
      <c r="L111" s="19" t="s">
        <v>185</v>
      </c>
      <c r="M111" s="20">
        <v>6.125</v>
      </c>
      <c r="N111" s="20">
        <v>5.1749999999999998</v>
      </c>
      <c r="O111" s="20">
        <v>3.05</v>
      </c>
      <c r="P111" s="20">
        <v>4.2249999999999996</v>
      </c>
      <c r="Q111" s="20">
        <v>3.8673899999999999</v>
      </c>
      <c r="R111" s="20">
        <v>16.600000000000001</v>
      </c>
      <c r="S111" s="20">
        <v>1.45</v>
      </c>
      <c r="T111" s="20">
        <v>0.32500000000000001</v>
      </c>
      <c r="U111" s="20">
        <v>0.2</v>
      </c>
      <c r="V111" s="20">
        <v>5.1821700000000002</v>
      </c>
      <c r="W111" s="20">
        <v>1.4314100000000001</v>
      </c>
      <c r="X111" s="25">
        <v>87</v>
      </c>
      <c r="Y111" s="20">
        <v>19.32</v>
      </c>
      <c r="Z111" s="20">
        <f t="shared" si="16"/>
        <v>0.14643235873352525</v>
      </c>
      <c r="AA111" s="20">
        <v>1245</v>
      </c>
      <c r="AB111" s="20">
        <f t="shared" si="17"/>
        <v>1.8860778669898504</v>
      </c>
      <c r="AC111" s="20">
        <v>100</v>
      </c>
      <c r="AD111" s="20">
        <f t="shared" si="18"/>
        <v>0.15149219815179521</v>
      </c>
      <c r="AE111" s="20">
        <v>1137</v>
      </c>
      <c r="AF111" s="20">
        <f t="shared" si="19"/>
        <v>1.7224662929859116</v>
      </c>
    </row>
    <row r="112" spans="1:32" ht="23.25" x14ac:dyDescent="0.5">
      <c r="A112" s="14" t="s">
        <v>106</v>
      </c>
      <c r="B112" s="14">
        <v>537</v>
      </c>
      <c r="C112" s="14">
        <v>1299</v>
      </c>
      <c r="D112" s="14">
        <v>100</v>
      </c>
      <c r="E112" s="14" t="s">
        <v>124</v>
      </c>
      <c r="F112" s="15">
        <v>0</v>
      </c>
      <c r="G112" s="15">
        <v>5100</v>
      </c>
      <c r="H112" s="16">
        <v>5.0999999999999996</v>
      </c>
      <c r="I112" s="24">
        <v>2</v>
      </c>
      <c r="J112" s="14" t="s">
        <v>151</v>
      </c>
      <c r="K112" s="21">
        <v>42200</v>
      </c>
      <c r="L112" s="19" t="s">
        <v>185</v>
      </c>
      <c r="M112" s="20">
        <v>4.1500000000000004</v>
      </c>
      <c r="N112" s="20">
        <v>0.6</v>
      </c>
      <c r="O112" s="20">
        <v>0.125</v>
      </c>
      <c r="P112" s="20">
        <v>7.4999999999999997E-2</v>
      </c>
      <c r="Q112" s="20">
        <v>1.9664600000000001</v>
      </c>
      <c r="R112" s="20">
        <v>4.9000000000000004</v>
      </c>
      <c r="S112" s="20">
        <v>0.05</v>
      </c>
      <c r="T112" s="20">
        <v>0</v>
      </c>
      <c r="U112" s="20">
        <v>0</v>
      </c>
      <c r="V112" s="20">
        <v>4.4393099999999999</v>
      </c>
      <c r="W112" s="20">
        <v>0.94512600000000002</v>
      </c>
      <c r="X112" s="25">
        <v>0</v>
      </c>
      <c r="Y112" s="20">
        <v>0</v>
      </c>
      <c r="Z112" s="20">
        <f t="shared" si="16"/>
        <v>0</v>
      </c>
      <c r="AA112" s="20">
        <v>0</v>
      </c>
      <c r="AB112" s="20">
        <f t="shared" si="17"/>
        <v>0</v>
      </c>
      <c r="AC112" s="20">
        <v>0</v>
      </c>
      <c r="AD112" s="20">
        <f t="shared" si="18"/>
        <v>0</v>
      </c>
      <c r="AE112" s="20">
        <v>0</v>
      </c>
      <c r="AF112" s="20">
        <f t="shared" si="19"/>
        <v>0</v>
      </c>
    </row>
    <row r="113" spans="1:32" ht="23.25" x14ac:dyDescent="0.5">
      <c r="A113" s="14" t="s">
        <v>106</v>
      </c>
      <c r="B113" s="14">
        <v>537</v>
      </c>
      <c r="C113" s="14">
        <v>1326</v>
      </c>
      <c r="D113" s="14">
        <v>100</v>
      </c>
      <c r="E113" s="14" t="s">
        <v>125</v>
      </c>
      <c r="F113" s="15">
        <v>0</v>
      </c>
      <c r="G113" s="15">
        <v>13896</v>
      </c>
      <c r="H113" s="16">
        <v>13.896000000000001</v>
      </c>
      <c r="I113" s="24">
        <v>2</v>
      </c>
      <c r="J113" s="14" t="s">
        <v>151</v>
      </c>
      <c r="K113" s="21">
        <v>42200</v>
      </c>
      <c r="L113" s="19" t="s">
        <v>185</v>
      </c>
      <c r="M113" s="20">
        <v>8.9749999999999996</v>
      </c>
      <c r="N113" s="20">
        <v>3.3</v>
      </c>
      <c r="O113" s="20">
        <v>1.1000000000000001</v>
      </c>
      <c r="P113" s="20">
        <v>0.5</v>
      </c>
      <c r="Q113" s="20">
        <v>2.4630100000000001</v>
      </c>
      <c r="R113" s="20">
        <v>12.05</v>
      </c>
      <c r="S113" s="20">
        <v>1.2</v>
      </c>
      <c r="T113" s="20">
        <v>0.45</v>
      </c>
      <c r="U113" s="20">
        <v>0.17499999999999999</v>
      </c>
      <c r="V113" s="20">
        <v>6.01227</v>
      </c>
      <c r="W113" s="20">
        <v>1.15299</v>
      </c>
      <c r="X113" s="25">
        <v>1092</v>
      </c>
      <c r="Y113" s="20">
        <v>71.06</v>
      </c>
      <c r="Z113" s="20">
        <f t="shared" si="16"/>
        <v>2.318303314417304</v>
      </c>
      <c r="AA113" s="20">
        <v>247</v>
      </c>
      <c r="AB113" s="20">
        <f t="shared" si="17"/>
        <v>0.50785426433094827</v>
      </c>
      <c r="AC113" s="20">
        <v>156</v>
      </c>
      <c r="AD113" s="20">
        <f t="shared" si="18"/>
        <v>0.32075006168270415</v>
      </c>
      <c r="AE113" s="20">
        <v>41</v>
      </c>
      <c r="AF113" s="20">
        <f t="shared" si="19"/>
        <v>8.429969569865943E-2</v>
      </c>
    </row>
    <row r="114" spans="1:32" ht="23.25" x14ac:dyDescent="0.5">
      <c r="A114" s="14" t="s">
        <v>106</v>
      </c>
      <c r="B114" s="14">
        <v>537</v>
      </c>
      <c r="C114" s="14">
        <v>1356</v>
      </c>
      <c r="D114" s="14">
        <v>100</v>
      </c>
      <c r="E114" s="14" t="s">
        <v>126</v>
      </c>
      <c r="F114" s="15">
        <v>0</v>
      </c>
      <c r="G114" s="15">
        <v>5000</v>
      </c>
      <c r="H114" s="16">
        <v>5</v>
      </c>
      <c r="I114" s="24">
        <v>4</v>
      </c>
      <c r="J114" s="14" t="s">
        <v>152</v>
      </c>
      <c r="K114" s="21">
        <v>42199</v>
      </c>
      <c r="L114" s="19" t="s">
        <v>185</v>
      </c>
      <c r="M114" s="20">
        <v>2.5499999999999998</v>
      </c>
      <c r="N114" s="20">
        <v>0.25</v>
      </c>
      <c r="O114" s="20">
        <v>7.4999999999999997E-2</v>
      </c>
      <c r="P114" s="20">
        <v>0.125</v>
      </c>
      <c r="Q114" s="20">
        <v>1.8979200000000001</v>
      </c>
      <c r="R114" s="20">
        <v>2.65</v>
      </c>
      <c r="S114" s="20">
        <v>0.35</v>
      </c>
      <c r="T114" s="20">
        <v>0</v>
      </c>
      <c r="U114" s="20">
        <v>0</v>
      </c>
      <c r="V114" s="20">
        <v>6.4218200000000003</v>
      </c>
      <c r="W114" s="20">
        <v>1.10755</v>
      </c>
      <c r="X114" s="25">
        <v>0</v>
      </c>
      <c r="Y114" s="20">
        <v>0</v>
      </c>
      <c r="Z114" s="20">
        <f t="shared" si="16"/>
        <v>0</v>
      </c>
      <c r="AA114" s="20">
        <v>0</v>
      </c>
      <c r="AB114" s="20">
        <f t="shared" si="17"/>
        <v>0</v>
      </c>
      <c r="AC114" s="20">
        <v>0</v>
      </c>
      <c r="AD114" s="20">
        <f t="shared" si="18"/>
        <v>0</v>
      </c>
      <c r="AE114" s="20">
        <v>0</v>
      </c>
      <c r="AF114" s="20">
        <f t="shared" si="19"/>
        <v>0</v>
      </c>
    </row>
    <row r="115" spans="1:32" ht="23.25" x14ac:dyDescent="0.5">
      <c r="A115" s="14" t="s">
        <v>106</v>
      </c>
      <c r="B115" s="14">
        <v>537</v>
      </c>
      <c r="C115" s="14">
        <v>1356</v>
      </c>
      <c r="D115" s="14">
        <v>100</v>
      </c>
      <c r="E115" s="14" t="s">
        <v>126</v>
      </c>
      <c r="F115" s="15">
        <v>0</v>
      </c>
      <c r="G115" s="15">
        <v>5000</v>
      </c>
      <c r="H115" s="16">
        <v>5</v>
      </c>
      <c r="I115" s="24">
        <v>4</v>
      </c>
      <c r="J115" s="14" t="s">
        <v>153</v>
      </c>
      <c r="K115" s="21">
        <v>42199</v>
      </c>
      <c r="L115" s="19" t="s">
        <v>185</v>
      </c>
      <c r="M115" s="20">
        <v>2.6</v>
      </c>
      <c r="N115" s="20">
        <v>0.125</v>
      </c>
      <c r="O115" s="20">
        <v>0.17499999999999999</v>
      </c>
      <c r="P115" s="20">
        <v>0.1</v>
      </c>
      <c r="Q115" s="20">
        <v>1.7417499999999999</v>
      </c>
      <c r="R115" s="20">
        <v>3</v>
      </c>
      <c r="S115" s="20">
        <v>0</v>
      </c>
      <c r="T115" s="20">
        <v>0</v>
      </c>
      <c r="U115" s="20">
        <v>0</v>
      </c>
      <c r="V115" s="20">
        <v>3.90821</v>
      </c>
      <c r="W115" s="20">
        <v>1.1441600000000001</v>
      </c>
      <c r="X115" s="25">
        <v>0</v>
      </c>
      <c r="Y115" s="20">
        <v>0</v>
      </c>
      <c r="Z115" s="20">
        <f t="shared" si="16"/>
        <v>0</v>
      </c>
      <c r="AA115" s="20">
        <v>0</v>
      </c>
      <c r="AB115" s="20">
        <f t="shared" si="17"/>
        <v>0</v>
      </c>
      <c r="AC115" s="20">
        <v>0</v>
      </c>
      <c r="AD115" s="20">
        <f t="shared" si="18"/>
        <v>0</v>
      </c>
      <c r="AE115" s="20">
        <v>0</v>
      </c>
      <c r="AF115" s="20">
        <f t="shared" si="19"/>
        <v>0</v>
      </c>
    </row>
    <row r="116" spans="1:32" ht="23.25" x14ac:dyDescent="0.5">
      <c r="A116" s="14" t="s">
        <v>106</v>
      </c>
      <c r="B116" s="14">
        <v>537</v>
      </c>
      <c r="C116" s="14">
        <v>1385</v>
      </c>
      <c r="D116" s="14">
        <v>100</v>
      </c>
      <c r="E116" s="14" t="s">
        <v>127</v>
      </c>
      <c r="F116" s="15">
        <v>0</v>
      </c>
      <c r="G116" s="15">
        <v>6892</v>
      </c>
      <c r="H116" s="16">
        <v>6.8920000000000003</v>
      </c>
      <c r="I116" s="24">
        <v>2</v>
      </c>
      <c r="J116" s="14" t="s">
        <v>154</v>
      </c>
      <c r="K116" s="21">
        <v>42199</v>
      </c>
      <c r="L116" s="19" t="s">
        <v>185</v>
      </c>
      <c r="M116" s="20">
        <v>5.3</v>
      </c>
      <c r="N116" s="20">
        <v>0.97499999999999998</v>
      </c>
      <c r="O116" s="20">
        <v>0.27500000000000002</v>
      </c>
      <c r="P116" s="20">
        <v>0.32500000000000001</v>
      </c>
      <c r="Q116" s="20">
        <v>2.2744</v>
      </c>
      <c r="R116" s="20">
        <v>6.8250000000000002</v>
      </c>
      <c r="S116" s="20">
        <v>0</v>
      </c>
      <c r="T116" s="20">
        <v>0.05</v>
      </c>
      <c r="U116" s="20">
        <v>0</v>
      </c>
      <c r="V116" s="20">
        <v>2.3796300000000001</v>
      </c>
      <c r="W116" s="20">
        <v>1.26302</v>
      </c>
      <c r="X116" s="25">
        <v>0</v>
      </c>
      <c r="Y116" s="20">
        <v>0</v>
      </c>
      <c r="Z116" s="20">
        <f t="shared" si="16"/>
        <v>0</v>
      </c>
      <c r="AA116" s="20">
        <v>0</v>
      </c>
      <c r="AB116" s="20">
        <f t="shared" si="17"/>
        <v>0</v>
      </c>
      <c r="AC116" s="20">
        <v>0</v>
      </c>
      <c r="AD116" s="20">
        <f t="shared" si="18"/>
        <v>0</v>
      </c>
      <c r="AE116" s="20">
        <v>14</v>
      </c>
      <c r="AF116" s="20">
        <f t="shared" si="19"/>
        <v>5.8038305281485777E-2</v>
      </c>
    </row>
    <row r="117" spans="1:32" ht="23.25" x14ac:dyDescent="0.5">
      <c r="A117" s="14" t="s">
        <v>106</v>
      </c>
      <c r="B117" s="14">
        <v>537</v>
      </c>
      <c r="C117" s="14">
        <v>1409</v>
      </c>
      <c r="D117" s="14">
        <v>100</v>
      </c>
      <c r="E117" s="14" t="s">
        <v>128</v>
      </c>
      <c r="F117" s="15">
        <v>0</v>
      </c>
      <c r="G117" s="15">
        <v>5000</v>
      </c>
      <c r="H117" s="16">
        <v>5</v>
      </c>
      <c r="I117" s="24">
        <v>2</v>
      </c>
      <c r="J117" s="14" t="s">
        <v>151</v>
      </c>
      <c r="K117" s="21">
        <v>42200</v>
      </c>
      <c r="L117" s="19" t="s">
        <v>185</v>
      </c>
      <c r="M117" s="20">
        <v>2.875</v>
      </c>
      <c r="N117" s="20">
        <v>0.47499999999999998</v>
      </c>
      <c r="O117" s="20">
        <v>0.35</v>
      </c>
      <c r="P117" s="20">
        <v>0.5</v>
      </c>
      <c r="Q117" s="20">
        <v>2.8554200000000001</v>
      </c>
      <c r="R117" s="20">
        <v>4.0999999999999996</v>
      </c>
      <c r="S117" s="20">
        <v>0.05</v>
      </c>
      <c r="T117" s="20">
        <v>0.05</v>
      </c>
      <c r="U117" s="20">
        <v>0</v>
      </c>
      <c r="V117" s="20">
        <v>4.1860900000000001</v>
      </c>
      <c r="W117" s="20">
        <v>1.4786999999999999</v>
      </c>
      <c r="X117" s="25">
        <v>29</v>
      </c>
      <c r="Y117" s="20">
        <v>0</v>
      </c>
      <c r="Z117" s="20">
        <f t="shared" si="16"/>
        <v>0.16571428571428573</v>
      </c>
      <c r="AA117" s="20">
        <v>0</v>
      </c>
      <c r="AB117" s="20">
        <f t="shared" si="17"/>
        <v>0</v>
      </c>
      <c r="AC117" s="20">
        <v>0</v>
      </c>
      <c r="AD117" s="20">
        <f t="shared" si="18"/>
        <v>0</v>
      </c>
      <c r="AE117" s="20">
        <v>3</v>
      </c>
      <c r="AF117" s="20">
        <f t="shared" si="19"/>
        <v>1.7142857142857144E-2</v>
      </c>
    </row>
    <row r="118" spans="1:32" ht="23.25" x14ac:dyDescent="0.5">
      <c r="A118" s="14" t="s">
        <v>106</v>
      </c>
      <c r="B118" s="14">
        <v>537</v>
      </c>
      <c r="C118" s="14">
        <v>1410</v>
      </c>
      <c r="D118" s="14">
        <v>100</v>
      </c>
      <c r="E118" s="14" t="s">
        <v>129</v>
      </c>
      <c r="F118" s="15">
        <v>0</v>
      </c>
      <c r="G118" s="15">
        <v>2617</v>
      </c>
      <c r="H118" s="16">
        <v>2.617</v>
      </c>
      <c r="I118" s="24">
        <v>2</v>
      </c>
      <c r="J118" s="14" t="s">
        <v>151</v>
      </c>
      <c r="K118" s="21">
        <v>42200</v>
      </c>
      <c r="L118" s="19" t="s">
        <v>185</v>
      </c>
      <c r="M118" s="20">
        <v>1.9</v>
      </c>
      <c r="N118" s="20">
        <v>0.4</v>
      </c>
      <c r="O118" s="20">
        <v>0.17499999999999999</v>
      </c>
      <c r="P118" s="20">
        <v>0.15</v>
      </c>
      <c r="Q118" s="20">
        <v>2.33962</v>
      </c>
      <c r="R118" s="20">
        <v>2.5</v>
      </c>
      <c r="S118" s="20">
        <v>0.125</v>
      </c>
      <c r="T118" s="20">
        <v>0</v>
      </c>
      <c r="U118" s="20">
        <v>0</v>
      </c>
      <c r="V118" s="20">
        <v>5.7468700000000004</v>
      </c>
      <c r="W118" s="20">
        <v>1.26122</v>
      </c>
      <c r="X118" s="25">
        <v>88</v>
      </c>
      <c r="Y118" s="20">
        <v>0</v>
      </c>
      <c r="Z118" s="20">
        <f t="shared" si="16"/>
        <v>0.96075113270375023</v>
      </c>
      <c r="AA118" s="20">
        <v>0</v>
      </c>
      <c r="AB118" s="20">
        <f t="shared" si="17"/>
        <v>0</v>
      </c>
      <c r="AC118" s="20">
        <v>0</v>
      </c>
      <c r="AD118" s="20">
        <f t="shared" si="18"/>
        <v>0</v>
      </c>
      <c r="AE118" s="20">
        <v>0</v>
      </c>
      <c r="AF118" s="20">
        <f t="shared" si="19"/>
        <v>0</v>
      </c>
    </row>
    <row r="119" spans="1:32" ht="23.25" x14ac:dyDescent="0.5">
      <c r="A119" s="14" t="s">
        <v>130</v>
      </c>
      <c r="B119" s="14">
        <v>539</v>
      </c>
      <c r="C119" s="14">
        <v>101</v>
      </c>
      <c r="D119" s="14">
        <v>601</v>
      </c>
      <c r="E119" s="14" t="s">
        <v>131</v>
      </c>
      <c r="F119" s="15">
        <v>368730</v>
      </c>
      <c r="G119" s="15">
        <v>411134</v>
      </c>
      <c r="H119" s="16">
        <v>42.404000000000003</v>
      </c>
      <c r="I119" s="17">
        <v>2</v>
      </c>
      <c r="J119" s="14" t="s">
        <v>151</v>
      </c>
      <c r="K119" s="21">
        <v>42212</v>
      </c>
      <c r="L119" s="19" t="s">
        <v>185</v>
      </c>
      <c r="M119" s="20">
        <v>27.5</v>
      </c>
      <c r="N119" s="20">
        <v>7.85</v>
      </c>
      <c r="O119" s="20">
        <v>3.15</v>
      </c>
      <c r="P119" s="20">
        <v>3.7</v>
      </c>
      <c r="Q119" s="20">
        <v>2.5660500000000002</v>
      </c>
      <c r="R119" s="20">
        <v>38.549999999999997</v>
      </c>
      <c r="S119" s="20">
        <v>2.7250000000000001</v>
      </c>
      <c r="T119" s="20">
        <v>0.52500000000000002</v>
      </c>
      <c r="U119" s="20">
        <v>0.4</v>
      </c>
      <c r="V119" s="20">
        <v>5.4446500000000002</v>
      </c>
      <c r="W119" s="20">
        <v>1.1668099999999999</v>
      </c>
      <c r="X119" s="25">
        <v>180</v>
      </c>
      <c r="Y119" s="20">
        <v>22.73</v>
      </c>
      <c r="Z119" s="20">
        <f>(X119+Y119*0.5)/(3.5*H119*1000)*100</f>
        <v>0.12893999218402574</v>
      </c>
      <c r="AA119" s="20">
        <v>1</v>
      </c>
      <c r="AB119" s="20">
        <f>AA119/(3.5*H119*1000)*100</f>
        <v>6.7379088226178106E-4</v>
      </c>
      <c r="AC119" s="20">
        <v>1472</v>
      </c>
      <c r="AD119" s="20">
        <f>AC119/(3.5*H119*1000)*100</f>
        <v>0.9918201786893418</v>
      </c>
      <c r="AE119" s="20">
        <v>0</v>
      </c>
      <c r="AF119" s="20">
        <f>AE119/(3.5*H119*1000)*100</f>
        <v>0</v>
      </c>
    </row>
    <row r="120" spans="1:32" ht="23.25" x14ac:dyDescent="0.5">
      <c r="A120" s="14" t="s">
        <v>130</v>
      </c>
      <c r="B120" s="14">
        <v>539</v>
      </c>
      <c r="C120" s="14">
        <v>101</v>
      </c>
      <c r="D120" s="14">
        <v>602</v>
      </c>
      <c r="E120" s="14" t="s">
        <v>132</v>
      </c>
      <c r="F120" s="15">
        <v>486549</v>
      </c>
      <c r="G120" s="15">
        <v>411134</v>
      </c>
      <c r="H120" s="16">
        <v>75.415000000000006</v>
      </c>
      <c r="I120" s="17">
        <v>2</v>
      </c>
      <c r="J120" s="14" t="s">
        <v>154</v>
      </c>
      <c r="K120" s="21">
        <v>42213</v>
      </c>
      <c r="L120" s="19" t="s">
        <v>185</v>
      </c>
      <c r="M120" s="20">
        <v>41.85</v>
      </c>
      <c r="N120" s="20">
        <v>17.100000000000001</v>
      </c>
      <c r="O120" s="20">
        <v>10.3</v>
      </c>
      <c r="P120" s="20">
        <v>5.625</v>
      </c>
      <c r="Q120" s="20">
        <v>2.5969899999999999</v>
      </c>
      <c r="R120" s="20">
        <v>66.224999999999994</v>
      </c>
      <c r="S120" s="20">
        <v>6.375</v>
      </c>
      <c r="T120" s="20">
        <v>1.75</v>
      </c>
      <c r="U120" s="20">
        <v>0.52500000000000002</v>
      </c>
      <c r="V120" s="20">
        <v>6.19496</v>
      </c>
      <c r="W120" s="20">
        <v>1.296</v>
      </c>
      <c r="X120" s="25">
        <v>566</v>
      </c>
      <c r="Y120" s="20">
        <v>12.62</v>
      </c>
      <c r="Z120" s="20">
        <f t="shared" ref="Z120:Z130" si="20">(X120+Y120*0.5)/(3.5*H120*1000)*100</f>
        <v>0.21682310264157367</v>
      </c>
      <c r="AA120" s="20">
        <v>0</v>
      </c>
      <c r="AB120" s="20">
        <f t="shared" ref="AB120:AB130" si="21">AA120/(3.5*H120*1000)*100</f>
        <v>0</v>
      </c>
      <c r="AC120" s="20">
        <v>0</v>
      </c>
      <c r="AD120" s="20">
        <f t="shared" ref="AD120:AD130" si="22">AC120/(3.5*H120*1000)*100</f>
        <v>0</v>
      </c>
      <c r="AE120" s="20">
        <v>0</v>
      </c>
      <c r="AF120" s="20">
        <f t="shared" ref="AF120:AF130" si="23">AE120/(3.5*H120*1000)*100</f>
        <v>0</v>
      </c>
    </row>
    <row r="121" spans="1:32" ht="23.25" x14ac:dyDescent="0.5">
      <c r="A121" s="14" t="s">
        <v>130</v>
      </c>
      <c r="B121" s="14">
        <v>539</v>
      </c>
      <c r="C121" s="14">
        <v>101</v>
      </c>
      <c r="D121" s="14">
        <v>603</v>
      </c>
      <c r="E121" s="14" t="s">
        <v>133</v>
      </c>
      <c r="F121" s="15">
        <v>486549</v>
      </c>
      <c r="G121" s="15">
        <v>505978</v>
      </c>
      <c r="H121" s="16">
        <v>19.428999999999998</v>
      </c>
      <c r="I121" s="17">
        <v>2</v>
      </c>
      <c r="J121" s="14" t="s">
        <v>154</v>
      </c>
      <c r="K121" s="21">
        <v>42213</v>
      </c>
      <c r="L121" s="19" t="s">
        <v>185</v>
      </c>
      <c r="M121" s="20">
        <v>10.48</v>
      </c>
      <c r="N121" s="20">
        <v>3.95</v>
      </c>
      <c r="O121" s="20">
        <v>2.25</v>
      </c>
      <c r="P121" s="20">
        <v>2.3250000000000002</v>
      </c>
      <c r="Q121" s="20">
        <v>2.92177</v>
      </c>
      <c r="R121" s="20">
        <v>16.600000000000001</v>
      </c>
      <c r="S121" s="20">
        <v>1.8</v>
      </c>
      <c r="T121" s="20">
        <v>0.47499999999999998</v>
      </c>
      <c r="U121" s="20">
        <v>0.125</v>
      </c>
      <c r="V121" s="20">
        <v>6.4172099999999999</v>
      </c>
      <c r="W121" s="20">
        <v>1.38636</v>
      </c>
      <c r="X121" s="25">
        <v>182</v>
      </c>
      <c r="Y121" s="20">
        <v>8.51</v>
      </c>
      <c r="Z121" s="20">
        <f t="shared" si="20"/>
        <v>0.27389836988889954</v>
      </c>
      <c r="AA121" s="20">
        <v>0</v>
      </c>
      <c r="AB121" s="20">
        <f t="shared" si="21"/>
        <v>0</v>
      </c>
      <c r="AC121" s="20">
        <v>0</v>
      </c>
      <c r="AD121" s="20">
        <f t="shared" si="22"/>
        <v>0</v>
      </c>
      <c r="AE121" s="20">
        <v>0</v>
      </c>
      <c r="AF121" s="20">
        <f t="shared" si="23"/>
        <v>0</v>
      </c>
    </row>
    <row r="122" spans="1:32" ht="23.25" x14ac:dyDescent="0.5">
      <c r="A122" s="14" t="s">
        <v>130</v>
      </c>
      <c r="B122" s="14">
        <v>539</v>
      </c>
      <c r="C122" s="14">
        <v>1081</v>
      </c>
      <c r="D122" s="14">
        <v>101</v>
      </c>
      <c r="E122" s="14" t="s">
        <v>134</v>
      </c>
      <c r="F122" s="15">
        <v>13000</v>
      </c>
      <c r="G122" s="15">
        <v>0</v>
      </c>
      <c r="H122" s="16">
        <v>13</v>
      </c>
      <c r="I122" s="17">
        <v>2</v>
      </c>
      <c r="J122" s="14" t="s">
        <v>154</v>
      </c>
      <c r="K122" s="21">
        <v>42212</v>
      </c>
      <c r="L122" s="19" t="s">
        <v>185</v>
      </c>
      <c r="M122" s="20">
        <v>5.7750000000000004</v>
      </c>
      <c r="N122" s="20">
        <v>4.6749999999999998</v>
      </c>
      <c r="O122" s="20">
        <v>1.825</v>
      </c>
      <c r="P122" s="20">
        <v>0.67500000000000004</v>
      </c>
      <c r="Q122" s="20">
        <v>2.69414</v>
      </c>
      <c r="R122" s="20">
        <v>12.45</v>
      </c>
      <c r="S122" s="20">
        <v>0.42499999999999999</v>
      </c>
      <c r="T122" s="20">
        <v>7.4999999999999997E-2</v>
      </c>
      <c r="U122" s="20">
        <v>0</v>
      </c>
      <c r="V122" s="20">
        <v>4.8373600000000003</v>
      </c>
      <c r="W122" s="20">
        <v>1.2202999999999999</v>
      </c>
      <c r="X122" s="25">
        <v>1160</v>
      </c>
      <c r="Y122" s="20">
        <v>46.57</v>
      </c>
      <c r="Z122" s="20">
        <f t="shared" si="20"/>
        <v>2.6006263736263739</v>
      </c>
      <c r="AA122" s="20">
        <v>62</v>
      </c>
      <c r="AB122" s="20">
        <f t="shared" si="21"/>
        <v>0.13626373626373628</v>
      </c>
      <c r="AC122" s="20">
        <v>618</v>
      </c>
      <c r="AD122" s="20">
        <f t="shared" si="22"/>
        <v>1.3582417582417583</v>
      </c>
      <c r="AE122" s="20">
        <v>0</v>
      </c>
      <c r="AF122" s="20">
        <f t="shared" si="23"/>
        <v>0</v>
      </c>
    </row>
    <row r="123" spans="1:32" ht="23.25" x14ac:dyDescent="0.5">
      <c r="A123" s="14" t="s">
        <v>130</v>
      </c>
      <c r="B123" s="14">
        <v>539</v>
      </c>
      <c r="C123" s="14">
        <v>1092</v>
      </c>
      <c r="D123" s="14">
        <v>200</v>
      </c>
      <c r="E123" s="14" t="s">
        <v>135</v>
      </c>
      <c r="F123" s="15" t="s">
        <v>162</v>
      </c>
      <c r="G123" s="15" t="s">
        <v>241</v>
      </c>
      <c r="H123" s="16">
        <v>23.202999999999999</v>
      </c>
      <c r="I123" s="17">
        <v>2</v>
      </c>
      <c r="J123" s="14" t="s">
        <v>154</v>
      </c>
      <c r="K123" s="21">
        <v>21393</v>
      </c>
      <c r="L123" s="19" t="s">
        <v>185</v>
      </c>
      <c r="M123" s="20">
        <v>3.85</v>
      </c>
      <c r="N123" s="20">
        <v>7.9749999999999996</v>
      </c>
      <c r="O123" s="20">
        <v>5.05</v>
      </c>
      <c r="P123" s="20">
        <v>6.15</v>
      </c>
      <c r="Q123" s="20">
        <v>4.3949400000000001</v>
      </c>
      <c r="R123" s="20">
        <v>18.149999999999999</v>
      </c>
      <c r="S123" s="20">
        <v>3.15</v>
      </c>
      <c r="T123" s="20">
        <v>1.075</v>
      </c>
      <c r="U123" s="20">
        <v>0.65</v>
      </c>
      <c r="V123" s="20">
        <v>7.515288</v>
      </c>
      <c r="W123" s="20">
        <v>2.1351369999999998</v>
      </c>
      <c r="X123" s="25">
        <v>489.54</v>
      </c>
      <c r="Y123" s="20">
        <v>89.35</v>
      </c>
      <c r="Z123" s="20">
        <f t="shared" si="20"/>
        <v>0.65781518399714323</v>
      </c>
      <c r="AA123" s="20">
        <v>0</v>
      </c>
      <c r="AB123" s="20">
        <f t="shared" si="21"/>
        <v>0</v>
      </c>
      <c r="AC123" s="20">
        <v>4433.5</v>
      </c>
      <c r="AD123" s="20">
        <f t="shared" si="22"/>
        <v>5.4592694294456994</v>
      </c>
      <c r="AE123" s="20">
        <v>97.04</v>
      </c>
      <c r="AF123" s="20">
        <f t="shared" si="23"/>
        <v>0.11949193761890396</v>
      </c>
    </row>
    <row r="124" spans="1:32" ht="23.25" x14ac:dyDescent="0.5">
      <c r="A124" s="14" t="s">
        <v>130</v>
      </c>
      <c r="B124" s="14">
        <v>539</v>
      </c>
      <c r="C124" s="14">
        <v>1148</v>
      </c>
      <c r="D124" s="14">
        <v>101</v>
      </c>
      <c r="E124" s="14" t="s">
        <v>136</v>
      </c>
      <c r="F124" s="15" t="s">
        <v>148</v>
      </c>
      <c r="G124" s="15" t="s">
        <v>242</v>
      </c>
      <c r="H124" s="16">
        <v>65.177000000000007</v>
      </c>
      <c r="I124" s="17">
        <v>2</v>
      </c>
      <c r="J124" s="14" t="s">
        <v>151</v>
      </c>
      <c r="K124" s="21">
        <v>21393</v>
      </c>
      <c r="L124" s="19" t="s">
        <v>185</v>
      </c>
      <c r="M124" s="20">
        <v>29.13</v>
      </c>
      <c r="N124" s="20">
        <v>19.73</v>
      </c>
      <c r="O124" s="20">
        <v>10.7</v>
      </c>
      <c r="P124" s="20">
        <v>5.15</v>
      </c>
      <c r="Q124" s="20">
        <v>2.9863900000000001</v>
      </c>
      <c r="R124" s="20">
        <v>57.75</v>
      </c>
      <c r="S124" s="20">
        <v>5.15</v>
      </c>
      <c r="T124" s="20">
        <v>1.125</v>
      </c>
      <c r="U124" s="20">
        <v>0.67500000000000004</v>
      </c>
      <c r="V124" s="20">
        <v>6.1958299999999999</v>
      </c>
      <c r="W124" s="20">
        <v>1.62968</v>
      </c>
      <c r="X124" s="25">
        <v>0</v>
      </c>
      <c r="Y124" s="20">
        <v>27.77</v>
      </c>
      <c r="Z124" s="20">
        <f t="shared" si="20"/>
        <v>6.0867220908339698E-3</v>
      </c>
      <c r="AA124" s="20">
        <v>0</v>
      </c>
      <c r="AB124" s="20">
        <f t="shared" si="21"/>
        <v>0</v>
      </c>
      <c r="AC124" s="20">
        <v>13</v>
      </c>
      <c r="AD124" s="20">
        <f t="shared" si="22"/>
        <v>5.6987675319295356E-3</v>
      </c>
      <c r="AE124" s="20">
        <v>0</v>
      </c>
      <c r="AF124" s="20">
        <f t="shared" si="23"/>
        <v>0</v>
      </c>
    </row>
    <row r="125" spans="1:32" ht="23.25" x14ac:dyDescent="0.5">
      <c r="A125" s="14" t="s">
        <v>130</v>
      </c>
      <c r="B125" s="14">
        <v>539</v>
      </c>
      <c r="C125" s="14">
        <v>1148</v>
      </c>
      <c r="D125" s="14">
        <v>102</v>
      </c>
      <c r="E125" s="14" t="s">
        <v>137</v>
      </c>
      <c r="F125" s="15">
        <v>65177</v>
      </c>
      <c r="G125" s="15">
        <v>98495</v>
      </c>
      <c r="H125" s="16">
        <v>33.317999999999998</v>
      </c>
      <c r="I125" s="17">
        <v>2</v>
      </c>
      <c r="J125" s="14" t="s">
        <v>151</v>
      </c>
      <c r="K125" s="21">
        <v>42212</v>
      </c>
      <c r="L125" s="19" t="s">
        <v>185</v>
      </c>
      <c r="M125" s="20">
        <v>23.88</v>
      </c>
      <c r="N125" s="20">
        <v>6.15</v>
      </c>
      <c r="O125" s="20">
        <v>2</v>
      </c>
      <c r="P125" s="20">
        <v>1.05</v>
      </c>
      <c r="Q125" s="20">
        <v>2.2561499999999999</v>
      </c>
      <c r="R125" s="20">
        <v>31.6</v>
      </c>
      <c r="S125" s="20">
        <v>1.1000000000000001</v>
      </c>
      <c r="T125" s="20">
        <v>0.25</v>
      </c>
      <c r="U125" s="20">
        <v>0.125</v>
      </c>
      <c r="V125" s="20">
        <v>5.3023800000000003</v>
      </c>
      <c r="W125" s="20">
        <v>1.4937499999999999</v>
      </c>
      <c r="X125" s="25">
        <v>13</v>
      </c>
      <c r="Y125" s="20">
        <v>8.42</v>
      </c>
      <c r="Z125" s="20">
        <f t="shared" si="20"/>
        <v>1.4758217351410219E-2</v>
      </c>
      <c r="AA125" s="20">
        <v>2</v>
      </c>
      <c r="AB125" s="20">
        <f t="shared" si="21"/>
        <v>1.7150746486240813E-3</v>
      </c>
      <c r="AC125" s="20">
        <v>56</v>
      </c>
      <c r="AD125" s="20">
        <f t="shared" si="22"/>
        <v>4.8022090161474275E-2</v>
      </c>
      <c r="AE125" s="20">
        <v>0</v>
      </c>
      <c r="AF125" s="20">
        <f t="shared" si="23"/>
        <v>0</v>
      </c>
    </row>
    <row r="126" spans="1:32" ht="23.25" x14ac:dyDescent="0.5">
      <c r="A126" s="14" t="s">
        <v>130</v>
      </c>
      <c r="B126" s="14">
        <v>539</v>
      </c>
      <c r="C126" s="14">
        <v>1170</v>
      </c>
      <c r="D126" s="14">
        <v>100</v>
      </c>
      <c r="E126" s="14" t="s">
        <v>138</v>
      </c>
      <c r="F126" s="15">
        <v>0</v>
      </c>
      <c r="G126" s="15">
        <v>14620</v>
      </c>
      <c r="H126" s="16">
        <v>14.62</v>
      </c>
      <c r="I126" s="17">
        <v>2</v>
      </c>
      <c r="J126" s="14" t="s">
        <v>151</v>
      </c>
      <c r="K126" s="21">
        <v>42212</v>
      </c>
      <c r="L126" s="19" t="s">
        <v>185</v>
      </c>
      <c r="M126" s="20">
        <v>5.8</v>
      </c>
      <c r="N126" s="20">
        <v>5.2</v>
      </c>
      <c r="O126" s="20">
        <v>2.25</v>
      </c>
      <c r="P126" s="20">
        <v>1.3</v>
      </c>
      <c r="Q126" s="20">
        <v>3.0769899999999999</v>
      </c>
      <c r="R126" s="20">
        <v>12.3</v>
      </c>
      <c r="S126" s="20">
        <v>1.35</v>
      </c>
      <c r="T126" s="20">
        <v>0.57499999999999996</v>
      </c>
      <c r="U126" s="20">
        <v>0.32500000000000001</v>
      </c>
      <c r="V126" s="20">
        <v>6.6578400000000002</v>
      </c>
      <c r="W126" s="20">
        <v>1.09253</v>
      </c>
      <c r="X126" s="25">
        <v>793</v>
      </c>
      <c r="Y126" s="20">
        <v>17.170000000000002</v>
      </c>
      <c r="Z126" s="20">
        <f t="shared" si="20"/>
        <v>1.5665135821770573</v>
      </c>
      <c r="AA126" s="20">
        <v>2</v>
      </c>
      <c r="AB126" s="20">
        <f t="shared" si="21"/>
        <v>3.9085401602501476E-3</v>
      </c>
      <c r="AC126" s="20">
        <v>434</v>
      </c>
      <c r="AD126" s="20">
        <f t="shared" si="22"/>
        <v>0.84815321477428196</v>
      </c>
      <c r="AE126" s="20">
        <v>0</v>
      </c>
      <c r="AF126" s="20">
        <f t="shared" si="23"/>
        <v>0</v>
      </c>
    </row>
    <row r="127" spans="1:32" ht="23.25" x14ac:dyDescent="0.5">
      <c r="A127" s="14" t="s">
        <v>130</v>
      </c>
      <c r="B127" s="14">
        <v>539</v>
      </c>
      <c r="C127" s="14">
        <v>1188</v>
      </c>
      <c r="D127" s="14">
        <v>200</v>
      </c>
      <c r="E127" s="14" t="s">
        <v>139</v>
      </c>
      <c r="F127" s="15">
        <v>45364</v>
      </c>
      <c r="G127" s="15">
        <v>35360</v>
      </c>
      <c r="H127" s="16">
        <v>10.004</v>
      </c>
      <c r="I127" s="17">
        <v>2</v>
      </c>
      <c r="J127" s="14" t="s">
        <v>154</v>
      </c>
      <c r="K127" s="21">
        <v>42212</v>
      </c>
      <c r="L127" s="19" t="s">
        <v>185</v>
      </c>
      <c r="M127" s="20">
        <v>2.5000000000000001E-2</v>
      </c>
      <c r="N127" s="20">
        <v>2.5000000000000001E-2</v>
      </c>
      <c r="O127" s="20">
        <v>0.2</v>
      </c>
      <c r="P127" s="20">
        <v>0.25</v>
      </c>
      <c r="Q127" s="20">
        <v>5.52</v>
      </c>
      <c r="R127" s="20">
        <v>0.45</v>
      </c>
      <c r="S127" s="20">
        <v>0.05</v>
      </c>
      <c r="T127" s="20">
        <v>0</v>
      </c>
      <c r="U127" s="20">
        <v>0</v>
      </c>
      <c r="V127" s="20">
        <v>5.9481000000000002</v>
      </c>
      <c r="W127" s="20">
        <v>2.3241999999999998</v>
      </c>
      <c r="X127" s="25">
        <v>0</v>
      </c>
      <c r="Y127" s="20">
        <v>22.63</v>
      </c>
      <c r="Z127" s="20">
        <f t="shared" si="20"/>
        <v>3.2315645170503234E-2</v>
      </c>
      <c r="AA127" s="20">
        <v>9</v>
      </c>
      <c r="AB127" s="20">
        <f t="shared" si="21"/>
        <v>2.5704004112640663E-2</v>
      </c>
      <c r="AC127" s="20">
        <v>1537</v>
      </c>
      <c r="AD127" s="20">
        <f t="shared" si="22"/>
        <v>4.3896727023476334</v>
      </c>
      <c r="AE127" s="20">
        <v>1</v>
      </c>
      <c r="AF127" s="20">
        <f t="shared" si="23"/>
        <v>2.856000456960074E-3</v>
      </c>
    </row>
    <row r="128" spans="1:32" ht="23.25" x14ac:dyDescent="0.5">
      <c r="A128" s="14" t="s">
        <v>130</v>
      </c>
      <c r="B128" s="14">
        <v>539</v>
      </c>
      <c r="C128" s="14">
        <v>1256</v>
      </c>
      <c r="D128" s="14">
        <v>101</v>
      </c>
      <c r="E128" s="14" t="s">
        <v>140</v>
      </c>
      <c r="F128" s="15" t="s">
        <v>148</v>
      </c>
      <c r="G128" s="15" t="s">
        <v>243</v>
      </c>
      <c r="H128" s="16">
        <v>25</v>
      </c>
      <c r="I128" s="17">
        <v>2</v>
      </c>
      <c r="J128" s="14" t="s">
        <v>151</v>
      </c>
      <c r="K128" s="21">
        <v>21394</v>
      </c>
      <c r="L128" s="19" t="s">
        <v>185</v>
      </c>
      <c r="M128" s="20">
        <v>12.975</v>
      </c>
      <c r="N128" s="20">
        <v>5.8</v>
      </c>
      <c r="O128" s="20">
        <v>3.9750000000000001</v>
      </c>
      <c r="P128" s="20">
        <v>1.75</v>
      </c>
      <c r="Q128" s="20">
        <v>2.8280729999999998</v>
      </c>
      <c r="R128" s="20">
        <v>20.75</v>
      </c>
      <c r="S128" s="20">
        <v>2.85</v>
      </c>
      <c r="T128" s="20">
        <v>0.75</v>
      </c>
      <c r="U128" s="20">
        <v>0.17499999999999999</v>
      </c>
      <c r="V128" s="20">
        <v>6.5524820000000004</v>
      </c>
      <c r="W128" s="20">
        <v>1.3251010000000001</v>
      </c>
      <c r="X128" s="25">
        <v>122.04</v>
      </c>
      <c r="Y128" s="20">
        <v>23.75</v>
      </c>
      <c r="Z128" s="20">
        <f t="shared" si="20"/>
        <v>0.15304571428571431</v>
      </c>
      <c r="AA128" s="20">
        <v>0</v>
      </c>
      <c r="AB128" s="20">
        <f t="shared" si="21"/>
        <v>0</v>
      </c>
      <c r="AC128" s="20">
        <v>0</v>
      </c>
      <c r="AD128" s="20">
        <f t="shared" si="22"/>
        <v>0</v>
      </c>
      <c r="AE128" s="20">
        <v>0</v>
      </c>
      <c r="AF128" s="20">
        <f t="shared" si="23"/>
        <v>0</v>
      </c>
    </row>
    <row r="129" spans="1:32" ht="23.25" x14ac:dyDescent="0.5">
      <c r="A129" s="14" t="s">
        <v>130</v>
      </c>
      <c r="B129" s="14">
        <v>539</v>
      </c>
      <c r="C129" s="14">
        <v>1256</v>
      </c>
      <c r="D129" s="14">
        <v>102</v>
      </c>
      <c r="E129" s="14" t="s">
        <v>141</v>
      </c>
      <c r="F129" s="15" t="s">
        <v>243</v>
      </c>
      <c r="G129" s="15" t="s">
        <v>244</v>
      </c>
      <c r="H129" s="16">
        <v>21.596</v>
      </c>
      <c r="I129" s="17">
        <v>2</v>
      </c>
      <c r="J129" s="14" t="s">
        <v>151</v>
      </c>
      <c r="K129" s="21">
        <v>21394</v>
      </c>
      <c r="L129" s="19" t="s">
        <v>185</v>
      </c>
      <c r="M129" s="20">
        <v>4.0250000000000004</v>
      </c>
      <c r="N129" s="20">
        <v>6.625</v>
      </c>
      <c r="O129" s="20">
        <v>5.375</v>
      </c>
      <c r="P129" s="20">
        <v>4.95</v>
      </c>
      <c r="Q129" s="20">
        <v>4.0119379999999998</v>
      </c>
      <c r="R129" s="20">
        <v>15.824999999999999</v>
      </c>
      <c r="S129" s="20">
        <v>3.5249999999999999</v>
      </c>
      <c r="T129" s="20">
        <v>1.075</v>
      </c>
      <c r="U129" s="20">
        <v>0.6</v>
      </c>
      <c r="V129" s="20">
        <v>8.0631559999999993</v>
      </c>
      <c r="W129" s="20">
        <v>1.63914</v>
      </c>
      <c r="X129" s="25">
        <v>111.06</v>
      </c>
      <c r="Y129" s="20">
        <v>21.613</v>
      </c>
      <c r="Z129" s="20">
        <f t="shared" si="20"/>
        <v>0.16122893128357102</v>
      </c>
      <c r="AA129" s="20">
        <v>0</v>
      </c>
      <c r="AB129" s="20">
        <f t="shared" si="21"/>
        <v>0</v>
      </c>
      <c r="AC129" s="20">
        <v>0</v>
      </c>
      <c r="AD129" s="20">
        <f t="shared" si="22"/>
        <v>0</v>
      </c>
      <c r="AE129" s="20">
        <v>0</v>
      </c>
      <c r="AF129" s="20">
        <f t="shared" si="23"/>
        <v>0</v>
      </c>
    </row>
    <row r="130" spans="1:32" ht="23.25" x14ac:dyDescent="0.5">
      <c r="A130" s="14" t="s">
        <v>130</v>
      </c>
      <c r="B130" s="14">
        <v>539</v>
      </c>
      <c r="C130" s="14">
        <v>1350</v>
      </c>
      <c r="D130" s="14">
        <v>100</v>
      </c>
      <c r="E130" s="14" t="s">
        <v>142</v>
      </c>
      <c r="F130" s="15" t="s">
        <v>148</v>
      </c>
      <c r="G130" s="15" t="s">
        <v>193</v>
      </c>
      <c r="H130" s="16">
        <v>0.72499999999999998</v>
      </c>
      <c r="I130" s="17">
        <v>2</v>
      </c>
      <c r="J130" s="14" t="s">
        <v>151</v>
      </c>
      <c r="K130" s="21">
        <v>42213</v>
      </c>
      <c r="L130" s="19" t="s">
        <v>185</v>
      </c>
      <c r="M130" s="20">
        <v>0</v>
      </c>
      <c r="N130" s="20">
        <v>2.5000000000000001E-2</v>
      </c>
      <c r="O130" s="20">
        <v>0.6</v>
      </c>
      <c r="P130" s="20">
        <v>0.17499999999999999</v>
      </c>
      <c r="Q130" s="20">
        <v>4.9194599999999999</v>
      </c>
      <c r="R130" s="20">
        <v>0.72499999999999998</v>
      </c>
      <c r="S130" s="20">
        <v>7.4999999999999997E-2</v>
      </c>
      <c r="T130" s="20">
        <v>0</v>
      </c>
      <c r="U130" s="20">
        <v>0</v>
      </c>
      <c r="V130" s="20">
        <v>5.44137</v>
      </c>
      <c r="W130" s="20">
        <v>1.7037100000000001</v>
      </c>
      <c r="X130" s="25">
        <v>0</v>
      </c>
      <c r="Y130" s="20">
        <v>0</v>
      </c>
      <c r="Z130" s="20">
        <f t="shared" si="20"/>
        <v>0</v>
      </c>
      <c r="AA130" s="20">
        <v>0</v>
      </c>
      <c r="AB130" s="20">
        <f t="shared" si="21"/>
        <v>0</v>
      </c>
      <c r="AC130" s="20">
        <v>0</v>
      </c>
      <c r="AD130" s="20">
        <f t="shared" si="22"/>
        <v>0</v>
      </c>
      <c r="AE130" s="20">
        <v>0</v>
      </c>
      <c r="AF130" s="20">
        <f t="shared" si="23"/>
        <v>0</v>
      </c>
    </row>
  </sheetData>
  <mergeCells count="26">
    <mergeCell ref="AE1:AE2"/>
    <mergeCell ref="AF1:AF2"/>
    <mergeCell ref="Y1:Y2"/>
    <mergeCell ref="Z1:Z2"/>
    <mergeCell ref="AA1:AA2"/>
    <mergeCell ref="AB1:AB2"/>
    <mergeCell ref="AC1:AC2"/>
    <mergeCell ref="AD1:AD2"/>
    <mergeCell ref="X1:X2"/>
    <mergeCell ref="G1:G2"/>
    <mergeCell ref="H1:H2"/>
    <mergeCell ref="I1:I2"/>
    <mergeCell ref="J1:J2"/>
    <mergeCell ref="K1:K2"/>
    <mergeCell ref="L1:L2"/>
    <mergeCell ref="M1:P1"/>
    <mergeCell ref="Q1:Q2"/>
    <mergeCell ref="R1:U1"/>
    <mergeCell ref="V1:V2"/>
    <mergeCell ref="W1:W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sqref="A1:R28"/>
    </sheetView>
  </sheetViews>
  <sheetFormatPr defaultRowHeight="14.25" x14ac:dyDescent="0.2"/>
  <sheetData>
    <row r="1" spans="1:18" ht="23.25" x14ac:dyDescent="0.5">
      <c r="A1" s="225" t="s">
        <v>14</v>
      </c>
      <c r="B1" s="226"/>
      <c r="C1" s="226"/>
      <c r="D1" s="227"/>
      <c r="E1" s="206" t="s">
        <v>15</v>
      </c>
      <c r="F1" s="203" t="s">
        <v>298</v>
      </c>
      <c r="G1" s="204"/>
      <c r="H1" s="205"/>
      <c r="I1" s="206" t="s">
        <v>16</v>
      </c>
      <c r="J1" s="190" t="s">
        <v>17</v>
      </c>
      <c r="K1" s="190" t="s">
        <v>18</v>
      </c>
      <c r="L1" s="206" t="s">
        <v>285</v>
      </c>
      <c r="M1" s="190" t="s">
        <v>272</v>
      </c>
      <c r="N1" s="199" t="s">
        <v>21</v>
      </c>
      <c r="O1" s="190" t="s">
        <v>271</v>
      </c>
      <c r="P1" s="206" t="s">
        <v>23</v>
      </c>
      <c r="Q1" s="190" t="s">
        <v>24</v>
      </c>
      <c r="R1" s="190" t="s">
        <v>150</v>
      </c>
    </row>
    <row r="2" spans="1:18" ht="46.5" x14ac:dyDescent="0.2">
      <c r="A2" s="55" t="s">
        <v>29</v>
      </c>
      <c r="B2" s="56" t="s">
        <v>30</v>
      </c>
      <c r="C2" s="56" t="s">
        <v>31</v>
      </c>
      <c r="D2" s="55" t="s">
        <v>32</v>
      </c>
      <c r="E2" s="207"/>
      <c r="F2" s="110" t="s">
        <v>299</v>
      </c>
      <c r="G2" s="111" t="s">
        <v>300</v>
      </c>
      <c r="H2" s="110" t="s">
        <v>301</v>
      </c>
      <c r="I2" s="207"/>
      <c r="J2" s="191"/>
      <c r="K2" s="191"/>
      <c r="L2" s="207"/>
      <c r="M2" s="191"/>
      <c r="N2" s="200"/>
      <c r="O2" s="191"/>
      <c r="P2" s="207"/>
      <c r="Q2" s="191"/>
      <c r="R2" s="191"/>
    </row>
    <row r="3" spans="1:18" ht="23.25" x14ac:dyDescent="0.5">
      <c r="A3" s="97">
        <v>5.7249999999999996</v>
      </c>
      <c r="B3" s="97">
        <v>2.2000000000000002</v>
      </c>
      <c r="C3" s="97">
        <v>1.55</v>
      </c>
      <c r="D3" s="97">
        <v>15.1</v>
      </c>
      <c r="E3" s="97">
        <v>40.254399999999997</v>
      </c>
      <c r="F3" s="97"/>
      <c r="G3" s="97"/>
      <c r="H3" s="97"/>
      <c r="I3" s="97">
        <v>1.51634</v>
      </c>
      <c r="J3" s="98">
        <v>482</v>
      </c>
      <c r="K3" s="97">
        <v>78.33</v>
      </c>
      <c r="L3" s="97" t="e">
        <f>(J3+K3*0.5)/(3.5*#REF!*1000)*100</f>
        <v>#REF!</v>
      </c>
      <c r="M3" s="97">
        <v>191</v>
      </c>
      <c r="N3" s="97" t="e">
        <f>M3/(3.5*#REF!*1000)*100</f>
        <v>#REF!</v>
      </c>
      <c r="O3" s="97">
        <v>0</v>
      </c>
      <c r="P3" s="97" t="e">
        <f>O3/(3.5*#REF!*1000)*100</f>
        <v>#REF!</v>
      </c>
      <c r="Q3" s="97">
        <v>6</v>
      </c>
      <c r="R3" s="97" t="e">
        <f>Q3/(3.5*#REF!*1000)*100</f>
        <v>#REF!</v>
      </c>
    </row>
    <row r="4" spans="1:18" ht="23.25" x14ac:dyDescent="0.5">
      <c r="A4" s="97">
        <v>0.67500000000000004</v>
      </c>
      <c r="B4" s="97">
        <v>0.15</v>
      </c>
      <c r="C4" s="97">
        <v>0.15</v>
      </c>
      <c r="D4" s="97">
        <v>0.1</v>
      </c>
      <c r="E4" s="97">
        <v>10.670999999999999</v>
      </c>
      <c r="F4" s="97"/>
      <c r="G4" s="97"/>
      <c r="H4" s="97"/>
      <c r="I4" s="97">
        <v>1.0329999999999999</v>
      </c>
      <c r="J4" s="98">
        <v>0</v>
      </c>
      <c r="K4" s="98">
        <v>0</v>
      </c>
      <c r="L4" s="97" t="e">
        <f t="shared" ref="L4" si="0">(J4+K4*0.5)/(3.5*#REF!*1000)*100</f>
        <v>#REF!</v>
      </c>
      <c r="M4" s="98">
        <v>0</v>
      </c>
      <c r="N4" s="97" t="e">
        <f t="shared" ref="N4" si="1">M4/(3.5*#REF!*1000)*100</f>
        <v>#REF!</v>
      </c>
      <c r="O4" s="98">
        <v>0</v>
      </c>
      <c r="P4" s="97" t="e">
        <f t="shared" ref="P4" si="2">O4/(3.5*#REF!*1000)*100</f>
        <v>#REF!</v>
      </c>
      <c r="Q4" s="98">
        <v>0</v>
      </c>
      <c r="R4" s="97" t="e">
        <f t="shared" ref="R4" si="3">Q4/(3.5*#REF!*1000)*100</f>
        <v>#REF!</v>
      </c>
    </row>
    <row r="5" spans="1:18" ht="23.25" x14ac:dyDescent="0.5">
      <c r="A5" s="97">
        <v>0</v>
      </c>
      <c r="B5" s="97">
        <v>0</v>
      </c>
      <c r="C5" s="97">
        <v>0</v>
      </c>
      <c r="D5" s="97">
        <v>1.175</v>
      </c>
      <c r="E5" s="97">
        <v>38.917999999999999</v>
      </c>
      <c r="F5" s="97"/>
      <c r="G5" s="97"/>
      <c r="H5" s="97"/>
      <c r="I5" s="97">
        <v>0.95599999999999996</v>
      </c>
      <c r="J5" s="98">
        <v>0</v>
      </c>
      <c r="K5" s="97">
        <v>0</v>
      </c>
      <c r="L5" s="97" t="e">
        <f t="shared" ref="L5" si="4">(J5+K5*0.5)/(3.5*#REF!*1000)*100</f>
        <v>#REF!</v>
      </c>
      <c r="M5" s="97">
        <v>0</v>
      </c>
      <c r="N5" s="97" t="e">
        <f t="shared" ref="N5" si="5">M5/(3.5*#REF!*1000)*100</f>
        <v>#REF!</v>
      </c>
      <c r="O5" s="97">
        <v>0</v>
      </c>
      <c r="P5" s="97" t="e">
        <f t="shared" ref="P5" si="6">O5/(3.5*#REF!*1000)*100</f>
        <v>#REF!</v>
      </c>
      <c r="Q5" s="97">
        <v>0.28999999999999998</v>
      </c>
      <c r="R5" s="97" t="e">
        <f t="shared" ref="R5" si="7">Q5/(3.5*#REF!*1000)*100</f>
        <v>#REF!</v>
      </c>
    </row>
    <row r="6" spans="1:18" ht="23.25" x14ac:dyDescent="0.5">
      <c r="A6" s="97">
        <v>12.875</v>
      </c>
      <c r="B6" s="97">
        <v>5.7</v>
      </c>
      <c r="C6" s="97">
        <v>3.4</v>
      </c>
      <c r="D6" s="97">
        <v>3.625</v>
      </c>
      <c r="E6" s="97">
        <v>10.3276</v>
      </c>
      <c r="F6" s="97"/>
      <c r="G6" s="97"/>
      <c r="H6" s="97"/>
      <c r="I6" s="97">
        <v>1.0832599999999999</v>
      </c>
      <c r="J6" s="98">
        <v>71</v>
      </c>
      <c r="K6" s="97">
        <v>177.91</v>
      </c>
      <c r="L6" s="97" t="e">
        <f t="shared" ref="L6" si="8">(J6+K6*0.5)/(3.5*#REF!*1000)*100</f>
        <v>#REF!</v>
      </c>
      <c r="M6" s="97">
        <v>955</v>
      </c>
      <c r="N6" s="97" t="e">
        <f t="shared" ref="N6" si="9">M6/(3.5*#REF!*1000)*100</f>
        <v>#REF!</v>
      </c>
      <c r="O6" s="97">
        <v>1801</v>
      </c>
      <c r="P6" s="97" t="e">
        <f t="shared" ref="P6" si="10">O6/(3.5*#REF!*1000)*100</f>
        <v>#REF!</v>
      </c>
      <c r="Q6" s="97">
        <v>103</v>
      </c>
      <c r="R6" s="97" t="e">
        <f t="shared" ref="R6" si="11">Q6/(3.5*#REF!*1000)*100</f>
        <v>#REF!</v>
      </c>
    </row>
    <row r="7" spans="1:18" ht="23.25" x14ac:dyDescent="0.5">
      <c r="A7" s="97">
        <v>6.8</v>
      </c>
      <c r="B7" s="97">
        <v>6.875</v>
      </c>
      <c r="C7" s="97">
        <v>8.6999999999999993</v>
      </c>
      <c r="D7" s="97">
        <v>17.899999999999999</v>
      </c>
      <c r="E7" s="97">
        <v>20.46</v>
      </c>
      <c r="F7" s="97"/>
      <c r="G7" s="97"/>
      <c r="H7" s="97"/>
      <c r="I7" s="97">
        <v>1.2070000000000001</v>
      </c>
      <c r="J7" s="98">
        <v>3266.8</v>
      </c>
      <c r="K7" s="97">
        <v>492.05</v>
      </c>
      <c r="L7" s="97" t="e">
        <f t="shared" ref="L7" si="12">(J7+K7*0.5)/(3.5*#REF!*1000)*100</f>
        <v>#REF!</v>
      </c>
      <c r="M7" s="97">
        <v>8245</v>
      </c>
      <c r="N7" s="97" t="e">
        <f t="shared" ref="N7" si="13">M7/(3.5*#REF!*1000)*100</f>
        <v>#REF!</v>
      </c>
      <c r="O7" s="97">
        <v>3054</v>
      </c>
      <c r="P7" s="97" t="e">
        <f t="shared" ref="P7" si="14">O7/(3.5*#REF!*1000)*100</f>
        <v>#REF!</v>
      </c>
      <c r="Q7" s="97">
        <v>443.2</v>
      </c>
      <c r="R7" s="97" t="e">
        <f t="shared" ref="R7" si="15">Q7/(3.5*#REF!*1000)*100</f>
        <v>#REF!</v>
      </c>
    </row>
    <row r="8" spans="1:18" ht="23.25" x14ac:dyDescent="0.5">
      <c r="A8" s="97">
        <v>2.2000000000000002</v>
      </c>
      <c r="B8" s="97">
        <v>1.575</v>
      </c>
      <c r="C8" s="97">
        <v>2.5750000000000002</v>
      </c>
      <c r="D8" s="97">
        <v>4.0750000000000002</v>
      </c>
      <c r="E8" s="97">
        <v>17.539100000000001</v>
      </c>
      <c r="F8" s="97"/>
      <c r="G8" s="97"/>
      <c r="H8" s="97"/>
      <c r="I8" s="97">
        <v>1.0805</v>
      </c>
      <c r="J8" s="98">
        <v>0</v>
      </c>
      <c r="K8" s="97">
        <v>57.47</v>
      </c>
      <c r="L8" s="97" t="e">
        <f t="shared" ref="L8" si="16">(J8+K8*0.5)/(3.5*#REF!*1000)*100</f>
        <v>#REF!</v>
      </c>
      <c r="M8" s="97">
        <v>0</v>
      </c>
      <c r="N8" s="97" t="e">
        <f t="shared" ref="N8" si="17">M8/(3.5*#REF!*1000)*100</f>
        <v>#REF!</v>
      </c>
      <c r="O8" s="97">
        <v>0</v>
      </c>
      <c r="P8" s="97" t="e">
        <f t="shared" ref="P8" si="18">O8/(3.5*#REF!*1000)*100</f>
        <v>#REF!</v>
      </c>
      <c r="Q8" s="97">
        <v>0</v>
      </c>
      <c r="R8" s="97" t="e">
        <f t="shared" ref="R8" si="19">Q8/(3.5*#REF!*1000)*100</f>
        <v>#REF!</v>
      </c>
    </row>
    <row r="9" spans="1:18" ht="23.25" x14ac:dyDescent="0.5">
      <c r="A9" s="97">
        <v>4.5999999999999996</v>
      </c>
      <c r="B9" s="97">
        <v>3.6749999999999998</v>
      </c>
      <c r="C9" s="97">
        <v>1.65</v>
      </c>
      <c r="D9" s="97">
        <v>0.47499999999999998</v>
      </c>
      <c r="E9" s="97">
        <v>11.188000000000001</v>
      </c>
      <c r="F9" s="97"/>
      <c r="G9" s="97"/>
      <c r="H9" s="97"/>
      <c r="I9" s="97">
        <v>1.008</v>
      </c>
      <c r="J9" s="98">
        <v>0</v>
      </c>
      <c r="K9" s="97">
        <v>35.57</v>
      </c>
      <c r="L9" s="97" t="e">
        <f t="shared" ref="L9" si="20">(J9+K9*0.5)/(3.5*#REF!*1000)*100</f>
        <v>#REF!</v>
      </c>
      <c r="M9" s="97">
        <v>0</v>
      </c>
      <c r="N9" s="97" t="e">
        <f t="shared" ref="N9" si="21">M9/(3.5*#REF!*1000)*100</f>
        <v>#REF!</v>
      </c>
      <c r="O9" s="97">
        <v>0</v>
      </c>
      <c r="P9" s="97" t="e">
        <f t="shared" ref="P9" si="22">O9/(3.5*#REF!*1000)*100</f>
        <v>#REF!</v>
      </c>
      <c r="Q9" s="97">
        <v>0</v>
      </c>
      <c r="R9" s="97" t="e">
        <f t="shared" ref="R9" si="23">Q9/(3.5*#REF!*1000)*100</f>
        <v>#REF!</v>
      </c>
    </row>
    <row r="10" spans="1:18" ht="23.25" x14ac:dyDescent="0.5">
      <c r="A10" s="97">
        <v>10.925000000000001</v>
      </c>
      <c r="B10" s="97">
        <v>2.9249999999999998</v>
      </c>
      <c r="C10" s="97">
        <v>2</v>
      </c>
      <c r="D10" s="97">
        <v>7.625</v>
      </c>
      <c r="E10" s="97">
        <v>19.635000000000002</v>
      </c>
      <c r="F10" s="97"/>
      <c r="G10" s="97"/>
      <c r="H10" s="97"/>
      <c r="I10" s="97">
        <v>1.1870000000000001</v>
      </c>
      <c r="J10" s="98">
        <v>18.09</v>
      </c>
      <c r="K10" s="97">
        <v>144.94999999999999</v>
      </c>
      <c r="L10" s="97" t="e">
        <f t="shared" ref="L10" si="24">(J10+K10*0.5)/(3.5*#REF!*1000)*100</f>
        <v>#REF!</v>
      </c>
      <c r="M10" s="97">
        <v>42.02</v>
      </c>
      <c r="N10" s="97" t="e">
        <f t="shared" ref="N10" si="25">M10/(3.5*#REF!*1000)*100</f>
        <v>#REF!</v>
      </c>
      <c r="O10" s="97">
        <v>87.09</v>
      </c>
      <c r="P10" s="97" t="e">
        <f t="shared" ref="P10" si="26">O10/(3.5*#REF!*1000)*100</f>
        <v>#REF!</v>
      </c>
      <c r="Q10" s="97">
        <v>0.36</v>
      </c>
      <c r="R10" s="97" t="e">
        <f t="shared" ref="R10" si="27">Q10/(3.5*#REF!*1000)*100</f>
        <v>#REF!</v>
      </c>
    </row>
    <row r="11" spans="1:18" ht="23.25" x14ac:dyDescent="0.5">
      <c r="A11" s="97">
        <v>26.975000000000001</v>
      </c>
      <c r="B11" s="97">
        <v>8.2249999999999996</v>
      </c>
      <c r="C11" s="97">
        <v>4.9000000000000004</v>
      </c>
      <c r="D11" s="97">
        <v>14.65</v>
      </c>
      <c r="E11" s="97">
        <v>14.8805</v>
      </c>
      <c r="F11" s="97"/>
      <c r="G11" s="97"/>
      <c r="H11" s="97"/>
      <c r="I11" s="97">
        <v>1.2454499999999999</v>
      </c>
      <c r="J11" s="98">
        <v>0</v>
      </c>
      <c r="K11" s="97">
        <v>0</v>
      </c>
      <c r="L11" s="97" t="e">
        <f t="shared" ref="L11" si="28">(J11+K11*0.5)/(3.5*#REF!*1000)*100</f>
        <v>#REF!</v>
      </c>
      <c r="M11" s="97">
        <v>0</v>
      </c>
      <c r="N11" s="97" t="e">
        <f t="shared" ref="N11" si="29">M11/(3.5*#REF!*1000)*100</f>
        <v>#REF!</v>
      </c>
      <c r="O11" s="97">
        <v>0</v>
      </c>
      <c r="P11" s="97" t="e">
        <f t="shared" ref="P11" si="30">O11/(3.5*#REF!*1000)*100</f>
        <v>#REF!</v>
      </c>
      <c r="Q11" s="97">
        <v>0</v>
      </c>
      <c r="R11" s="97" t="e">
        <f t="shared" ref="R11" si="31">Q11/(3.5*#REF!*1000)*100</f>
        <v>#REF!</v>
      </c>
    </row>
    <row r="12" spans="1:18" ht="23.25" x14ac:dyDescent="0.5">
      <c r="A12" s="97">
        <v>4.8250000000000002</v>
      </c>
      <c r="B12" s="97">
        <v>0.2</v>
      </c>
      <c r="C12" s="97">
        <v>2.5000000000000001E-2</v>
      </c>
      <c r="D12" s="97">
        <v>15.675000000000001</v>
      </c>
      <c r="E12" s="97">
        <v>35.341500000000003</v>
      </c>
      <c r="F12" s="97"/>
      <c r="G12" s="97"/>
      <c r="H12" s="97"/>
      <c r="I12" s="97">
        <v>1.38296</v>
      </c>
      <c r="J12" s="98">
        <v>28</v>
      </c>
      <c r="K12" s="97">
        <v>3.19</v>
      </c>
      <c r="L12" s="97" t="e">
        <f t="shared" ref="L12" si="32">(J12+K12*0.5)/(3.5*#REF!*1000)*100</f>
        <v>#REF!</v>
      </c>
      <c r="M12" s="97">
        <v>115</v>
      </c>
      <c r="N12" s="97" t="e">
        <f t="shared" ref="N12" si="33">M12/(3.5*#REF!*1000)*100</f>
        <v>#REF!</v>
      </c>
      <c r="O12" s="97">
        <v>0</v>
      </c>
      <c r="P12" s="97" t="e">
        <f t="shared" ref="P12" si="34">O12/(3.5*#REF!*1000)*100</f>
        <v>#REF!</v>
      </c>
      <c r="Q12" s="97">
        <v>2</v>
      </c>
      <c r="R12" s="97" t="e">
        <f t="shared" ref="R12" si="35">Q12/(3.5*#REF!*1000)*100</f>
        <v>#REF!</v>
      </c>
    </row>
    <row r="13" spans="1:18" ht="23.25" x14ac:dyDescent="0.5">
      <c r="A13" s="97">
        <v>21.25</v>
      </c>
      <c r="B13" s="97">
        <v>5.25</v>
      </c>
      <c r="C13" s="97">
        <v>2.2999999999999998</v>
      </c>
      <c r="D13" s="97">
        <v>9.5500000000000007</v>
      </c>
      <c r="E13" s="97">
        <v>16.172999999999998</v>
      </c>
      <c r="F13" s="97"/>
      <c r="G13" s="97"/>
      <c r="H13" s="97"/>
      <c r="I13" s="97">
        <v>1.4470000000000001</v>
      </c>
      <c r="J13" s="98">
        <v>8.02</v>
      </c>
      <c r="K13" s="97">
        <v>116.89</v>
      </c>
      <c r="L13" s="97" t="e">
        <f t="shared" ref="L13" si="36">(J13+K13*0.5)/(3.5*#REF!*1000)*100</f>
        <v>#REF!</v>
      </c>
      <c r="M13" s="97">
        <v>0.62</v>
      </c>
      <c r="N13" s="97" t="e">
        <f t="shared" ref="N13" si="37">M13/(3.5*#REF!*1000)*100</f>
        <v>#REF!</v>
      </c>
      <c r="O13" s="97">
        <v>0</v>
      </c>
      <c r="P13" s="97" t="e">
        <f t="shared" ref="P13" si="38">O13/(3.5*#REF!*1000)*100</f>
        <v>#REF!</v>
      </c>
      <c r="Q13" s="97">
        <v>0</v>
      </c>
      <c r="R13" s="97" t="e">
        <f t="shared" ref="R13" si="39">Q13/(3.5*#REF!*1000)*100</f>
        <v>#REF!</v>
      </c>
    </row>
    <row r="14" spans="1:18" ht="23.25" x14ac:dyDescent="0.5">
      <c r="A14" s="97">
        <v>3.25</v>
      </c>
      <c r="B14" s="97">
        <v>0.8</v>
      </c>
      <c r="C14" s="97">
        <v>1.4</v>
      </c>
      <c r="D14" s="97">
        <v>4.3250000000000002</v>
      </c>
      <c r="E14" s="97">
        <v>16.888999999999999</v>
      </c>
      <c r="F14" s="97"/>
      <c r="G14" s="97"/>
      <c r="H14" s="97"/>
      <c r="I14" s="97">
        <v>1.091</v>
      </c>
      <c r="J14" s="98">
        <v>0</v>
      </c>
      <c r="K14" s="97">
        <v>17.32</v>
      </c>
      <c r="L14" s="97" t="e">
        <f t="shared" ref="L14" si="40">(J14+K14*0.5)/(3.5*#REF!*1000)*100</f>
        <v>#REF!</v>
      </c>
      <c r="M14" s="97">
        <v>0</v>
      </c>
      <c r="N14" s="97" t="e">
        <f t="shared" ref="N14" si="41">M14/(3.5*#REF!*1000)*100</f>
        <v>#REF!</v>
      </c>
      <c r="O14" s="97">
        <v>0</v>
      </c>
      <c r="P14" s="97" t="e">
        <f t="shared" ref="P14" si="42">O14/(3.5*#REF!*1000)*100</f>
        <v>#REF!</v>
      </c>
      <c r="Q14" s="97">
        <v>0</v>
      </c>
      <c r="R14" s="97" t="e">
        <f t="shared" ref="R14" si="43">Q14/(3.5*#REF!*1000)*100</f>
        <v>#REF!</v>
      </c>
    </row>
    <row r="15" spans="1:18" ht="23.25" x14ac:dyDescent="0.5">
      <c r="A15" s="97">
        <v>6.25</v>
      </c>
      <c r="B15" s="97">
        <v>1.4</v>
      </c>
      <c r="C15" s="97">
        <v>0.5</v>
      </c>
      <c r="D15" s="97">
        <v>1.825</v>
      </c>
      <c r="E15" s="97">
        <v>17.704999999999998</v>
      </c>
      <c r="F15" s="97"/>
      <c r="G15" s="97"/>
      <c r="H15" s="97"/>
      <c r="I15" s="97">
        <v>1.171</v>
      </c>
      <c r="J15" s="98">
        <v>174.76</v>
      </c>
      <c r="K15" s="97">
        <v>116.37</v>
      </c>
      <c r="L15" s="97" t="e">
        <f t="shared" ref="L15" si="44">(J15+K15*0.5)/(3.5*#REF!*1000)*100</f>
        <v>#REF!</v>
      </c>
      <c r="M15" s="97">
        <v>7.44</v>
      </c>
      <c r="N15" s="97" t="e">
        <f t="shared" ref="N15" si="45">M15/(3.5*#REF!*1000)*100</f>
        <v>#REF!</v>
      </c>
      <c r="O15" s="97">
        <v>322.77</v>
      </c>
      <c r="P15" s="97" t="e">
        <f t="shared" ref="P15" si="46">O15/(3.5*#REF!*1000)*100</f>
        <v>#REF!</v>
      </c>
      <c r="Q15" s="97">
        <v>0</v>
      </c>
      <c r="R15" s="97" t="e">
        <f t="shared" ref="R15" si="47">Q15/(3.5*#REF!*1000)*100</f>
        <v>#REF!</v>
      </c>
    </row>
    <row r="16" spans="1:18" ht="23.25" x14ac:dyDescent="0.5">
      <c r="A16" s="97">
        <v>6.5250000000000004</v>
      </c>
      <c r="B16" s="97">
        <v>1.9</v>
      </c>
      <c r="C16" s="97">
        <v>0.7</v>
      </c>
      <c r="D16" s="97">
        <v>0.52500000000000002</v>
      </c>
      <c r="E16" s="97">
        <v>8.77</v>
      </c>
      <c r="F16" s="97"/>
      <c r="G16" s="97"/>
      <c r="H16" s="97"/>
      <c r="I16" s="97">
        <v>1.1080000000000001</v>
      </c>
      <c r="J16" s="98">
        <v>19</v>
      </c>
      <c r="K16" s="97">
        <v>45.86</v>
      </c>
      <c r="L16" s="97" t="e">
        <f t="shared" ref="L16" si="48">(J16+K16*0.5)/(3.5*#REF!*1000)*100</f>
        <v>#REF!</v>
      </c>
      <c r="M16" s="97">
        <v>87</v>
      </c>
      <c r="N16" s="97" t="e">
        <f t="shared" ref="N16" si="49">M16/(3.5*#REF!*1000)*100</f>
        <v>#REF!</v>
      </c>
      <c r="O16" s="97">
        <v>130</v>
      </c>
      <c r="P16" s="97" t="e">
        <f t="shared" ref="P16" si="50">O16/(3.5*#REF!*1000)*100</f>
        <v>#REF!</v>
      </c>
      <c r="Q16" s="97">
        <v>6</v>
      </c>
      <c r="R16" s="97" t="e">
        <f t="shared" ref="R16" si="51">Q16/(3.5*#REF!*1000)*100</f>
        <v>#REF!</v>
      </c>
    </row>
    <row r="17" spans="1:18" ht="23.25" x14ac:dyDescent="0.5">
      <c r="A17" s="97">
        <v>4.55</v>
      </c>
      <c r="B17" s="97">
        <v>2.0249999999999999</v>
      </c>
      <c r="C17" s="97">
        <v>1.175</v>
      </c>
      <c r="D17" s="97">
        <v>3.4750000000000001</v>
      </c>
      <c r="E17" s="97">
        <v>16.890999999999998</v>
      </c>
      <c r="F17" s="97"/>
      <c r="G17" s="97"/>
      <c r="H17" s="97"/>
      <c r="I17" s="97">
        <v>1.0680000000000001</v>
      </c>
      <c r="J17" s="98">
        <v>41</v>
      </c>
      <c r="K17" s="97">
        <v>112.36</v>
      </c>
      <c r="L17" s="97" t="e">
        <f t="shared" ref="L17" si="52">(J17+K17*0.5)/(3.5*#REF!*1000)*100</f>
        <v>#REF!</v>
      </c>
      <c r="M17" s="97">
        <v>170</v>
      </c>
      <c r="N17" s="97" t="e">
        <f t="shared" ref="N17" si="53">M17/(3.5*#REF!*1000)*100</f>
        <v>#REF!</v>
      </c>
      <c r="O17" s="97">
        <v>484</v>
      </c>
      <c r="P17" s="97" t="e">
        <f t="shared" ref="P17" si="54">O17/(3.5*#REF!*1000)*100</f>
        <v>#REF!</v>
      </c>
      <c r="Q17" s="97">
        <v>40</v>
      </c>
      <c r="R17" s="97" t="e">
        <f t="shared" ref="R17" si="55">Q17/(3.5*#REF!*1000)*100</f>
        <v>#REF!</v>
      </c>
    </row>
    <row r="18" spans="1:18" ht="23.25" x14ac:dyDescent="0.5">
      <c r="A18" s="97">
        <v>12.55</v>
      </c>
      <c r="B18" s="97">
        <v>6.4249999999999998</v>
      </c>
      <c r="C18" s="97">
        <v>4.0750000000000002</v>
      </c>
      <c r="D18" s="97">
        <v>7.625</v>
      </c>
      <c r="E18" s="97">
        <v>14.74</v>
      </c>
      <c r="F18" s="97"/>
      <c r="G18" s="97"/>
      <c r="H18" s="97"/>
      <c r="I18" s="97">
        <v>1.597</v>
      </c>
      <c r="J18" s="98">
        <v>1539.2</v>
      </c>
      <c r="K18" s="97">
        <v>1034.2500000000007</v>
      </c>
      <c r="L18" s="97" t="e">
        <f t="shared" ref="L18" si="56">(J18+K18*0.5)/(3.5*#REF!*1000)*100</f>
        <v>#REF!</v>
      </c>
      <c r="M18" s="97">
        <v>157.32</v>
      </c>
      <c r="N18" s="97" t="e">
        <f t="shared" ref="N18" si="57">M18/(3.5*#REF!*1000)*100</f>
        <v>#REF!</v>
      </c>
      <c r="O18" s="97">
        <v>3414.1400000000003</v>
      </c>
      <c r="P18" s="97" t="e">
        <f t="shared" ref="P18" si="58">O18/(3.5*#REF!*1000)*100</f>
        <v>#REF!</v>
      </c>
      <c r="Q18" s="97">
        <v>7563.6200000000035</v>
      </c>
      <c r="R18" s="97" t="e">
        <f t="shared" ref="R18" si="59">Q18/(3.5*#REF!*1000)*100</f>
        <v>#REF!</v>
      </c>
    </row>
    <row r="19" spans="1:18" ht="23.25" x14ac:dyDescent="0.5">
      <c r="A19" s="97">
        <v>15.45</v>
      </c>
      <c r="B19" s="97">
        <v>5.95</v>
      </c>
      <c r="C19" s="97">
        <v>3.65</v>
      </c>
      <c r="D19" s="97">
        <v>12.25</v>
      </c>
      <c r="E19" s="97">
        <v>19.084</v>
      </c>
      <c r="F19" s="97"/>
      <c r="G19" s="97"/>
      <c r="H19" s="97"/>
      <c r="I19" s="97">
        <v>1.3839999999999999</v>
      </c>
      <c r="J19" s="98">
        <v>0</v>
      </c>
      <c r="K19" s="97">
        <v>2.99</v>
      </c>
      <c r="L19" s="97" t="e">
        <f t="shared" ref="L19" si="60">(J19+K19*0.5)/(3.5*#REF!*1000)*100</f>
        <v>#REF!</v>
      </c>
      <c r="M19" s="97">
        <v>136.96</v>
      </c>
      <c r="N19" s="97" t="e">
        <f t="shared" ref="N19" si="61">M19/(3.5*#REF!*1000)*100</f>
        <v>#REF!</v>
      </c>
      <c r="O19" s="97">
        <v>0</v>
      </c>
      <c r="P19" s="97" t="e">
        <f t="shared" ref="P19" si="62">O19/(3.5*#REF!*1000)*100</f>
        <v>#REF!</v>
      </c>
      <c r="Q19" s="97">
        <v>1.9</v>
      </c>
      <c r="R19" s="97" t="e">
        <f t="shared" ref="R19" si="63">Q19/(3.5*#REF!*1000)*100</f>
        <v>#REF!</v>
      </c>
    </row>
    <row r="20" spans="1:18" ht="23.25" x14ac:dyDescent="0.5">
      <c r="A20" s="97">
        <v>8.7249999999999996</v>
      </c>
      <c r="B20" s="97">
        <v>2.4500000000000002</v>
      </c>
      <c r="C20" s="97">
        <v>1.7749999999999999</v>
      </c>
      <c r="D20" s="97">
        <v>4</v>
      </c>
      <c r="E20" s="97">
        <v>18.678699999999999</v>
      </c>
      <c r="F20" s="97"/>
      <c r="G20" s="97"/>
      <c r="H20" s="97"/>
      <c r="I20" s="97">
        <v>1.2828599999999999</v>
      </c>
      <c r="J20" s="98">
        <v>46</v>
      </c>
      <c r="K20" s="97">
        <v>14.11</v>
      </c>
      <c r="L20" s="97" t="e">
        <f t="shared" ref="L20" si="64">(J20+K20*0.5)/(3.5*#REF!*1000)*100</f>
        <v>#REF!</v>
      </c>
      <c r="M20" s="97">
        <v>2</v>
      </c>
      <c r="N20" s="97" t="e">
        <f t="shared" ref="N20" si="65">M20/(3.5*#REF!*1000)*100</f>
        <v>#REF!</v>
      </c>
      <c r="O20" s="97">
        <v>0</v>
      </c>
      <c r="P20" s="97" t="e">
        <f t="shared" ref="P20" si="66">O20/(3.5*#REF!*1000)*100</f>
        <v>#REF!</v>
      </c>
      <c r="Q20" s="97">
        <v>2</v>
      </c>
      <c r="R20" s="97" t="e">
        <f t="shared" ref="R20" si="67">Q20/(3.5*#REF!*1000)*100</f>
        <v>#REF!</v>
      </c>
    </row>
    <row r="21" spans="1:18" ht="23.25" x14ac:dyDescent="0.5">
      <c r="A21" s="99">
        <v>7.8</v>
      </c>
      <c r="B21" s="99">
        <v>3.9249999999999998</v>
      </c>
      <c r="C21" s="99">
        <v>2.875</v>
      </c>
      <c r="D21" s="99">
        <v>3.8250000000000002</v>
      </c>
      <c r="E21" s="99">
        <v>12.709899999999999</v>
      </c>
      <c r="F21" s="99"/>
      <c r="G21" s="99"/>
      <c r="H21" s="99"/>
      <c r="I21" s="99">
        <v>1.5053399999999999</v>
      </c>
      <c r="J21" s="100">
        <v>219</v>
      </c>
      <c r="K21" s="99">
        <v>448.56</v>
      </c>
      <c r="L21" s="97" t="e">
        <f t="shared" ref="L21" si="68">(J21+K21*0.5)/(3.5*#REF!*1000)*100</f>
        <v>#REF!</v>
      </c>
      <c r="M21" s="99">
        <v>4891</v>
      </c>
      <c r="N21" s="97" t="e">
        <f t="shared" ref="N21" si="69">M21/(3.5*#REF!*1000)*100</f>
        <v>#REF!</v>
      </c>
      <c r="O21" s="99">
        <v>1002</v>
      </c>
      <c r="P21" s="97" t="e">
        <f t="shared" ref="P21" si="70">O21/(3.5*#REF!*1000)*100</f>
        <v>#REF!</v>
      </c>
      <c r="Q21" s="99">
        <v>1259</v>
      </c>
      <c r="R21" s="97" t="e">
        <f t="shared" ref="R21" si="71">Q21/(3.5*#REF!*1000)*100</f>
        <v>#REF!</v>
      </c>
    </row>
    <row r="22" spans="1:18" ht="23.25" x14ac:dyDescent="0.5">
      <c r="A22" s="97">
        <v>4.7249999999999996</v>
      </c>
      <c r="B22" s="97">
        <v>1.75</v>
      </c>
      <c r="C22" s="97">
        <v>1.25</v>
      </c>
      <c r="D22" s="97">
        <v>2.95</v>
      </c>
      <c r="E22" s="97">
        <v>15.702</v>
      </c>
      <c r="F22" s="97"/>
      <c r="G22" s="97"/>
      <c r="H22" s="97"/>
      <c r="I22" s="97">
        <v>1.607</v>
      </c>
      <c r="J22" s="97">
        <v>49.1</v>
      </c>
      <c r="K22" s="97">
        <v>188.88000000000002</v>
      </c>
      <c r="L22" s="97" t="e">
        <f t="shared" ref="L22" si="72">(J22+K22*0.5)/(3.5*#REF!*1000)*100</f>
        <v>#REF!</v>
      </c>
      <c r="M22" s="97">
        <v>10883.66</v>
      </c>
      <c r="N22" s="97" t="e">
        <f t="shared" ref="N22" si="73">M22/(3.5*#REF!*1000)*100</f>
        <v>#REF!</v>
      </c>
      <c r="O22" s="97">
        <v>213.78000000000003</v>
      </c>
      <c r="P22" s="97" t="e">
        <f t="shared" ref="P22" si="74">O22/(3.5*#REF!*1000)*100</f>
        <v>#REF!</v>
      </c>
      <c r="Q22" s="97">
        <v>896.27000000000021</v>
      </c>
      <c r="R22" s="97" t="e">
        <f t="shared" ref="R22" si="75">Q22/(3.5*#REF!*1000)*100</f>
        <v>#REF!</v>
      </c>
    </row>
    <row r="23" spans="1:18" ht="23.25" x14ac:dyDescent="0.5">
      <c r="A23" s="97">
        <v>0.125</v>
      </c>
      <c r="B23" s="97">
        <v>0.05</v>
      </c>
      <c r="C23" s="97">
        <v>0</v>
      </c>
      <c r="D23" s="97">
        <v>0</v>
      </c>
      <c r="E23" s="97">
        <v>6.7160000000000002</v>
      </c>
      <c r="F23" s="97"/>
      <c r="G23" s="97"/>
      <c r="H23" s="97"/>
      <c r="I23" s="97">
        <v>1.3240000000000001</v>
      </c>
      <c r="J23" s="97">
        <v>0</v>
      </c>
      <c r="K23" s="97">
        <v>0</v>
      </c>
      <c r="L23" s="97" t="e">
        <f t="shared" ref="L23" si="76">(J23+K23*0.5)/(3.5*#REF!*1000)*100</f>
        <v>#REF!</v>
      </c>
      <c r="M23" s="97">
        <v>0</v>
      </c>
      <c r="N23" s="97" t="e">
        <f t="shared" ref="N23" si="77">M23/(3.5*#REF!*1000)*100</f>
        <v>#REF!</v>
      </c>
      <c r="O23" s="97">
        <v>0</v>
      </c>
      <c r="P23" s="97" t="e">
        <f t="shared" ref="P23" si="78">O23/(3.5*#REF!*1000)*100</f>
        <v>#REF!</v>
      </c>
      <c r="Q23" s="97">
        <v>0</v>
      </c>
      <c r="R23" s="97" t="e">
        <f t="shared" ref="R23" si="79">Q23/(3.5*#REF!*1000)*100</f>
        <v>#REF!</v>
      </c>
    </row>
    <row r="24" spans="1:18" ht="23.25" x14ac:dyDescent="0.5">
      <c r="A24" s="97">
        <v>0.27500000000000002</v>
      </c>
      <c r="B24" s="97">
        <v>7.4999999999999997E-2</v>
      </c>
      <c r="C24" s="97">
        <v>0</v>
      </c>
      <c r="D24" s="97">
        <v>0.1</v>
      </c>
      <c r="E24" s="97">
        <v>16.117000000000001</v>
      </c>
      <c r="F24" s="97"/>
      <c r="G24" s="97"/>
      <c r="H24" s="97"/>
      <c r="I24" s="97">
        <v>1.56</v>
      </c>
      <c r="J24" s="97">
        <v>0</v>
      </c>
      <c r="K24" s="97">
        <v>10.1</v>
      </c>
      <c r="L24" s="97" t="e">
        <f t="shared" ref="L24" si="80">(J24+K24*0.5)/(3.5*#REF!*1000)*100</f>
        <v>#REF!</v>
      </c>
      <c r="M24" s="97">
        <v>1.86</v>
      </c>
      <c r="N24" s="97" t="e">
        <f t="shared" ref="N24" si="81">M24/(3.5*#REF!*1000)*100</f>
        <v>#REF!</v>
      </c>
      <c r="O24" s="97">
        <v>0</v>
      </c>
      <c r="P24" s="97" t="e">
        <f t="shared" ref="P24" si="82">O24/(3.5*#REF!*1000)*100</f>
        <v>#REF!</v>
      </c>
      <c r="Q24" s="97">
        <v>0</v>
      </c>
      <c r="R24" s="97" t="e">
        <f t="shared" ref="R24" si="83">Q24/(3.5*#REF!*1000)*100</f>
        <v>#REF!</v>
      </c>
    </row>
    <row r="25" spans="1:18" ht="23.25" x14ac:dyDescent="0.5">
      <c r="A25" s="101">
        <v>0</v>
      </c>
      <c r="B25" s="101">
        <v>0.05</v>
      </c>
      <c r="C25" s="101">
        <v>0.125</v>
      </c>
      <c r="D25" s="101">
        <v>1.9933200000000002E-2</v>
      </c>
      <c r="E25" s="101">
        <v>19.933199999999999</v>
      </c>
      <c r="F25" s="101"/>
      <c r="G25" s="101"/>
      <c r="H25" s="101"/>
      <c r="I25" s="101">
        <v>1.0532140000000001</v>
      </c>
      <c r="J25" s="101">
        <v>0</v>
      </c>
      <c r="K25" s="101">
        <v>0</v>
      </c>
      <c r="L25" s="97" t="e">
        <f t="shared" ref="L25" si="84">(J25+K25*0.5)/(3.5*#REF!*1000)*100</f>
        <v>#REF!</v>
      </c>
      <c r="M25" s="101">
        <v>0</v>
      </c>
      <c r="N25" s="97" t="e">
        <f t="shared" ref="N25" si="85">M25/(3.5*#REF!*1000)*100</f>
        <v>#REF!</v>
      </c>
      <c r="O25" s="101">
        <v>0</v>
      </c>
      <c r="P25" s="101" t="e">
        <f t="shared" ref="P25" si="86">O25/(3.5*#REF!*1000)*100</f>
        <v>#REF!</v>
      </c>
      <c r="Q25" s="101">
        <v>0</v>
      </c>
      <c r="R25" s="101" t="e">
        <f t="shared" ref="R25" si="87">Q25/(3.5*#REF!*1000)*100</f>
        <v>#REF!</v>
      </c>
    </row>
    <row r="26" spans="1:18" ht="23.25" x14ac:dyDescent="0.5">
      <c r="A26" s="97">
        <v>0.05</v>
      </c>
      <c r="B26" s="97">
        <v>2.5000000000000001E-2</v>
      </c>
      <c r="C26" s="97">
        <v>7.4999999999999997E-2</v>
      </c>
      <c r="D26" s="97">
        <v>0.25</v>
      </c>
      <c r="E26" s="97">
        <v>32.975999999999999</v>
      </c>
      <c r="F26" s="97"/>
      <c r="G26" s="97"/>
      <c r="H26" s="97"/>
      <c r="I26" s="97">
        <v>0.98499999999999999</v>
      </c>
      <c r="J26" s="97">
        <v>0</v>
      </c>
      <c r="K26" s="97">
        <v>0</v>
      </c>
      <c r="L26" s="97" t="e">
        <f t="shared" ref="L26" si="88">(J26+K26*0.5)/(3.5*#REF!*1000)*100</f>
        <v>#REF!</v>
      </c>
      <c r="M26" s="97">
        <v>0</v>
      </c>
      <c r="N26" s="97" t="e">
        <f t="shared" ref="N26" si="89">M26/(3.5*#REF!*1000)*100</f>
        <v>#REF!</v>
      </c>
      <c r="O26" s="97">
        <v>0</v>
      </c>
      <c r="P26" s="97" t="e">
        <f t="shared" ref="P26" si="90">O26/(3.5*#REF!*1000)*100</f>
        <v>#REF!</v>
      </c>
      <c r="Q26" s="97">
        <v>0</v>
      </c>
      <c r="R26" s="97" t="e">
        <f t="shared" ref="R26" si="91">Q26/(3.5*#REF!*1000)*100</f>
        <v>#REF!</v>
      </c>
    </row>
    <row r="27" spans="1:18" ht="23.25" x14ac:dyDescent="0.5">
      <c r="A27" s="102">
        <v>168.28899999999999</v>
      </c>
      <c r="B27" s="102">
        <v>64.043000000000006</v>
      </c>
      <c r="C27" s="102">
        <v>45.161999999999999</v>
      </c>
      <c r="D27" s="102">
        <v>132.03299999999999</v>
      </c>
      <c r="E27" s="102" t="s">
        <v>183</v>
      </c>
      <c r="F27" s="102"/>
      <c r="G27" s="102"/>
      <c r="H27" s="102"/>
      <c r="I27" s="102" t="s">
        <v>183</v>
      </c>
      <c r="J27" s="102">
        <f>SUM(J3:J26)</f>
        <v>5961.97</v>
      </c>
      <c r="K27" s="102">
        <f t="shared" ref="K27" si="92">SUM(K3:K26)</f>
        <v>3097.1600000000003</v>
      </c>
      <c r="L27" s="102" t="s">
        <v>183</v>
      </c>
      <c r="M27" s="102">
        <f>SUM(M3:M26)</f>
        <v>25885.88</v>
      </c>
      <c r="N27" s="102" t="s">
        <v>183</v>
      </c>
      <c r="O27" s="102">
        <f>SUM(O3:O26)</f>
        <v>10508.78</v>
      </c>
      <c r="P27" s="102" t="s">
        <v>183</v>
      </c>
      <c r="Q27" s="102">
        <f>SUM(Q3:Q26)</f>
        <v>10323.640000000003</v>
      </c>
      <c r="R27" s="102" t="s">
        <v>183</v>
      </c>
    </row>
    <row r="28" spans="1:18" ht="23.25" x14ac:dyDescent="0.5">
      <c r="A28" s="115" t="s">
        <v>183</v>
      </c>
      <c r="B28" s="115" t="s">
        <v>183</v>
      </c>
      <c r="C28" s="115" t="s">
        <v>183</v>
      </c>
      <c r="D28" s="115" t="s">
        <v>183</v>
      </c>
      <c r="E28" s="115" t="e">
        <f>SUMPRODUCT(E3:E26,#REF!)/#REF!</f>
        <v>#REF!</v>
      </c>
      <c r="F28" s="115"/>
      <c r="G28" s="115"/>
      <c r="H28" s="115"/>
      <c r="I28" s="115">
        <v>1.31</v>
      </c>
      <c r="J28" s="115" t="s">
        <v>183</v>
      </c>
      <c r="K28" s="115" t="s">
        <v>183</v>
      </c>
      <c r="L28" s="115" t="e">
        <f>SUMPRODUCT(L3:L26,#REF!)/#REF!</f>
        <v>#REF!</v>
      </c>
      <c r="M28" s="115" t="s">
        <v>183</v>
      </c>
      <c r="N28" s="115" t="e">
        <f>SUMPRODUCT(N3:N26,#REF!)/#REF!</f>
        <v>#REF!</v>
      </c>
      <c r="O28" s="115" t="s">
        <v>183</v>
      </c>
      <c r="P28" s="115" t="e">
        <f>SUMPRODUCT(P3:P26,#REF!)/#REF!</f>
        <v>#REF!</v>
      </c>
      <c r="Q28" s="115" t="s">
        <v>183</v>
      </c>
      <c r="R28" s="115" t="e">
        <f>SUMPRODUCT(X3:X26,#REF!)/#REF!</f>
        <v>#REF!</v>
      </c>
    </row>
  </sheetData>
  <mergeCells count="13">
    <mergeCell ref="K1:K2"/>
    <mergeCell ref="A1:D1"/>
    <mergeCell ref="E1:E2"/>
    <mergeCell ref="F1:H1"/>
    <mergeCell ref="I1:I2"/>
    <mergeCell ref="J1:J2"/>
    <mergeCell ref="R1:R2"/>
    <mergeCell ref="L1:L2"/>
    <mergeCell ref="M1:M2"/>
    <mergeCell ref="N1:N2"/>
    <mergeCell ref="O1:O2"/>
    <mergeCell ref="P1:P2"/>
    <mergeCell ref="Q1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แพร่</vt:lpstr>
      <vt:lpstr>เชียงราย1</vt:lpstr>
      <vt:lpstr>พะเยา</vt:lpstr>
      <vt:lpstr>น่าน1</vt:lpstr>
      <vt:lpstr>เชียงราย2</vt:lpstr>
      <vt:lpstr>น่าน2</vt:lpstr>
      <vt:lpstr>Sheet1</vt:lpstr>
      <vt:lpstr>Sheet2</vt:lpstr>
      <vt:lpstr>เชียงราย1!Print_Area</vt:lpstr>
      <vt:lpstr>เชียงราย2!Print_Area</vt:lpstr>
      <vt:lpstr>น่าน1!Print_Area</vt:lpstr>
      <vt:lpstr>น่าน2!Print_Area</vt:lpstr>
      <vt:lpstr>พะเยา!Print_Area</vt:lpstr>
      <vt:lpstr>แพร่!Print_Area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2016-06-29T07:36:37Z</cp:lastPrinted>
  <dcterms:created xsi:type="dcterms:W3CDTF">2015-10-18T13:35:27Z</dcterms:created>
  <dcterms:modified xsi:type="dcterms:W3CDTF">2016-06-29T07:36:48Z</dcterms:modified>
</cp:coreProperties>
</file>