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1600" windowHeight="11610" activeTab="5"/>
  </bookViews>
  <sheets>
    <sheet name="ชุมพร" sheetId="2" r:id="rId1"/>
    <sheet name="ประจวบ" sheetId="3" r:id="rId2"/>
    <sheet name="ราชบุรี" sheetId="4" r:id="rId3"/>
    <sheet name="นครปฐม" sheetId="5" r:id="rId4"/>
    <sheet name="สมุทรสงคราม" sheetId="6" r:id="rId5"/>
    <sheet name="เพชรบุรี" sheetId="7" r:id="rId6"/>
  </sheets>
  <definedNames>
    <definedName name="_xlnm.Print_Area" localSheetId="3">นครปฐม!$A$1:$AI$46</definedName>
    <definedName name="_xlnm.Print_Area" localSheetId="1">ประจวบ!$A$1:$AI$29</definedName>
    <definedName name="_xlnm.Print_Area" localSheetId="5">เพชรบุรี!$A$1:$AI$30</definedName>
    <definedName name="_xlnm.Print_Area" localSheetId="2">ราชบุรี!$A$1:$AI$33</definedName>
    <definedName name="_xlnm.Print_Area" localSheetId="4">สมุทรสงคราม!$A$1:$AI$30</definedName>
  </definedNames>
  <calcPr calcId="152511"/>
</workbook>
</file>

<file path=xl/calcChain.xml><?xml version="1.0" encoding="utf-8"?>
<calcChain xmlns="http://schemas.openxmlformats.org/spreadsheetml/2006/main">
  <c r="H45" i="5" l="1"/>
  <c r="H13" i="3" l="1"/>
  <c r="H23" i="2"/>
  <c r="AM5" i="7" l="1"/>
  <c r="AN5" i="7"/>
  <c r="AR5" i="7" s="1"/>
  <c r="AO5" i="7"/>
  <c r="AS5" i="7" s="1"/>
  <c r="AQ5" i="7"/>
  <c r="AM6" i="7"/>
  <c r="AQ6" i="7" s="1"/>
  <c r="AN6" i="7"/>
  <c r="AR6" i="7" s="1"/>
  <c r="AO6" i="7"/>
  <c r="AS6" i="7" s="1"/>
  <c r="AM7" i="7"/>
  <c r="AQ7" i="7" s="1"/>
  <c r="AN7" i="7"/>
  <c r="AR7" i="7" s="1"/>
  <c r="AO7" i="7"/>
  <c r="AS7" i="7" s="1"/>
  <c r="AM8" i="7"/>
  <c r="AQ8" i="7" s="1"/>
  <c r="AN8" i="7"/>
  <c r="AR8" i="7" s="1"/>
  <c r="AO8" i="7"/>
  <c r="AS8" i="7" s="1"/>
  <c r="AM9" i="7"/>
  <c r="AQ9" i="7" s="1"/>
  <c r="AN9" i="7"/>
  <c r="AR9" i="7" s="1"/>
  <c r="AO9" i="7"/>
  <c r="AS9" i="7"/>
  <c r="AM10" i="7"/>
  <c r="AQ10" i="7" s="1"/>
  <c r="AN10" i="7"/>
  <c r="AR10" i="7" s="1"/>
  <c r="AO10" i="7"/>
  <c r="AS10" i="7"/>
  <c r="AM11" i="7"/>
  <c r="AQ11" i="7" s="1"/>
  <c r="AN11" i="7"/>
  <c r="AR11" i="7" s="1"/>
  <c r="AO11" i="7"/>
  <c r="AS11" i="7" s="1"/>
  <c r="AM12" i="7"/>
  <c r="AQ12" i="7" s="1"/>
  <c r="AN12" i="7"/>
  <c r="AR12" i="7" s="1"/>
  <c r="AO12" i="7"/>
  <c r="AS12" i="7" s="1"/>
  <c r="AM13" i="7"/>
  <c r="AN13" i="7"/>
  <c r="AR13" i="7" s="1"/>
  <c r="AO13" i="7"/>
  <c r="AQ13" i="7"/>
  <c r="AS13" i="7"/>
  <c r="AM14" i="7"/>
  <c r="AQ14" i="7" s="1"/>
  <c r="AN14" i="7"/>
  <c r="AR14" i="7" s="1"/>
  <c r="AO14" i="7"/>
  <c r="AS14" i="7" s="1"/>
  <c r="AM15" i="7"/>
  <c r="AQ15" i="7" s="1"/>
  <c r="AN15" i="7"/>
  <c r="AR15" i="7" s="1"/>
  <c r="AO15" i="7"/>
  <c r="AS15" i="7" s="1"/>
  <c r="AM16" i="7"/>
  <c r="AQ16" i="7" s="1"/>
  <c r="AN16" i="7"/>
  <c r="AR16" i="7" s="1"/>
  <c r="AO16" i="7"/>
  <c r="AS16" i="7" s="1"/>
  <c r="AM17" i="7"/>
  <c r="AN17" i="7"/>
  <c r="AR17" i="7" s="1"/>
  <c r="AO17" i="7"/>
  <c r="AS17" i="7" s="1"/>
  <c r="AQ17" i="7"/>
  <c r="AM18" i="7"/>
  <c r="AQ18" i="7" s="1"/>
  <c r="AN18" i="7"/>
  <c r="AR18" i="7" s="1"/>
  <c r="AO18" i="7"/>
  <c r="AS18" i="7"/>
  <c r="AM19" i="7"/>
  <c r="AQ19" i="7" s="1"/>
  <c r="AN19" i="7"/>
  <c r="AR19" i="7" s="1"/>
  <c r="AO19" i="7"/>
  <c r="AS19" i="7" s="1"/>
  <c r="AM20" i="7"/>
  <c r="AQ20" i="7" s="1"/>
  <c r="AN20" i="7"/>
  <c r="AR20" i="7" s="1"/>
  <c r="AO20" i="7"/>
  <c r="AS20" i="7" s="1"/>
  <c r="AM21" i="7"/>
  <c r="AN21" i="7"/>
  <c r="AR21" i="7" s="1"/>
  <c r="AO21" i="7"/>
  <c r="AQ21" i="7"/>
  <c r="AS21" i="7"/>
  <c r="AM22" i="7"/>
  <c r="AQ22" i="7" s="1"/>
  <c r="AN22" i="7"/>
  <c r="AR22" i="7" s="1"/>
  <c r="AO22" i="7"/>
  <c r="AS22" i="7" s="1"/>
  <c r="AM23" i="7"/>
  <c r="AQ23" i="7" s="1"/>
  <c r="AN23" i="7"/>
  <c r="AR23" i="7" s="1"/>
  <c r="AO23" i="7"/>
  <c r="AS23" i="7" s="1"/>
  <c r="AM24" i="7"/>
  <c r="AQ24" i="7" s="1"/>
  <c r="AN24" i="7"/>
  <c r="AR24" i="7" s="1"/>
  <c r="AO24" i="7"/>
  <c r="AS24" i="7" s="1"/>
  <c r="AM25" i="7"/>
  <c r="AQ25" i="7" s="1"/>
  <c r="AN25" i="7"/>
  <c r="AR25" i="7" s="1"/>
  <c r="AO25" i="7"/>
  <c r="AS25" i="7"/>
  <c r="AM26" i="7"/>
  <c r="AQ26" i="7" s="1"/>
  <c r="AN26" i="7"/>
  <c r="AR26" i="7" s="1"/>
  <c r="AO26" i="7"/>
  <c r="AS26" i="7"/>
  <c r="AM27" i="7"/>
  <c r="AN27" i="7"/>
  <c r="AR27" i="7" s="1"/>
  <c r="AO27" i="7"/>
  <c r="AS27" i="7" s="1"/>
  <c r="AQ27" i="7"/>
  <c r="AM28" i="7"/>
  <c r="AQ28" i="7" s="1"/>
  <c r="AN28" i="7"/>
  <c r="AR28" i="7" s="1"/>
  <c r="AO28" i="7"/>
  <c r="AS28" i="7" s="1"/>
  <c r="AO4" i="7"/>
  <c r="AS4" i="7" s="1"/>
  <c r="AN4" i="7"/>
  <c r="AR4" i="7" s="1"/>
  <c r="AM4" i="7"/>
  <c r="AQ4" i="7" s="1"/>
  <c r="AT5" i="7"/>
  <c r="AT6" i="7"/>
  <c r="AT7" i="7"/>
  <c r="AT8" i="7"/>
  <c r="AT9" i="7"/>
  <c r="AT10" i="7"/>
  <c r="AT11" i="7"/>
  <c r="AT12" i="7"/>
  <c r="AT13" i="7"/>
  <c r="AT14" i="7"/>
  <c r="AT15" i="7"/>
  <c r="AT16" i="7"/>
  <c r="AT17" i="7"/>
  <c r="AT18" i="7"/>
  <c r="AT19" i="7"/>
  <c r="AT20" i="7"/>
  <c r="AT21" i="7"/>
  <c r="AT22" i="7"/>
  <c r="AT23" i="7"/>
  <c r="AT24" i="7"/>
  <c r="AT25" i="7"/>
  <c r="AT26" i="7"/>
  <c r="AT27" i="7"/>
  <c r="AT28" i="7"/>
  <c r="U14" i="6"/>
  <c r="T14" i="6"/>
  <c r="S14" i="6"/>
  <c r="R14" i="6"/>
  <c r="AM26" i="6" l="1"/>
  <c r="AQ26" i="6" s="1"/>
  <c r="AN26" i="6"/>
  <c r="AR26" i="6" s="1"/>
  <c r="AM27" i="6"/>
  <c r="AQ27" i="6" s="1"/>
  <c r="AN27" i="6"/>
  <c r="AR27" i="6" s="1"/>
  <c r="AM28" i="6"/>
  <c r="AQ28" i="6" s="1"/>
  <c r="AN28" i="6"/>
  <c r="AR28" i="6" s="1"/>
  <c r="AM25" i="6"/>
  <c r="AQ25" i="6" s="1"/>
  <c r="AO25" i="6"/>
  <c r="AS25" i="6" s="1"/>
  <c r="AN25" i="6"/>
  <c r="AR25" i="6" s="1"/>
  <c r="AM5" i="6"/>
  <c r="AQ5" i="6" s="1"/>
  <c r="AN5" i="6"/>
  <c r="AR5" i="6" s="1"/>
  <c r="AO5" i="6"/>
  <c r="AS5" i="6" s="1"/>
  <c r="AM6" i="6"/>
  <c r="AN6" i="6"/>
  <c r="AR6" i="6" s="1"/>
  <c r="AO6" i="6"/>
  <c r="AS6" i="6" s="1"/>
  <c r="AQ6" i="6"/>
  <c r="AM7" i="6"/>
  <c r="AQ7" i="6" s="1"/>
  <c r="AN7" i="6"/>
  <c r="AR7" i="6" s="1"/>
  <c r="AO7" i="6"/>
  <c r="AS7" i="6" s="1"/>
  <c r="AM8" i="6"/>
  <c r="AQ8" i="6" s="1"/>
  <c r="AN8" i="6"/>
  <c r="AR8" i="6" s="1"/>
  <c r="AO8" i="6"/>
  <c r="AS8" i="6" s="1"/>
  <c r="AM9" i="6"/>
  <c r="AQ9" i="6" s="1"/>
  <c r="AN9" i="6"/>
  <c r="AR9" i="6" s="1"/>
  <c r="AO9" i="6"/>
  <c r="AS9" i="6"/>
  <c r="AM10" i="6"/>
  <c r="AQ10" i="6" s="1"/>
  <c r="AN10" i="6"/>
  <c r="AR10" i="6" s="1"/>
  <c r="AO10" i="6"/>
  <c r="AS10" i="6"/>
  <c r="AM11" i="6"/>
  <c r="AQ11" i="6" s="1"/>
  <c r="AN11" i="6"/>
  <c r="AR11" i="6" s="1"/>
  <c r="AO11" i="6"/>
  <c r="AS11" i="6" s="1"/>
  <c r="AM12" i="6"/>
  <c r="AQ12" i="6" s="1"/>
  <c r="AN12" i="6"/>
  <c r="AR12" i="6" s="1"/>
  <c r="AO12" i="6"/>
  <c r="AS12" i="6" s="1"/>
  <c r="AM13" i="6"/>
  <c r="AQ13" i="6" s="1"/>
  <c r="AN13" i="6"/>
  <c r="AR13" i="6" s="1"/>
  <c r="AO13" i="6"/>
  <c r="AS13" i="6" s="1"/>
  <c r="AO4" i="6"/>
  <c r="AS4" i="6" s="1"/>
  <c r="AN4" i="6"/>
  <c r="AR4" i="6" s="1"/>
  <c r="AM4" i="6"/>
  <c r="AQ4" i="6" s="1"/>
  <c r="AM5" i="5"/>
  <c r="AQ5" i="5" s="1"/>
  <c r="AN5" i="5"/>
  <c r="AR5" i="5" s="1"/>
  <c r="AO5" i="5"/>
  <c r="AS5" i="5" s="1"/>
  <c r="AM6" i="5"/>
  <c r="AQ6" i="5" s="1"/>
  <c r="AN6" i="5"/>
  <c r="AR6" i="5" s="1"/>
  <c r="AO6" i="5"/>
  <c r="AS6" i="5" s="1"/>
  <c r="AM7" i="5"/>
  <c r="AQ7" i="5" s="1"/>
  <c r="AN7" i="5"/>
  <c r="AR7" i="5" s="1"/>
  <c r="AO7" i="5"/>
  <c r="AS7" i="5" s="1"/>
  <c r="AM8" i="5"/>
  <c r="AQ8" i="5" s="1"/>
  <c r="AN8" i="5"/>
  <c r="AR8" i="5" s="1"/>
  <c r="AO8" i="5"/>
  <c r="AS8" i="5" s="1"/>
  <c r="AM9" i="5"/>
  <c r="AQ9" i="5" s="1"/>
  <c r="AN9" i="5"/>
  <c r="AR9" i="5" s="1"/>
  <c r="AO9" i="5"/>
  <c r="AS9" i="5" s="1"/>
  <c r="AM10" i="5"/>
  <c r="AQ10" i="5" s="1"/>
  <c r="AN10" i="5"/>
  <c r="AR10" i="5" s="1"/>
  <c r="AO10" i="5"/>
  <c r="AS10" i="5"/>
  <c r="AM11" i="5"/>
  <c r="AQ11" i="5" s="1"/>
  <c r="AN11" i="5"/>
  <c r="AR11" i="5" s="1"/>
  <c r="AO11" i="5"/>
  <c r="AS11" i="5" s="1"/>
  <c r="AM12" i="5"/>
  <c r="AQ12" i="5" s="1"/>
  <c r="AN12" i="5"/>
  <c r="AR12" i="5" s="1"/>
  <c r="AO12" i="5"/>
  <c r="AS12" i="5" s="1"/>
  <c r="AM13" i="5"/>
  <c r="AQ13" i="5" s="1"/>
  <c r="AN13" i="5"/>
  <c r="AR13" i="5" s="1"/>
  <c r="AO13" i="5"/>
  <c r="AS13" i="5" s="1"/>
  <c r="AM14" i="5"/>
  <c r="AQ14" i="5" s="1"/>
  <c r="AN14" i="5"/>
  <c r="AR14" i="5" s="1"/>
  <c r="AO14" i="5"/>
  <c r="AS14" i="5" s="1"/>
  <c r="AO4" i="5"/>
  <c r="AS4" i="5" s="1"/>
  <c r="AN4" i="5"/>
  <c r="AR4" i="5" s="1"/>
  <c r="AM4" i="5"/>
  <c r="AQ4" i="5" s="1"/>
  <c r="AM5" i="4"/>
  <c r="AQ5" i="4" s="1"/>
  <c r="AN5" i="4"/>
  <c r="AR5" i="4" s="1"/>
  <c r="AO5" i="4"/>
  <c r="AS5" i="4" s="1"/>
  <c r="AM6" i="4"/>
  <c r="AQ6" i="4" s="1"/>
  <c r="AN6" i="4"/>
  <c r="AR6" i="4" s="1"/>
  <c r="AO6" i="4"/>
  <c r="AS6" i="4" s="1"/>
  <c r="AM7" i="4"/>
  <c r="AQ7" i="4" s="1"/>
  <c r="AN7" i="4"/>
  <c r="AR7" i="4" s="1"/>
  <c r="AO7" i="4"/>
  <c r="AS7" i="4" s="1"/>
  <c r="AM8" i="4"/>
  <c r="AQ8" i="4" s="1"/>
  <c r="AN8" i="4"/>
  <c r="AR8" i="4" s="1"/>
  <c r="AO8" i="4"/>
  <c r="AS8" i="4" s="1"/>
  <c r="AM9" i="4"/>
  <c r="AQ9" i="4" s="1"/>
  <c r="AN9" i="4"/>
  <c r="AR9" i="4" s="1"/>
  <c r="AO9" i="4"/>
  <c r="AS9" i="4" s="1"/>
  <c r="AM10" i="4"/>
  <c r="AQ10" i="4" s="1"/>
  <c r="AN10" i="4"/>
  <c r="AR10" i="4" s="1"/>
  <c r="AO10" i="4"/>
  <c r="AS10" i="4" s="1"/>
  <c r="AM11" i="4"/>
  <c r="AQ11" i="4" s="1"/>
  <c r="AN11" i="4"/>
  <c r="AR11" i="4" s="1"/>
  <c r="AO11" i="4"/>
  <c r="AS11" i="4" s="1"/>
  <c r="AM12" i="4"/>
  <c r="AQ12" i="4" s="1"/>
  <c r="AN12" i="4"/>
  <c r="AR12" i="4" s="1"/>
  <c r="AO12" i="4"/>
  <c r="AS12" i="4" s="1"/>
  <c r="AM13" i="4"/>
  <c r="AQ13" i="4" s="1"/>
  <c r="AN13" i="4"/>
  <c r="AR13" i="4" s="1"/>
  <c r="AO13" i="4"/>
  <c r="AS13" i="4" s="1"/>
  <c r="AM14" i="4"/>
  <c r="AQ14" i="4" s="1"/>
  <c r="AN14" i="4"/>
  <c r="AR14" i="4" s="1"/>
  <c r="AO14" i="4"/>
  <c r="AS14" i="4" s="1"/>
  <c r="AM15" i="4"/>
  <c r="AQ15" i="4" s="1"/>
  <c r="AN15" i="4"/>
  <c r="AR15" i="4" s="1"/>
  <c r="AO15" i="4"/>
  <c r="AS15" i="4" s="1"/>
  <c r="AM16" i="4"/>
  <c r="AQ16" i="4" s="1"/>
  <c r="AN16" i="4"/>
  <c r="AR16" i="4" s="1"/>
  <c r="AO16" i="4"/>
  <c r="AS16" i="4" s="1"/>
  <c r="AM17" i="4"/>
  <c r="AQ17" i="4" s="1"/>
  <c r="AN17" i="4"/>
  <c r="AR17" i="4" s="1"/>
  <c r="AO17" i="4"/>
  <c r="AS17" i="4" s="1"/>
  <c r="AM18" i="4"/>
  <c r="AQ18" i="4" s="1"/>
  <c r="AN18" i="4"/>
  <c r="AR18" i="4" s="1"/>
  <c r="AO18" i="4"/>
  <c r="AS18" i="4" s="1"/>
  <c r="AM19" i="4"/>
  <c r="AQ19" i="4" s="1"/>
  <c r="AN19" i="4"/>
  <c r="AR19" i="4" s="1"/>
  <c r="AO19" i="4"/>
  <c r="AS19" i="4" s="1"/>
  <c r="AM20" i="4"/>
  <c r="AQ20" i="4" s="1"/>
  <c r="AN20" i="4"/>
  <c r="AR20" i="4" s="1"/>
  <c r="AO20" i="4"/>
  <c r="AS20" i="4" s="1"/>
  <c r="AM21" i="4"/>
  <c r="AQ21" i="4" s="1"/>
  <c r="AN21" i="4"/>
  <c r="AR21" i="4" s="1"/>
  <c r="AO21" i="4"/>
  <c r="AS21" i="4" s="1"/>
  <c r="AM22" i="4"/>
  <c r="AQ22" i="4" s="1"/>
  <c r="AN22" i="4"/>
  <c r="AR22" i="4" s="1"/>
  <c r="AO22" i="4"/>
  <c r="AS22" i="4" s="1"/>
  <c r="AM23" i="4"/>
  <c r="AQ23" i="4" s="1"/>
  <c r="AN23" i="4"/>
  <c r="AR23" i="4" s="1"/>
  <c r="AO23" i="4"/>
  <c r="AS23" i="4" s="1"/>
  <c r="AM24" i="4"/>
  <c r="AQ24" i="4" s="1"/>
  <c r="AN24" i="4"/>
  <c r="AR24" i="4" s="1"/>
  <c r="AO24" i="4"/>
  <c r="AS24" i="4" s="1"/>
  <c r="AM25" i="4"/>
  <c r="AQ25" i="4" s="1"/>
  <c r="AN25" i="4"/>
  <c r="AR25" i="4" s="1"/>
  <c r="AO25" i="4"/>
  <c r="AS25" i="4" s="1"/>
  <c r="AM26" i="4"/>
  <c r="AQ26" i="4" s="1"/>
  <c r="AN26" i="4"/>
  <c r="AR26" i="4" s="1"/>
  <c r="AO26" i="4"/>
  <c r="AS26" i="4" s="1"/>
  <c r="AM27" i="4"/>
  <c r="AQ27" i="4" s="1"/>
  <c r="AN27" i="4"/>
  <c r="AR27" i="4" s="1"/>
  <c r="AO27" i="4"/>
  <c r="AS27" i="4" s="1"/>
  <c r="AM28" i="4"/>
  <c r="AQ28" i="4" s="1"/>
  <c r="AN28" i="4"/>
  <c r="AR28" i="4" s="1"/>
  <c r="AO28" i="4"/>
  <c r="AS28" i="4" s="1"/>
  <c r="AM29" i="4"/>
  <c r="AQ29" i="4" s="1"/>
  <c r="AN29" i="4"/>
  <c r="AR29" i="4" s="1"/>
  <c r="AO29" i="4"/>
  <c r="AS29" i="4" s="1"/>
  <c r="AM30" i="4"/>
  <c r="AQ30" i="4" s="1"/>
  <c r="AN30" i="4"/>
  <c r="AR30" i="4" s="1"/>
  <c r="AO30" i="4"/>
  <c r="AS30" i="4" s="1"/>
  <c r="AM31" i="4"/>
  <c r="AQ31" i="4" s="1"/>
  <c r="AN31" i="4"/>
  <c r="AR31" i="4" s="1"/>
  <c r="AO31" i="4"/>
  <c r="AS31" i="4" s="1"/>
  <c r="AO4" i="4"/>
  <c r="AS4" i="4" s="1"/>
  <c r="AN4" i="4"/>
  <c r="AR4" i="4" s="1"/>
  <c r="AM4" i="4"/>
  <c r="AQ4" i="4" s="1"/>
  <c r="M32" i="4"/>
  <c r="Q14" i="3"/>
  <c r="W29" i="7" l="1"/>
  <c r="X29" i="7"/>
  <c r="Y29" i="7"/>
  <c r="R29" i="7"/>
  <c r="S29" i="7"/>
  <c r="T29" i="7"/>
  <c r="U29" i="7"/>
  <c r="M29" i="7"/>
  <c r="N29" i="7"/>
  <c r="O29" i="7"/>
  <c r="P29" i="7"/>
  <c r="M29" i="6"/>
  <c r="N29" i="6"/>
  <c r="O29" i="6"/>
  <c r="P29" i="6"/>
  <c r="M14" i="6"/>
  <c r="N14" i="6"/>
  <c r="O14" i="6"/>
  <c r="P14" i="6"/>
  <c r="R32" i="4"/>
  <c r="S32" i="4"/>
  <c r="T32" i="4"/>
  <c r="U32" i="4"/>
  <c r="N32" i="4"/>
  <c r="O32" i="4"/>
  <c r="P32" i="4"/>
  <c r="M28" i="3"/>
  <c r="N28" i="3"/>
  <c r="O28" i="3"/>
  <c r="P28" i="3"/>
  <c r="M15" i="5" l="1"/>
  <c r="N15" i="5"/>
  <c r="O15" i="5"/>
  <c r="P15" i="5"/>
  <c r="M45" i="5" l="1"/>
  <c r="N45" i="5"/>
  <c r="O45" i="5"/>
  <c r="P45" i="5"/>
  <c r="R15" i="5"/>
  <c r="S15" i="5"/>
  <c r="T15" i="5"/>
  <c r="U15" i="5"/>
  <c r="R13" i="3"/>
  <c r="S13" i="3"/>
  <c r="T13" i="3"/>
  <c r="U13" i="3"/>
  <c r="M13" i="3"/>
  <c r="N13" i="3"/>
  <c r="O13" i="3"/>
  <c r="P13" i="3"/>
  <c r="Q24" i="2"/>
  <c r="U23" i="2"/>
  <c r="AI5" i="7"/>
  <c r="AI6" i="7"/>
  <c r="AI7" i="7"/>
  <c r="AI8" i="7"/>
  <c r="AI9" i="7"/>
  <c r="AI10" i="7"/>
  <c r="AI11" i="7"/>
  <c r="AI12" i="7"/>
  <c r="AI13" i="7"/>
  <c r="AI14" i="7"/>
  <c r="AI15" i="7"/>
  <c r="AI16" i="7"/>
  <c r="AI17" i="7"/>
  <c r="AI18" i="7"/>
  <c r="AI19" i="7"/>
  <c r="AI20" i="7"/>
  <c r="AI21" i="7"/>
  <c r="AI22" i="7"/>
  <c r="AI23" i="7"/>
  <c r="AI24" i="7"/>
  <c r="AI25" i="7"/>
  <c r="AI26" i="7"/>
  <c r="AI27" i="7"/>
  <c r="AI28" i="7"/>
  <c r="AI4" i="7"/>
  <c r="AE10" i="7"/>
  <c r="AC26" i="7"/>
  <c r="AE26" i="7"/>
  <c r="AG26" i="7"/>
  <c r="AC27" i="7"/>
  <c r="AE27" i="7"/>
  <c r="AG27" i="7"/>
  <c r="AA29" i="7"/>
  <c r="AB29" i="7"/>
  <c r="AD29" i="7"/>
  <c r="AF29" i="7"/>
  <c r="AH29" i="7"/>
  <c r="S29" i="6"/>
  <c r="T29" i="6"/>
  <c r="R29" i="6"/>
  <c r="X14" i="6"/>
  <c r="Y14" i="6"/>
  <c r="W14" i="6"/>
  <c r="V29" i="6"/>
  <c r="W29" i="6"/>
  <c r="X29" i="6"/>
  <c r="Y29" i="6"/>
  <c r="Z29" i="6"/>
  <c r="AA29" i="6"/>
  <c r="AI5" i="6"/>
  <c r="AI6" i="6"/>
  <c r="AI7" i="6"/>
  <c r="AI8" i="6"/>
  <c r="AI9" i="6"/>
  <c r="AI10" i="6"/>
  <c r="AI11" i="6"/>
  <c r="AI12" i="6"/>
  <c r="AI13" i="6"/>
  <c r="AI4" i="6"/>
  <c r="AA14" i="6"/>
  <c r="AB14" i="6"/>
  <c r="AD14" i="6"/>
  <c r="AF14" i="6"/>
  <c r="AH14" i="6"/>
  <c r="S45" i="5"/>
  <c r="R45" i="5"/>
  <c r="X15" i="5"/>
  <c r="Y15" i="5"/>
  <c r="W15" i="5"/>
  <c r="AC5" i="5"/>
  <c r="AC6" i="5"/>
  <c r="AC7" i="5"/>
  <c r="AC8" i="5"/>
  <c r="AC9" i="5"/>
  <c r="AC10" i="5"/>
  <c r="AC11" i="5"/>
  <c r="AC12" i="5"/>
  <c r="AC13" i="5"/>
  <c r="AC14" i="5"/>
  <c r="AE5" i="5"/>
  <c r="AE6" i="5"/>
  <c r="AE7" i="5"/>
  <c r="AE8" i="5"/>
  <c r="AE9" i="5"/>
  <c r="AE10" i="5"/>
  <c r="AE11" i="5"/>
  <c r="AE12" i="5"/>
  <c r="AE13" i="5"/>
  <c r="AE14" i="5"/>
  <c r="AG5" i="5"/>
  <c r="AG6" i="5"/>
  <c r="AG7" i="5"/>
  <c r="AG8" i="5"/>
  <c r="AG9" i="5"/>
  <c r="AG10" i="5"/>
  <c r="AG11" i="5"/>
  <c r="AG12" i="5"/>
  <c r="AG13" i="5"/>
  <c r="AG14" i="5"/>
  <c r="AI5" i="5"/>
  <c r="AI6" i="5"/>
  <c r="AI7" i="5"/>
  <c r="AI8" i="5"/>
  <c r="AI9" i="5"/>
  <c r="AI10" i="5"/>
  <c r="AI11" i="5"/>
  <c r="AI12" i="5"/>
  <c r="AI13" i="5"/>
  <c r="AI14" i="5"/>
  <c r="AG4" i="5"/>
  <c r="AC4" i="5"/>
  <c r="AE4" i="5"/>
  <c r="AI4" i="5"/>
  <c r="V45" i="5"/>
  <c r="W45" i="5"/>
  <c r="X45" i="5"/>
  <c r="Y45" i="5"/>
  <c r="Z45" i="5"/>
  <c r="AA45" i="5"/>
  <c r="AA15" i="5"/>
  <c r="AB15" i="5"/>
  <c r="AD15" i="5"/>
  <c r="AF15" i="5"/>
  <c r="AH15" i="5"/>
  <c r="H15" i="5"/>
  <c r="Z16" i="5" s="1"/>
  <c r="X32" i="4"/>
  <c r="Y32" i="4"/>
  <c r="W32" i="4"/>
  <c r="AI5" i="4"/>
  <c r="AI6" i="4"/>
  <c r="AI7" i="4"/>
  <c r="AI8" i="4"/>
  <c r="AI9" i="4"/>
  <c r="AI10" i="4"/>
  <c r="AI11" i="4"/>
  <c r="AI12" i="4"/>
  <c r="AI13" i="4"/>
  <c r="AI14" i="4"/>
  <c r="AI15" i="4"/>
  <c r="AI16" i="4"/>
  <c r="AI17" i="4"/>
  <c r="AI18" i="4"/>
  <c r="AI19" i="4"/>
  <c r="AI20" i="4"/>
  <c r="AI21" i="4"/>
  <c r="AI22" i="4"/>
  <c r="AI23" i="4"/>
  <c r="AI24" i="4"/>
  <c r="AI25" i="4"/>
  <c r="AI26" i="4"/>
  <c r="AI27" i="4"/>
  <c r="AI28" i="4"/>
  <c r="AI29" i="4"/>
  <c r="AI30" i="4"/>
  <c r="AI31" i="4"/>
  <c r="AG5" i="4"/>
  <c r="AG6" i="4"/>
  <c r="AG7" i="4"/>
  <c r="AG8" i="4"/>
  <c r="AG9" i="4"/>
  <c r="AG10" i="4"/>
  <c r="AG11" i="4"/>
  <c r="AG12" i="4"/>
  <c r="AG13" i="4"/>
  <c r="AG14" i="4"/>
  <c r="AG15" i="4"/>
  <c r="AG16" i="4"/>
  <c r="AG17" i="4"/>
  <c r="AG18" i="4"/>
  <c r="AG19" i="4"/>
  <c r="AG20" i="4"/>
  <c r="AG21" i="4"/>
  <c r="AG22" i="4"/>
  <c r="AG23" i="4"/>
  <c r="AG24" i="4"/>
  <c r="AG25" i="4"/>
  <c r="AG26" i="4"/>
  <c r="AG27" i="4"/>
  <c r="AG28" i="4"/>
  <c r="AG29" i="4"/>
  <c r="AG30" i="4"/>
  <c r="AG31" i="4"/>
  <c r="AE5" i="4"/>
  <c r="AE6" i="4"/>
  <c r="AE7" i="4"/>
  <c r="AE8" i="4"/>
  <c r="AE9" i="4"/>
  <c r="AE10" i="4"/>
  <c r="AE11" i="4"/>
  <c r="AE12" i="4"/>
  <c r="AE13" i="4"/>
  <c r="AE14" i="4"/>
  <c r="AE15" i="4"/>
  <c r="AE16" i="4"/>
  <c r="AE17" i="4"/>
  <c r="AE18" i="4"/>
  <c r="AE19" i="4"/>
  <c r="AE20" i="4"/>
  <c r="AE21" i="4"/>
  <c r="AE22" i="4"/>
  <c r="AE23" i="4"/>
  <c r="AE24" i="4"/>
  <c r="AE25" i="4"/>
  <c r="AE26" i="4"/>
  <c r="AE27" i="4"/>
  <c r="AE28" i="4"/>
  <c r="AE29" i="4"/>
  <c r="AE30" i="4"/>
  <c r="AE31" i="4"/>
  <c r="AC5" i="4"/>
  <c r="AC6" i="4"/>
  <c r="AC7" i="4"/>
  <c r="AC8" i="4"/>
  <c r="AC9" i="4"/>
  <c r="AC10" i="4"/>
  <c r="AC11" i="4"/>
  <c r="AC12" i="4"/>
  <c r="AC13" i="4"/>
  <c r="AC14" i="4"/>
  <c r="AC15" i="4"/>
  <c r="AC16" i="4"/>
  <c r="AC17" i="4"/>
  <c r="AC18" i="4"/>
  <c r="AC19" i="4"/>
  <c r="AC20" i="4"/>
  <c r="AC21" i="4"/>
  <c r="AC22" i="4"/>
  <c r="AC23" i="4"/>
  <c r="AC24" i="4"/>
  <c r="AC25" i="4"/>
  <c r="AC26" i="4"/>
  <c r="AC27" i="4"/>
  <c r="AC28" i="4"/>
  <c r="AC29" i="4"/>
  <c r="AC30" i="4"/>
  <c r="AC31" i="4"/>
  <c r="AI4" i="4"/>
  <c r="AG4" i="4"/>
  <c r="AE4" i="4"/>
  <c r="AC4" i="4"/>
  <c r="AA32" i="4"/>
  <c r="AB32" i="4"/>
  <c r="AD32" i="4"/>
  <c r="AF32" i="4"/>
  <c r="AH32" i="4"/>
  <c r="S28" i="3"/>
  <c r="R28" i="3"/>
  <c r="X13" i="3"/>
  <c r="Y13" i="3"/>
  <c r="W13" i="3"/>
  <c r="AI5" i="3"/>
  <c r="AI6" i="3"/>
  <c r="AI7" i="3"/>
  <c r="AI8" i="3"/>
  <c r="AI9" i="3"/>
  <c r="AI10" i="3"/>
  <c r="AI11" i="3"/>
  <c r="AI12" i="3"/>
  <c r="AI4" i="3"/>
  <c r="AA13" i="3"/>
  <c r="AB13" i="3"/>
  <c r="AD13" i="3"/>
  <c r="AF13" i="3"/>
  <c r="AH13" i="3"/>
  <c r="X23" i="2"/>
  <c r="Y23" i="2"/>
  <c r="W23" i="2"/>
  <c r="AC16" i="5" l="1"/>
  <c r="AI16" i="5"/>
  <c r="AE16" i="5"/>
  <c r="AG16" i="5"/>
  <c r="AI5" i="2"/>
  <c r="AI6" i="2"/>
  <c r="AI7" i="2"/>
  <c r="AI8" i="2"/>
  <c r="AI9" i="2"/>
  <c r="AI10" i="2"/>
  <c r="AI11" i="2"/>
  <c r="AI12" i="2"/>
  <c r="AI13" i="2"/>
  <c r="AI14" i="2"/>
  <c r="AI15" i="2"/>
  <c r="AI16" i="2"/>
  <c r="AI17" i="2"/>
  <c r="AI18" i="2"/>
  <c r="AI19" i="2"/>
  <c r="AI20" i="2"/>
  <c r="AI21" i="2"/>
  <c r="AI22" i="2"/>
  <c r="AI4" i="2"/>
  <c r="AC11" i="2"/>
  <c r="AE11" i="2"/>
  <c r="AG11" i="2"/>
  <c r="AC12" i="2"/>
  <c r="AC13" i="2"/>
  <c r="AC14" i="2"/>
  <c r="AC15" i="2"/>
  <c r="AE15" i="2"/>
  <c r="AG15" i="2"/>
  <c r="AC16" i="2"/>
  <c r="AE16" i="2"/>
  <c r="AG16" i="2"/>
  <c r="AC17" i="2"/>
  <c r="AE17" i="2"/>
  <c r="AG17" i="2"/>
  <c r="AC18" i="2"/>
  <c r="AE18" i="2"/>
  <c r="AG18" i="2"/>
  <c r="AC19" i="2"/>
  <c r="AE19" i="2"/>
  <c r="AG19" i="2"/>
  <c r="AC20" i="2"/>
  <c r="AE20" i="2"/>
  <c r="AG20" i="2"/>
  <c r="AC21" i="2"/>
  <c r="AC22" i="2"/>
  <c r="AA23" i="2"/>
  <c r="AB23" i="2"/>
  <c r="AD23" i="2"/>
  <c r="AF23" i="2"/>
  <c r="AH23" i="2"/>
  <c r="H14" i="6" l="1"/>
  <c r="AG15" i="6" l="1"/>
  <c r="AE15" i="6"/>
  <c r="AC15" i="6"/>
  <c r="Z15" i="6"/>
  <c r="AI15" i="6"/>
  <c r="H29" i="7"/>
  <c r="Z30" i="7" l="1"/>
  <c r="AT4" i="7"/>
  <c r="Q30" i="7"/>
  <c r="AE30" i="7"/>
  <c r="AC30" i="7"/>
  <c r="AG30" i="7"/>
  <c r="AI30" i="7"/>
  <c r="H32" i="4"/>
  <c r="Z33" i="4" s="1"/>
  <c r="AC33" i="4" l="1"/>
  <c r="AI33" i="4"/>
  <c r="AE33" i="4"/>
  <c r="AG33" i="4"/>
  <c r="Q16" i="5"/>
  <c r="T10" i="2"/>
  <c r="T23" i="2" s="1"/>
  <c r="S10" i="2"/>
  <c r="S23" i="2" s="1"/>
  <c r="R10" i="2"/>
  <c r="R23" i="2" s="1"/>
  <c r="P10" i="2"/>
  <c r="P23" i="2" s="1"/>
  <c r="O10" i="2"/>
  <c r="O23" i="2" s="1"/>
  <c r="N10" i="2"/>
  <c r="N23" i="2" s="1"/>
  <c r="M10" i="2"/>
  <c r="M23" i="2" s="1"/>
  <c r="Z24" i="2" l="1"/>
  <c r="AG24" i="2"/>
  <c r="AE24" i="2"/>
  <c r="AC24" i="2"/>
  <c r="AI24" i="2"/>
  <c r="Q33" i="4"/>
  <c r="AE14" i="3" l="1"/>
  <c r="AC14" i="3"/>
  <c r="Z14" i="3"/>
  <c r="AG14" i="3"/>
  <c r="AI14" i="3"/>
  <c r="V24" i="2" l="1"/>
  <c r="V30" i="7"/>
  <c r="V15" i="6" l="1"/>
  <c r="Q15" i="6"/>
  <c r="V16" i="5"/>
  <c r="V14" i="3"/>
  <c r="V33" i="4"/>
</calcChain>
</file>

<file path=xl/sharedStrings.xml><?xml version="1.0" encoding="utf-8"?>
<sst xmlns="http://schemas.openxmlformats.org/spreadsheetml/2006/main" count="1142" uniqueCount="221">
  <si>
    <t>รหัสแขวง</t>
  </si>
  <si>
    <t>หมายเลขทางหลวง</t>
  </si>
  <si>
    <t>หมายเลขควบคุม</t>
  </si>
  <si>
    <t>ชื่อสายทาง</t>
  </si>
  <si>
    <t>จำนวนช่องจราจร</t>
  </si>
  <si>
    <t>ทิศทางสำรวจ</t>
  </si>
  <si>
    <t>วันที่สำรวจ</t>
  </si>
  <si>
    <t>ประเภท
ผิวทาง</t>
  </si>
  <si>
    <t>แขวงทางหลวงสมุทรสงคราม</t>
  </si>
  <si>
    <t>วัดแก้ว - บ้านไร่</t>
  </si>
  <si>
    <t>R1</t>
  </si>
  <si>
    <t>ทางเข้าสมุทรสงคราม</t>
  </si>
  <si>
    <t>R2</t>
  </si>
  <si>
    <t>บ้านสิงห์ - บ้านแพ้ว</t>
  </si>
  <si>
    <t>โคกวัด - บ้านไร่</t>
  </si>
  <si>
    <t>ห้วยชินสีห์ - หินสี</t>
  </si>
  <si>
    <t>ท่ายาง - หนองหญ้าปล้อง</t>
  </si>
  <si>
    <t>เทศบาลเมืองสมุทรสงคราม - ท่าน้ำสมุทรสงคราม</t>
  </si>
  <si>
    <t>R4</t>
  </si>
  <si>
    <t>แขวงทางหลวงเพชรบุรี</t>
  </si>
  <si>
    <t>สระพัง - เขาวัง</t>
  </si>
  <si>
    <t>R3</t>
  </si>
  <si>
    <t>ชะอำ - ห้วยทรายใต้</t>
  </si>
  <si>
    <t>เทศบาลเมืองเพชรบุรี - บันไดอิฐ</t>
  </si>
  <si>
    <t>หนองเผาถ่าน - บ้านท่า</t>
  </si>
  <si>
    <t>ท่ายาง - เขื่อนเพชร</t>
  </si>
  <si>
    <t>เพชรบุรี - บ้านแหลมฝั่งตะวันตก</t>
  </si>
  <si>
    <t>เพชรบุรี - หาดเจ้าสำราญ</t>
  </si>
  <si>
    <t>เพชรบุรี - บ้านแหลมฝั่งตะวันออก</t>
  </si>
  <si>
    <t>เทศบาลเมืองเพชรบุรี - บ้านลาด</t>
  </si>
  <si>
    <t>เขื่อนเพชร - บางกุฬา</t>
  </si>
  <si>
    <t>ทางเข้าโครงการพระราชประสงค์หุบกระพง</t>
  </si>
  <si>
    <t>เขาตะเครา - หนองแก</t>
  </si>
  <si>
    <t>เขาอ่างแก้ว - วังกุ่ม</t>
  </si>
  <si>
    <t>หนองควง - หนองหญ้าปล้อง</t>
  </si>
  <si>
    <t>หนองเอื้อง - ทุ่งขาม</t>
  </si>
  <si>
    <t>เขื่อนเพชร - ห้วยโสก</t>
  </si>
  <si>
    <t>โป่งแย้ - หุบเฉลา</t>
  </si>
  <si>
    <t>หินลาด - เขื่อนแก่งกระจาน</t>
  </si>
  <si>
    <t>เขื่อนเพชร - เขื่อนแก่งกระจาน</t>
  </si>
  <si>
    <t>ด่านโง - หนองปืนแตก</t>
  </si>
  <si>
    <t>เข้าเมืองเพชรบุรี</t>
  </si>
  <si>
    <t>ทางเข้าพระราชนิเวศน์มฤคทายวัน</t>
  </si>
  <si>
    <t>แขวงทางหลวงชุมพร</t>
  </si>
  <si>
    <t>สี่แยกปฐมพร - แยกหมอเล็ก</t>
  </si>
  <si>
    <t>ท่าแซะ - ท่าเสม็ด</t>
  </si>
  <si>
    <t>ท่าเสม็ด - ศูนย์ราชการชุมพร</t>
  </si>
  <si>
    <t>ทางเข้าตลาดท่าแซะ</t>
  </si>
  <si>
    <t>บ้านพละ - ปะทิว</t>
  </si>
  <si>
    <t>0+000</t>
  </si>
  <si>
    <t>11+100</t>
  </si>
  <si>
    <t>13+300</t>
  </si>
  <si>
    <t>48+208</t>
  </si>
  <si>
    <t>หนองหัดไท - ดอนยาง</t>
  </si>
  <si>
    <t>แยกโพธารส - ท่ายาง</t>
  </si>
  <si>
    <t>สวี - บ่อคา</t>
  </si>
  <si>
    <t>7+583</t>
  </si>
  <si>
    <t>2+875</t>
  </si>
  <si>
    <t>15+282</t>
  </si>
  <si>
    <t>เขาปีบ - นาเหนือ</t>
  </si>
  <si>
    <t>เขาม่วง - วัดแหลมทราย</t>
  </si>
  <si>
    <t>ปากคลอง - ปากน้ำชุมพร</t>
  </si>
  <si>
    <t>หลังสวน - ละแม</t>
  </si>
  <si>
    <t>ทางเข้าประจวบคีรีขันธ์</t>
  </si>
  <si>
    <t>ปราณบุรี - ปากน้ำปราณ</t>
  </si>
  <si>
    <t>สามแยกบางสะพาน - ชายทะเล</t>
  </si>
  <si>
    <t>กุยบุรี - ยางชุม</t>
  </si>
  <si>
    <t>หัวหิน - โป่งแย้</t>
  </si>
  <si>
    <t>หนองตะเภา - ห้วยมงคล</t>
  </si>
  <si>
    <t>ทางเข้าหาดทรายใหญ่</t>
  </si>
  <si>
    <t>สามแยกบ้านกรูด - ปากคลองบ้านกรูด</t>
  </si>
  <si>
    <t>ช้างแรก - บางสะพานน้อย</t>
  </si>
  <si>
    <t>แขวงทางหลวงราชบุรี</t>
  </si>
  <si>
    <t>หนองตะแครง - ลูกแก</t>
  </si>
  <si>
    <t>ราชบุรี - แก้มอ้น</t>
  </si>
  <si>
    <t>บ้านเลือก - หนองตากยา</t>
  </si>
  <si>
    <t>โป่งกระทิง - จอมบึง</t>
  </si>
  <si>
    <t>เขากรวด - หนองแช่เสา</t>
  </si>
  <si>
    <t>เขาวัง - เหมืองผาปกค้างคาว</t>
  </si>
  <si>
    <t>40+662</t>
  </si>
  <si>
    <t>68+034</t>
  </si>
  <si>
    <t>41+062</t>
  </si>
  <si>
    <t>เจ็ดเสมียน - โคกหม้อ</t>
  </si>
  <si>
    <t>โคกสูง - หนองเป็ด</t>
  </si>
  <si>
    <t>เจดีย์หัก - แก้วฟ้า</t>
  </si>
  <si>
    <t>3+920</t>
  </si>
  <si>
    <t>4+207</t>
  </si>
  <si>
    <t>14+207</t>
  </si>
  <si>
    <t>แก้วฟ้า  - เขาช่องพราน</t>
  </si>
  <si>
    <t>เขาช่องพราน - เบิกไพร</t>
  </si>
  <si>
    <t>คูบัว - ราชบุรี</t>
  </si>
  <si>
    <t>ห้วยชินสีห์ - พญาไม้</t>
  </si>
  <si>
    <t>ประตูน้ำ - ท่าผา</t>
  </si>
  <si>
    <t>สามแยกกระจับ - หนองโพ</t>
  </si>
  <si>
    <t>กำแพงใต้ - บ้านเลือก</t>
  </si>
  <si>
    <t>ปากบึง - ทำเนียบ</t>
  </si>
  <si>
    <t>ทางเข้าเจ็ดเสมียน</t>
  </si>
  <si>
    <t>แขวงทางหลวงนครปฐม</t>
  </si>
  <si>
    <t>บ้านบ่อ - พระประโทน</t>
  </si>
  <si>
    <t>นครปฐม - ดอนตูม</t>
  </si>
  <si>
    <t>ดอนตูม - ลำลูกบัว</t>
  </si>
  <si>
    <t>ทางเข้านครชัยศรี</t>
  </si>
  <si>
    <t>เด่นมะขาม - บางเลน</t>
  </si>
  <si>
    <t>หลักสาม - บางโทรัด</t>
  </si>
  <si>
    <t>ดอนตูม - บางเลน</t>
  </si>
  <si>
    <t>หนองปลาไหล - ดอนตูม</t>
  </si>
  <si>
    <t>วัดยกกระบัตร - หลักสี่</t>
  </si>
  <si>
    <t>หลักสาม - คลองยกกระบัตร</t>
  </si>
  <si>
    <t>จอมปลวก - สมุทรสงคราม</t>
  </si>
  <si>
    <t>ทางเข้าเทศบาลตำบลโพหัก</t>
  </si>
  <si>
    <t>รวม</t>
  </si>
  <si>
    <t>-</t>
  </si>
  <si>
    <t>เฉลี่ย</t>
  </si>
  <si>
    <t>A.C.</t>
  </si>
  <si>
    <t>71+858</t>
  </si>
  <si>
    <t>70+568</t>
  </si>
  <si>
    <t>6+500</t>
  </si>
  <si>
    <t>21+500</t>
  </si>
  <si>
    <t>12+150</t>
  </si>
  <si>
    <t>16+094</t>
  </si>
  <si>
    <t>43+086</t>
  </si>
  <si>
    <t>18+515</t>
  </si>
  <si>
    <t>45+605</t>
  </si>
  <si>
    <t>25+032</t>
  </si>
  <si>
    <t>0+315</t>
  </si>
  <si>
    <t>4+218</t>
  </si>
  <si>
    <t>0+751</t>
  </si>
  <si>
    <t>บางน้อยใน - บางหลวง</t>
  </si>
  <si>
    <t>4+800</t>
  </si>
  <si>
    <t>6+397</t>
  </si>
  <si>
    <t>210+060</t>
  </si>
  <si>
    <t>192+167</t>
  </si>
  <si>
    <t>9+000</t>
  </si>
  <si>
    <t>วังตะกอ - หลังสวน</t>
  </si>
  <si>
    <t>สี่แยกละแม - สวนแตง</t>
  </si>
  <si>
    <t>บางแพ - จอมปลวก</t>
  </si>
  <si>
    <t>0+475</t>
  </si>
  <si>
    <t>แขวงทางหลวง</t>
  </si>
  <si>
    <t>รอยแตกตามขวาง(แผ่น)</t>
  </si>
  <si>
    <t>รอยแตกที่มุม (แผ่น)</t>
  </si>
  <si>
    <t>วัสดุยาแนวรอยต่อเสียหาย (แผ่น)</t>
  </si>
  <si>
    <t>นครชัยศรี - พระประโทน</t>
  </si>
  <si>
    <t>44+450</t>
  </si>
  <si>
    <t>52+400</t>
  </si>
  <si>
    <t>C.C.</t>
  </si>
  <si>
    <t>41+067</t>
  </si>
  <si>
    <t>พระประโทน - สระกระเทียม</t>
  </si>
  <si>
    <t>58+837</t>
  </si>
  <si>
    <t>นครปฐม - หนองปลาไหล</t>
  </si>
  <si>
    <t>21+150</t>
  </si>
  <si>
    <t>หนองปลาไหล - กำแพงแสน</t>
  </si>
  <si>
    <t>29+650</t>
  </si>
  <si>
    <t>บางเลน - ลำลูกบัว</t>
  </si>
  <si>
    <t>42+000</t>
  </si>
  <si>
    <t>54+700</t>
  </si>
  <si>
    <t>นครปฐม - ลาดปลาเค้า</t>
  </si>
  <si>
    <t>1+195</t>
  </si>
  <si>
    <t>0+900</t>
  </si>
  <si>
    <t>1+347</t>
  </si>
  <si>
    <t>จำนวนแผ่นรอยเลื่อนต่างระดับของผิวทาง (แผ่น)</t>
  </si>
  <si>
    <t>2+000</t>
  </si>
  <si>
    <t>42+935</t>
  </si>
  <si>
    <t>59+425</t>
  </si>
  <si>
    <t>59+515</t>
  </si>
  <si>
    <t>69+324</t>
  </si>
  <si>
    <t>28+629</t>
  </si>
  <si>
    <t>6+178</t>
  </si>
  <si>
    <t>12+774</t>
  </si>
  <si>
    <t>8+422</t>
  </si>
  <si>
    <t>35+602</t>
  </si>
  <si>
    <t>39+029</t>
  </si>
  <si>
    <t>2+760</t>
  </si>
  <si>
    <t>1+806</t>
  </si>
  <si>
    <t>1+894</t>
  </si>
  <si>
    <t>สำนักงานทางหลวงที่ 15 สรุปค่าความเสียหายของผิวลาดยาง แขวงทางหลวงชุมพร</t>
  </si>
  <si>
    <t>สำนักงานทางหลวงที่ 15 สรุปค่าความเสียหายของผิวลาดยาง แขวงทางหลวงราชบุรี</t>
  </si>
  <si>
    <t>สำนักงานทางหลวงที่ 15 สรุปค่าความเสียหายของผิวลาดยาง แขวงทางหลวงสมุทรสงคราม</t>
  </si>
  <si>
    <t>สำนักงานทางหลวงที่ 15 สรุปค่าความเสียหายของผิวคอนกรีต แขวงทางหลวงสมุทรสงคราม</t>
  </si>
  <si>
    <t>สำนักงานทางหลวงที่ 15 สรุปค่าความเสียหายของผิวลาดยาง แขวงทางหลวงเพชรบุรี</t>
  </si>
  <si>
    <t>L3</t>
  </si>
  <si>
    <t>L1</t>
  </si>
  <si>
    <t>L2</t>
  </si>
  <si>
    <t>L4</t>
  </si>
  <si>
    <t>กิโลเมตรเริ่มต้น</t>
  </si>
  <si>
    <t>กิโลเมตรสิ้นสุด</t>
  </si>
  <si>
    <t>ระยะทาง
(กิโลเมตร)</t>
  </si>
  <si>
    <t>ระยะทางที่มีค่า IRI ในช่วงต่าง ๆ (กิโลเมตร)</t>
  </si>
  <si>
    <t>IRI เฉลี่ย
(เมตร/กิโลเมตร)</t>
  </si>
  <si>
    <t>ระยะทางที่มีค่าร่องล้อในช่วงต่าง ๆ (กิโลเมตร)</t>
  </si>
  <si>
    <t>Rutting เฉลี่ย (มิลลิเมตร)</t>
  </si>
  <si>
    <t>ระยะทางที่มีค่า MPD ในช่วงต่าง ๆ (กิโลเมตร)</t>
  </si>
  <si>
    <t>MPD
(มิลลิเมตร)</t>
  </si>
  <si>
    <t>รอยแตก  ต่อเนื่อง(ตารางเมตร)</t>
  </si>
  <si>
    <t>รอยแตก 
ไม่ต่อเนื่อง(เมตร)</t>
  </si>
  <si>
    <t>ร้อยละรอยแตก</t>
  </si>
  <si>
    <t>หลุดร่อน (ตารางเมตร)</t>
  </si>
  <si>
    <t>ร้อยละหลุดร่อน</t>
  </si>
  <si>
    <t xml:space="preserve"> รอยปะซ่อม (ตารางเมตร)</t>
  </si>
  <si>
    <t>ร้อยละรอยปะซ่อม</t>
  </si>
  <si>
    <t>หลุมบ่อ (ตารางเมตร)</t>
  </si>
  <si>
    <t xml:space="preserve"> ร้อยละหลุมบ่อ </t>
  </si>
  <si>
    <t>IRI &lt; 2.5</t>
  </si>
  <si>
    <t>2.5 ≤ IRI &lt; 3.5</t>
  </si>
  <si>
    <t>3.5 ≤ IRI &lt; 5</t>
  </si>
  <si>
    <t>IRI ≥ 5</t>
  </si>
  <si>
    <t>Rut &lt; 10</t>
  </si>
  <si>
    <t>10 ≤ Rut &lt; 15</t>
  </si>
  <si>
    <t>15 ≤ Rut &lt; 20</t>
  </si>
  <si>
    <t>Rut ≥ 20</t>
  </si>
  <si>
    <t>MPD &lt; 0.25</t>
  </si>
  <si>
    <t>0.25 ≤ MPD &lt; 0.5</t>
  </si>
  <si>
    <t>MPD ≥ 0.5</t>
  </si>
  <si>
    <t>สำนักงานทางหลวงที่ 15 สรุปค่าความเสียหายของผิวลาดยาง แขวงทางหลวงประจวบคีรีขันธ์ (หัวหิน)</t>
  </si>
  <si>
    <t>สำนักงานทางหลวงที่ 15 สรุปค่าความเสียหายของผิวคอนกรีต แขวงทางหลวงประจวบคีรีขันธ์ (หัวหิน)</t>
  </si>
  <si>
    <t>รอยแตกตามยาว (แผ่น)</t>
  </si>
  <si>
    <t>รอยบิ่นกะเทาะที่รอยต่อ (แผ่น)</t>
  </si>
  <si>
    <t>รอยปะซ่อม (ตารางเมตร)</t>
  </si>
  <si>
    <t>Faulting &gt; 12 มิลลิเมตร</t>
  </si>
  <si>
    <t>แขวงทางหลวงประจวบคีรีขันธ์ (หัวหิน)</t>
  </si>
  <si>
    <t>สำนักงานทางหลวงที่ 15 สรุปค่าความเสียหายของผิวลาดยาง แขวงทางหลวงนครปฐม</t>
  </si>
  <si>
    <t>สำนักงานทางหลวงที่ 15 สรุปค่าความเสียหายของผิวคอนกรีต แขวงทางหลวงนครปฐม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</si>
</sst>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_-;\-* #,##0.00_-;_-* &quot;-&quot;??_-;_-@_-"/>
    <numFmt numFmtId="187" formatCode="_(* #,##0.00_);_(* \(#,##0.00\);_(* &quot;-&quot;??_);_(@_)"/>
    <numFmt numFmtId="188" formatCode="0.000"/>
    <numFmt numFmtId="189" formatCode="[$-1070000]d/mm/yyyy;@"/>
    <numFmt numFmtId="190" formatCode="0\+000"/>
    <numFmt numFmtId="191" formatCode="[$-107041E]d\ mmm\ yy;@"/>
    <numFmt numFmtId="192" formatCode="dd/mm/yy"/>
    <numFmt numFmtId="193" formatCode="0.0000"/>
  </numFmts>
  <fonts count="9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1"/>
      <color indexed="8"/>
      <name val="Tahoma"/>
      <family val="2"/>
    </font>
    <font>
      <sz val="10"/>
      <name val="Arial"/>
      <family val="2"/>
    </font>
    <font>
      <sz val="11"/>
      <color theme="1"/>
      <name val="Tahoma"/>
      <family val="2"/>
      <scheme val="minor"/>
    </font>
    <font>
      <sz val="16"/>
      <color theme="1"/>
      <name val="Angsana New"/>
      <family val="1"/>
    </font>
    <font>
      <b/>
      <sz val="16"/>
      <color theme="1"/>
      <name val="Angsana New"/>
      <family val="1"/>
    </font>
    <font>
      <b/>
      <sz val="16"/>
      <color indexed="8"/>
      <name val="Angsana New"/>
      <family val="1"/>
    </font>
    <font>
      <b/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4">
    <xf numFmtId="0" fontId="0" fillId="0" borderId="0"/>
    <xf numFmtId="0" fontId="2" fillId="0" borderId="0"/>
    <xf numFmtId="187" fontId="2" fillId="0" borderId="0" applyFont="0" applyFill="0" applyBorder="0" applyAlignment="0" applyProtection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0" xfId="0" applyFont="1"/>
    <xf numFmtId="0" fontId="5" fillId="0" borderId="1" xfId="0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90" fontId="5" fillId="0" borderId="1" xfId="0" applyNumberFormat="1" applyFont="1" applyFill="1" applyBorder="1" applyAlignment="1">
      <alignment horizontal="center" vertical="center"/>
    </xf>
    <xf numFmtId="188" fontId="5" fillId="0" borderId="1" xfId="0" applyNumberFormat="1" applyFont="1" applyFill="1" applyBorder="1" applyAlignment="1">
      <alignment horizontal="center" vertical="center"/>
    </xf>
    <xf numFmtId="191" fontId="5" fillId="0" borderId="1" xfId="0" applyNumberFormat="1" applyFont="1" applyFill="1" applyBorder="1" applyAlignment="1">
      <alignment horizontal="center" vertical="center"/>
    </xf>
    <xf numFmtId="192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/>
    </xf>
    <xf numFmtId="0" fontId="0" fillId="0" borderId="0" xfId="0" applyFill="1"/>
    <xf numFmtId="188" fontId="0" fillId="0" borderId="0" xfId="0" applyNumberFormat="1"/>
    <xf numFmtId="0" fontId="5" fillId="0" borderId="1" xfId="0" applyFont="1" applyFill="1" applyBorder="1" applyAlignment="1">
      <alignment horizontal="center"/>
    </xf>
    <xf numFmtId="0" fontId="0" fillId="0" borderId="0" xfId="0"/>
    <xf numFmtId="191" fontId="5" fillId="0" borderId="1" xfId="0" applyNumberFormat="1" applyFont="1" applyFill="1" applyBorder="1" applyAlignment="1">
      <alignment horizontal="center"/>
    </xf>
    <xf numFmtId="0" fontId="5" fillId="0" borderId="0" xfId="0" applyFont="1"/>
    <xf numFmtId="0" fontId="5" fillId="0" borderId="1" xfId="0" applyFont="1" applyFill="1" applyBorder="1" applyAlignment="1">
      <alignment horizontal="center"/>
    </xf>
    <xf numFmtId="0" fontId="0" fillId="0" borderId="0" xfId="0" applyFill="1"/>
    <xf numFmtId="0" fontId="0" fillId="0" borderId="0" xfId="0"/>
    <xf numFmtId="0" fontId="5" fillId="0" borderId="1" xfId="0" applyFont="1" applyFill="1" applyBorder="1" applyAlignment="1">
      <alignment horizontal="center"/>
    </xf>
    <xf numFmtId="188" fontId="5" fillId="0" borderId="1" xfId="0" applyNumberFormat="1" applyFont="1" applyFill="1" applyBorder="1" applyAlignment="1">
      <alignment horizontal="center" vertical="center"/>
    </xf>
    <xf numFmtId="0" fontId="0" fillId="0" borderId="0" xfId="0" applyFill="1"/>
    <xf numFmtId="190" fontId="5" fillId="0" borderId="1" xfId="4" applyNumberFormat="1" applyFont="1" applyFill="1" applyBorder="1" applyAlignment="1">
      <alignment horizontal="center"/>
    </xf>
    <xf numFmtId="191" fontId="5" fillId="0" borderId="1" xfId="0" applyNumberFormat="1" applyFont="1" applyFill="1" applyBorder="1" applyAlignment="1">
      <alignment horizontal="center"/>
    </xf>
    <xf numFmtId="0" fontId="5" fillId="0" borderId="1" xfId="4" applyFont="1" applyFill="1" applyBorder="1" applyAlignment="1">
      <alignment horizontal="center"/>
    </xf>
    <xf numFmtId="188" fontId="5" fillId="0" borderId="1" xfId="4" applyNumberFormat="1" applyFont="1" applyFill="1" applyBorder="1" applyAlignment="1">
      <alignment horizontal="center"/>
    </xf>
    <xf numFmtId="0" fontId="0" fillId="0" borderId="0" xfId="0" applyBorder="1"/>
    <xf numFmtId="0" fontId="0" fillId="0" borderId="0" xfId="0"/>
    <xf numFmtId="0" fontId="5" fillId="0" borderId="1" xfId="0" applyFont="1" applyFill="1" applyBorder="1" applyAlignment="1">
      <alignment horizontal="center"/>
    </xf>
    <xf numFmtId="188" fontId="5" fillId="0" borderId="1" xfId="0" applyNumberFormat="1" applyFont="1" applyFill="1" applyBorder="1" applyAlignment="1">
      <alignment horizontal="center"/>
    </xf>
    <xf numFmtId="0" fontId="0" fillId="0" borderId="0" xfId="0" applyFill="1"/>
    <xf numFmtId="190" fontId="5" fillId="0" borderId="1" xfId="4" applyNumberFormat="1" applyFont="1" applyFill="1" applyBorder="1" applyAlignment="1">
      <alignment horizontal="center"/>
    </xf>
    <xf numFmtId="191" fontId="5" fillId="0" borderId="1" xfId="0" applyNumberFormat="1" applyFont="1" applyFill="1" applyBorder="1" applyAlignment="1">
      <alignment horizontal="center"/>
    </xf>
    <xf numFmtId="0" fontId="5" fillId="0" borderId="1" xfId="4" applyFont="1" applyFill="1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1" fontId="5" fillId="0" borderId="1" xfId="0" applyNumberFormat="1" applyFont="1" applyFill="1" applyBorder="1" applyAlignment="1">
      <alignment horizontal="center"/>
    </xf>
    <xf numFmtId="1" fontId="5" fillId="0" borderId="1" xfId="4" applyNumberFormat="1" applyFont="1" applyFill="1" applyBorder="1" applyAlignment="1">
      <alignment horizontal="center"/>
    </xf>
    <xf numFmtId="0" fontId="5" fillId="0" borderId="0" xfId="0" applyFont="1" applyFill="1" applyBorder="1"/>
    <xf numFmtId="193" fontId="0" fillId="0" borderId="0" xfId="0" applyNumberFormat="1" applyFill="1" applyBorder="1"/>
    <xf numFmtId="188" fontId="0" fillId="0" borderId="0" xfId="0" applyNumberFormat="1" applyFill="1" applyBorder="1"/>
    <xf numFmtId="2" fontId="5" fillId="0" borderId="1" xfId="0" applyNumberFormat="1" applyFont="1" applyFill="1" applyBorder="1" applyAlignment="1">
      <alignment horizontal="center"/>
    </xf>
    <xf numFmtId="2" fontId="5" fillId="0" borderId="8" xfId="0" applyNumberFormat="1" applyFont="1" applyFill="1" applyBorder="1" applyAlignment="1">
      <alignment horizontal="center"/>
    </xf>
    <xf numFmtId="2" fontId="5" fillId="0" borderId="1" xfId="4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center" vertical="center"/>
    </xf>
    <xf numFmtId="2" fontId="5" fillId="0" borderId="1" xfId="4" applyNumberFormat="1" applyFont="1" applyFill="1" applyBorder="1" applyAlignment="1">
      <alignment horizontal="center" vertical="center"/>
    </xf>
    <xf numFmtId="0" fontId="6" fillId="0" borderId="1" xfId="4" applyFont="1" applyBorder="1" applyAlignment="1">
      <alignment horizontal="center"/>
    </xf>
    <xf numFmtId="2" fontId="6" fillId="0" borderId="1" xfId="4" applyNumberFormat="1" applyFont="1" applyBorder="1" applyAlignment="1">
      <alignment horizontal="center"/>
    </xf>
    <xf numFmtId="188" fontId="6" fillId="0" borderId="1" xfId="4" applyNumberFormat="1" applyFont="1" applyBorder="1" applyAlignment="1">
      <alignment horizontal="center"/>
    </xf>
    <xf numFmtId="188" fontId="6" fillId="0" borderId="1" xfId="4" applyNumberFormat="1" applyFont="1" applyFill="1" applyBorder="1" applyAlignment="1">
      <alignment horizontal="center"/>
    </xf>
    <xf numFmtId="0" fontId="8" fillId="0" borderId="0" xfId="0" applyFont="1"/>
    <xf numFmtId="0" fontId="6" fillId="0" borderId="1" xfId="4" applyFont="1" applyBorder="1" applyAlignment="1">
      <alignment horizontal="center"/>
    </xf>
    <xf numFmtId="2" fontId="6" fillId="0" borderId="1" xfId="4" applyNumberFormat="1" applyFont="1" applyBorder="1" applyAlignment="1">
      <alignment horizontal="center"/>
    </xf>
    <xf numFmtId="0" fontId="8" fillId="0" borderId="0" xfId="0" applyFont="1" applyFill="1" applyBorder="1"/>
    <xf numFmtId="0" fontId="6" fillId="0" borderId="1" xfId="0" applyFont="1" applyFill="1" applyBorder="1" applyAlignment="1">
      <alignment horizontal="center"/>
    </xf>
    <xf numFmtId="1" fontId="6" fillId="0" borderId="1" xfId="0" applyNumberFormat="1" applyFont="1" applyFill="1" applyBorder="1" applyAlignment="1">
      <alignment horizontal="center"/>
    </xf>
    <xf numFmtId="188" fontId="6" fillId="0" borderId="1" xfId="0" applyNumberFormat="1" applyFont="1" applyFill="1" applyBorder="1" applyAlignment="1">
      <alignment horizontal="center"/>
    </xf>
    <xf numFmtId="2" fontId="5" fillId="0" borderId="1" xfId="4" applyNumberFormat="1" applyFont="1" applyFill="1" applyBorder="1" applyAlignment="1">
      <alignment horizontal="center"/>
    </xf>
    <xf numFmtId="3" fontId="6" fillId="2" borderId="1" xfId="0" applyNumberFormat="1" applyFont="1" applyFill="1" applyBorder="1" applyAlignment="1">
      <alignment horizontal="center" vertical="center"/>
    </xf>
    <xf numFmtId="3" fontId="6" fillId="2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/>
    </xf>
    <xf numFmtId="0" fontId="8" fillId="0" borderId="0" xfId="0" applyFont="1" applyFill="1"/>
    <xf numFmtId="2" fontId="6" fillId="0" borderId="1" xfId="4" applyNumberFormat="1" applyFont="1" applyFill="1" applyBorder="1" applyAlignment="1">
      <alignment horizontal="center"/>
    </xf>
    <xf numFmtId="2" fontId="6" fillId="0" borderId="1" xfId="0" applyNumberFormat="1" applyFont="1" applyFill="1" applyBorder="1" applyAlignment="1">
      <alignment horizontal="center"/>
    </xf>
    <xf numFmtId="0" fontId="8" fillId="0" borderId="0" xfId="0" applyFont="1"/>
    <xf numFmtId="0" fontId="6" fillId="0" borderId="1" xfId="4" applyFont="1" applyBorder="1" applyAlignment="1">
      <alignment horizontal="center"/>
    </xf>
    <xf numFmtId="2" fontId="6" fillId="0" borderId="1" xfId="4" applyNumberFormat="1" applyFont="1" applyBorder="1" applyAlignment="1">
      <alignment horizontal="center"/>
    </xf>
    <xf numFmtId="188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2" fontId="6" fillId="0" borderId="1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188" fontId="6" fillId="0" borderId="1" xfId="4" applyNumberFormat="1" applyFont="1" applyBorder="1" applyAlignment="1">
      <alignment horizontal="center"/>
    </xf>
    <xf numFmtId="187" fontId="7" fillId="2" borderId="2" xfId="2" applyFont="1" applyFill="1" applyBorder="1" applyAlignment="1">
      <alignment horizontal="center" vertical="center" wrapText="1"/>
    </xf>
    <xf numFmtId="187" fontId="7" fillId="2" borderId="3" xfId="2" applyFont="1" applyFill="1" applyBorder="1" applyAlignment="1">
      <alignment horizontal="center" vertical="center" wrapText="1"/>
    </xf>
    <xf numFmtId="187" fontId="7" fillId="2" borderId="1" xfId="2" applyFont="1" applyFill="1" applyBorder="1" applyAlignment="1">
      <alignment horizontal="center" vertical="center" wrapText="1"/>
    </xf>
    <xf numFmtId="187" fontId="7" fillId="2" borderId="5" xfId="2" applyFont="1" applyFill="1" applyBorder="1" applyAlignment="1">
      <alignment horizontal="center" vertical="center" wrapText="1"/>
    </xf>
    <xf numFmtId="0" fontId="5" fillId="0" borderId="6" xfId="0" applyFont="1" applyBorder="1" applyAlignment="1"/>
    <xf numFmtId="187" fontId="7" fillId="2" borderId="2" xfId="2" applyFont="1" applyFill="1" applyBorder="1" applyAlignment="1">
      <alignment horizontal="center" vertical="center" wrapText="1"/>
    </xf>
    <xf numFmtId="187" fontId="7" fillId="2" borderId="3" xfId="2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2" fontId="7" fillId="2" borderId="2" xfId="2" applyNumberFormat="1" applyFont="1" applyFill="1" applyBorder="1" applyAlignment="1">
      <alignment horizontal="center" vertical="center" wrapText="1"/>
    </xf>
    <xf numFmtId="2" fontId="7" fillId="2" borderId="3" xfId="2" applyNumberFormat="1" applyFont="1" applyFill="1" applyBorder="1" applyAlignment="1">
      <alignment horizontal="center" vertical="center" wrapText="1"/>
    </xf>
    <xf numFmtId="2" fontId="7" fillId="2" borderId="1" xfId="2" applyNumberFormat="1" applyFont="1" applyFill="1" applyBorder="1" applyAlignment="1">
      <alignment horizontal="center" vertical="center" wrapText="1"/>
    </xf>
    <xf numFmtId="187" fontId="7" fillId="2" borderId="1" xfId="2" applyFont="1" applyFill="1" applyBorder="1" applyAlignment="1">
      <alignment horizontal="center" vertical="center" wrapText="1"/>
    </xf>
    <xf numFmtId="188" fontId="7" fillId="2" borderId="2" xfId="2" applyNumberFormat="1" applyFont="1" applyFill="1" applyBorder="1" applyAlignment="1">
      <alignment horizontal="center" vertical="center" wrapText="1"/>
    </xf>
    <xf numFmtId="188" fontId="7" fillId="2" borderId="3" xfId="2" applyNumberFormat="1" applyFont="1" applyFill="1" applyBorder="1" applyAlignment="1">
      <alignment horizontal="center" vertical="center" wrapText="1"/>
    </xf>
    <xf numFmtId="188" fontId="7" fillId="2" borderId="1" xfId="1" applyNumberFormat="1" applyFont="1" applyFill="1" applyBorder="1" applyAlignment="1">
      <alignment horizontal="center" vertical="center" wrapText="1"/>
    </xf>
    <xf numFmtId="189" fontId="7" fillId="2" borderId="1" xfId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1" fontId="7" fillId="2" borderId="1" xfId="1" applyNumberFormat="1" applyFont="1" applyFill="1" applyBorder="1" applyAlignment="1">
      <alignment horizontal="center" vertical="center" wrapText="1"/>
    </xf>
    <xf numFmtId="0" fontId="7" fillId="2" borderId="1" xfId="1" applyNumberFormat="1" applyFont="1" applyFill="1" applyBorder="1" applyAlignment="1">
      <alignment horizontal="center" vertical="center" wrapText="1"/>
    </xf>
    <xf numFmtId="0" fontId="6" fillId="0" borderId="1" xfId="4" applyFont="1" applyBorder="1" applyAlignment="1">
      <alignment horizontal="center"/>
    </xf>
    <xf numFmtId="3" fontId="6" fillId="2" borderId="4" xfId="0" applyNumberFormat="1" applyFont="1" applyFill="1" applyBorder="1" applyAlignment="1">
      <alignment horizontal="center" vertical="center" wrapText="1"/>
    </xf>
    <xf numFmtId="3" fontId="6" fillId="2" borderId="7" xfId="0" applyNumberFormat="1" applyFont="1" applyFill="1" applyBorder="1" applyAlignment="1">
      <alignment horizontal="center" vertical="center" wrapText="1"/>
    </xf>
    <xf numFmtId="3" fontId="6" fillId="2" borderId="5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5" fillId="0" borderId="6" xfId="0" applyFont="1" applyBorder="1" applyAlignment="1">
      <alignment horizontal="left"/>
    </xf>
    <xf numFmtId="0" fontId="6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</cellXfs>
  <cellStyles count="14">
    <cellStyle name="Comma 2" xfId="2"/>
    <cellStyle name="Comma 3" xfId="13"/>
    <cellStyle name="Normal" xfId="0" builtinId="0"/>
    <cellStyle name="Normal 100" xfId="3"/>
    <cellStyle name="Normal 106" xfId="5"/>
    <cellStyle name="Normal 107" xfId="4"/>
    <cellStyle name="Normal 110" xfId="11"/>
    <cellStyle name="Normal 112 2" xfId="7"/>
    <cellStyle name="Normal 15" xfId="8"/>
    <cellStyle name="Normal 2" xfId="1"/>
    <cellStyle name="Normal 2 10" xfId="10"/>
    <cellStyle name="Normal 24" xfId="9"/>
    <cellStyle name="Normal 3" xfId="12"/>
    <cellStyle name="Normal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21"/>
  <sheetViews>
    <sheetView view="pageLayout" zoomScaleNormal="90" workbookViewId="0">
      <selection activeCell="I83" sqref="I83"/>
    </sheetView>
  </sheetViews>
  <sheetFormatPr defaultRowHeight="14.25" x14ac:dyDescent="0.2"/>
  <cols>
    <col min="1" max="1" width="28.375" customWidth="1"/>
    <col min="5" max="5" width="25.25" bestFit="1" customWidth="1"/>
    <col min="8" max="8" width="10.125" customWidth="1"/>
    <col min="9" max="9" width="10.75" customWidth="1"/>
    <col min="10" max="10" width="9.125" customWidth="1"/>
    <col min="11" max="11" width="10.75" customWidth="1"/>
    <col min="12" max="13" width="9.125" customWidth="1"/>
    <col min="14" max="14" width="13.125" customWidth="1"/>
    <col min="15" max="15" width="12" customWidth="1"/>
    <col min="16" max="16" width="9.125" customWidth="1"/>
    <col min="17" max="17" width="14.125" customWidth="1"/>
    <col min="18" max="18" width="10.875" customWidth="1"/>
    <col min="19" max="19" width="16.625" customWidth="1"/>
    <col min="20" max="20" width="13" customWidth="1"/>
    <col min="21" max="21" width="11.75" customWidth="1"/>
    <col min="22" max="22" width="12.375" customWidth="1"/>
    <col min="23" max="23" width="13.375" customWidth="1"/>
    <col min="24" max="24" width="16.125" customWidth="1"/>
    <col min="25" max="25" width="10.75" customWidth="1"/>
    <col min="26" max="26" width="11.125" customWidth="1"/>
    <col min="27" max="27" width="11" customWidth="1"/>
    <col min="28" max="28" width="10.375" customWidth="1"/>
    <col min="29" max="29" width="21.125" customWidth="1"/>
    <col min="30" max="30" width="12" customWidth="1"/>
    <col min="31" max="31" width="9.125" customWidth="1"/>
    <col min="32" max="32" width="14.25" customWidth="1"/>
    <col min="33" max="33" width="11" customWidth="1"/>
    <col min="34" max="34" width="11.75" customWidth="1"/>
    <col min="35" max="35" width="9" style="4" customWidth="1"/>
  </cols>
  <sheetData>
    <row r="1" spans="1:49" ht="23.25" x14ac:dyDescent="0.5">
      <c r="A1" s="81" t="s">
        <v>174</v>
      </c>
      <c r="B1" s="81"/>
      <c r="C1" s="81"/>
      <c r="D1" s="81"/>
      <c r="E1" s="81"/>
      <c r="F1" s="20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H1" s="40"/>
      <c r="AI1" s="43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</row>
    <row r="2" spans="1:49" ht="21.75" customHeight="1" x14ac:dyDescent="0.2">
      <c r="A2" s="84" t="s">
        <v>137</v>
      </c>
      <c r="B2" s="84" t="s">
        <v>0</v>
      </c>
      <c r="C2" s="94" t="s">
        <v>1</v>
      </c>
      <c r="D2" s="95" t="s">
        <v>2</v>
      </c>
      <c r="E2" s="84" t="s">
        <v>3</v>
      </c>
      <c r="F2" s="84" t="s">
        <v>183</v>
      </c>
      <c r="G2" s="84" t="s">
        <v>184</v>
      </c>
      <c r="H2" s="91" t="s">
        <v>185</v>
      </c>
      <c r="I2" s="84" t="s">
        <v>4</v>
      </c>
      <c r="J2" s="84" t="s">
        <v>5</v>
      </c>
      <c r="K2" s="92" t="s">
        <v>6</v>
      </c>
      <c r="L2" s="84" t="s">
        <v>7</v>
      </c>
      <c r="M2" s="93" t="s">
        <v>186</v>
      </c>
      <c r="N2" s="93"/>
      <c r="O2" s="93"/>
      <c r="P2" s="93"/>
      <c r="Q2" s="87" t="s">
        <v>187</v>
      </c>
      <c r="R2" s="93" t="s">
        <v>188</v>
      </c>
      <c r="S2" s="93"/>
      <c r="T2" s="93"/>
      <c r="U2" s="93"/>
      <c r="V2" s="87" t="s">
        <v>189</v>
      </c>
      <c r="W2" s="97" t="s">
        <v>190</v>
      </c>
      <c r="X2" s="98"/>
      <c r="Y2" s="99"/>
      <c r="Z2" s="87" t="s">
        <v>191</v>
      </c>
      <c r="AA2" s="88" t="s">
        <v>192</v>
      </c>
      <c r="AB2" s="88" t="s">
        <v>193</v>
      </c>
      <c r="AC2" s="89" t="s">
        <v>194</v>
      </c>
      <c r="AD2" s="82" t="s">
        <v>195</v>
      </c>
      <c r="AE2" s="85" t="s">
        <v>196</v>
      </c>
      <c r="AF2" s="82" t="s">
        <v>197</v>
      </c>
      <c r="AG2" s="89" t="s">
        <v>198</v>
      </c>
      <c r="AH2" s="82" t="s">
        <v>199</v>
      </c>
      <c r="AI2" s="82" t="s">
        <v>200</v>
      </c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</row>
    <row r="3" spans="1:49" ht="46.5" customHeight="1" x14ac:dyDescent="0.2">
      <c r="A3" s="84"/>
      <c r="B3" s="84"/>
      <c r="C3" s="94"/>
      <c r="D3" s="95"/>
      <c r="E3" s="84"/>
      <c r="F3" s="84"/>
      <c r="G3" s="84"/>
      <c r="H3" s="91"/>
      <c r="I3" s="84"/>
      <c r="J3" s="84"/>
      <c r="K3" s="92"/>
      <c r="L3" s="84"/>
      <c r="M3" s="63" t="s">
        <v>201</v>
      </c>
      <c r="N3" s="64" t="s">
        <v>202</v>
      </c>
      <c r="O3" s="64" t="s">
        <v>203</v>
      </c>
      <c r="P3" s="63" t="s">
        <v>204</v>
      </c>
      <c r="Q3" s="87"/>
      <c r="R3" s="63" t="s">
        <v>205</v>
      </c>
      <c r="S3" s="64" t="s">
        <v>206</v>
      </c>
      <c r="T3" s="64" t="s">
        <v>207</v>
      </c>
      <c r="U3" s="63" t="s">
        <v>208</v>
      </c>
      <c r="V3" s="87"/>
      <c r="W3" s="63" t="s">
        <v>209</v>
      </c>
      <c r="X3" s="64" t="s">
        <v>210</v>
      </c>
      <c r="Y3" s="63" t="s">
        <v>211</v>
      </c>
      <c r="Z3" s="87"/>
      <c r="AA3" s="88"/>
      <c r="AB3" s="88"/>
      <c r="AC3" s="90"/>
      <c r="AD3" s="83"/>
      <c r="AE3" s="86"/>
      <c r="AF3" s="83"/>
      <c r="AG3" s="90"/>
      <c r="AH3" s="83"/>
      <c r="AI3" s="83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</row>
    <row r="4" spans="1:49" ht="23.25" x14ac:dyDescent="0.5">
      <c r="A4" s="6" t="s">
        <v>43</v>
      </c>
      <c r="B4" s="6">
        <v>332</v>
      </c>
      <c r="C4" s="7">
        <v>327</v>
      </c>
      <c r="D4" s="14">
        <v>100</v>
      </c>
      <c r="E4" s="9" t="s">
        <v>44</v>
      </c>
      <c r="F4" s="10">
        <v>0</v>
      </c>
      <c r="G4" s="10">
        <v>7833</v>
      </c>
      <c r="H4" s="11">
        <v>7.8330000000000002</v>
      </c>
      <c r="I4" s="8">
        <v>6</v>
      </c>
      <c r="J4" s="8" t="s">
        <v>179</v>
      </c>
      <c r="K4" s="12">
        <v>42101</v>
      </c>
      <c r="L4" s="13" t="s">
        <v>113</v>
      </c>
      <c r="M4" s="46">
        <v>5.45</v>
      </c>
      <c r="N4" s="46">
        <v>1.2</v>
      </c>
      <c r="O4" s="46">
        <v>0.57499999999999996</v>
      </c>
      <c r="P4" s="46">
        <v>0.52500000000000002</v>
      </c>
      <c r="Q4" s="46">
        <v>2.4268100000000001</v>
      </c>
      <c r="R4" s="46">
        <v>7.6</v>
      </c>
      <c r="S4" s="46">
        <v>0.05</v>
      </c>
      <c r="T4" s="46">
        <v>2.5000000000000001E-2</v>
      </c>
      <c r="U4" s="46">
        <v>7.4999999999999997E-2</v>
      </c>
      <c r="V4" s="46">
        <v>3.3525999999999998</v>
      </c>
      <c r="W4" s="46">
        <v>0</v>
      </c>
      <c r="X4" s="49">
        <v>0</v>
      </c>
      <c r="Y4" s="49">
        <v>7.7500000000000009</v>
      </c>
      <c r="Z4" s="46">
        <v>1.1763699999999999</v>
      </c>
      <c r="AA4" s="49">
        <v>53.68</v>
      </c>
      <c r="AB4" s="49">
        <v>0</v>
      </c>
      <c r="AC4" s="46">
        <v>0.19580164505480499</v>
      </c>
      <c r="AD4" s="46">
        <v>2.33</v>
      </c>
      <c r="AE4" s="46">
        <v>8.4988418960077299E-3</v>
      </c>
      <c r="AF4" s="46">
        <v>1.69</v>
      </c>
      <c r="AG4" s="46">
        <v>6.1643960533275003E-3</v>
      </c>
      <c r="AH4" s="46">
        <v>0</v>
      </c>
      <c r="AI4" s="46">
        <f>AH4/(3.5*H4*1000)*100</f>
        <v>0</v>
      </c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</row>
    <row r="5" spans="1:49" ht="23.25" x14ac:dyDescent="0.5">
      <c r="A5" s="6" t="s">
        <v>43</v>
      </c>
      <c r="B5" s="6">
        <v>332</v>
      </c>
      <c r="C5" s="7">
        <v>327</v>
      </c>
      <c r="D5" s="14">
        <v>100</v>
      </c>
      <c r="E5" s="9" t="s">
        <v>44</v>
      </c>
      <c r="F5" s="10">
        <v>7833</v>
      </c>
      <c r="G5" s="10">
        <v>0</v>
      </c>
      <c r="H5" s="11">
        <v>7.8330000000000002</v>
      </c>
      <c r="I5" s="8">
        <v>6</v>
      </c>
      <c r="J5" s="8" t="s">
        <v>21</v>
      </c>
      <c r="K5" s="12">
        <v>42101</v>
      </c>
      <c r="L5" s="13" t="s">
        <v>113</v>
      </c>
      <c r="M5" s="46">
        <v>5.4749999999999996</v>
      </c>
      <c r="N5" s="46">
        <v>1.05</v>
      </c>
      <c r="O5" s="46">
        <v>0.67500000000000004</v>
      </c>
      <c r="P5" s="46">
        <v>0.65</v>
      </c>
      <c r="Q5" s="46">
        <v>2.49621</v>
      </c>
      <c r="R5" s="46">
        <v>7.6749999999999998</v>
      </c>
      <c r="S5" s="46">
        <v>0.125</v>
      </c>
      <c r="T5" s="46">
        <v>2.5000000000000001E-2</v>
      </c>
      <c r="U5" s="46">
        <v>2.5000000000000001E-2</v>
      </c>
      <c r="V5" s="46">
        <v>3.3066399999999998</v>
      </c>
      <c r="W5" s="46">
        <v>0</v>
      </c>
      <c r="X5" s="49">
        <v>0</v>
      </c>
      <c r="Y5" s="49">
        <v>7.85</v>
      </c>
      <c r="Z5" s="46">
        <v>1.26193</v>
      </c>
      <c r="AA5" s="49">
        <v>31.57</v>
      </c>
      <c r="AB5" s="49">
        <v>2.36</v>
      </c>
      <c r="AC5" s="46">
        <v>0.11945797085590268</v>
      </c>
      <c r="AD5" s="46">
        <v>18.96</v>
      </c>
      <c r="AE5" s="46">
        <v>6.9157958089401977E-2</v>
      </c>
      <c r="AF5" s="46">
        <v>14.58</v>
      </c>
      <c r="AG5" s="46">
        <v>5.3181594353559118E-2</v>
      </c>
      <c r="AH5" s="46">
        <v>0</v>
      </c>
      <c r="AI5" s="46">
        <f t="shared" ref="AI5:AI22" si="0">AH5/(3.5*H5*1000)*100</f>
        <v>0</v>
      </c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</row>
    <row r="6" spans="1:49" ht="23.25" x14ac:dyDescent="0.5">
      <c r="A6" s="6" t="s">
        <v>43</v>
      </c>
      <c r="B6" s="6">
        <v>332</v>
      </c>
      <c r="C6" s="7">
        <v>3180</v>
      </c>
      <c r="D6" s="8">
        <v>101</v>
      </c>
      <c r="E6" s="9" t="s">
        <v>45</v>
      </c>
      <c r="F6" s="10">
        <v>0</v>
      </c>
      <c r="G6" s="10">
        <v>14864</v>
      </c>
      <c r="H6" s="11">
        <v>14.864000000000001</v>
      </c>
      <c r="I6" s="8">
        <v>2</v>
      </c>
      <c r="J6" s="8" t="s">
        <v>180</v>
      </c>
      <c r="K6" s="12">
        <v>42101</v>
      </c>
      <c r="L6" s="13" t="s">
        <v>113</v>
      </c>
      <c r="M6" s="46">
        <v>9.6999999999999993</v>
      </c>
      <c r="N6" s="46">
        <v>2.3250000000000002</v>
      </c>
      <c r="O6" s="46">
        <v>1.95</v>
      </c>
      <c r="P6" s="46">
        <v>0.82499999999999996</v>
      </c>
      <c r="Q6" s="46">
        <v>2.4910999999999999</v>
      </c>
      <c r="R6" s="46">
        <v>14.475</v>
      </c>
      <c r="S6" s="46">
        <v>0.3</v>
      </c>
      <c r="T6" s="46">
        <v>2.5000000000000001E-2</v>
      </c>
      <c r="U6" s="46">
        <v>0</v>
      </c>
      <c r="V6" s="46">
        <v>3.2252100000000001</v>
      </c>
      <c r="W6" s="46">
        <v>0</v>
      </c>
      <c r="X6" s="49">
        <v>0</v>
      </c>
      <c r="Y6" s="46">
        <v>14.799999999999997</v>
      </c>
      <c r="Z6" s="46">
        <v>1.1898599999999999</v>
      </c>
      <c r="AA6" s="46">
        <v>37.96</v>
      </c>
      <c r="AB6" s="46">
        <v>48.258000000000003</v>
      </c>
      <c r="AC6" s="46">
        <v>0.1193468399200369</v>
      </c>
      <c r="AD6" s="46">
        <v>10.68</v>
      </c>
      <c r="AE6" s="46">
        <v>2.0528986621559279E-2</v>
      </c>
      <c r="AF6" s="46">
        <v>0</v>
      </c>
      <c r="AG6" s="46">
        <v>0</v>
      </c>
      <c r="AH6" s="46">
        <v>1.08</v>
      </c>
      <c r="AI6" s="46">
        <f t="shared" si="0"/>
        <v>2.075964939258804E-3</v>
      </c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</row>
    <row r="7" spans="1:49" ht="23.25" x14ac:dyDescent="0.5">
      <c r="A7" s="6" t="s">
        <v>43</v>
      </c>
      <c r="B7" s="6">
        <v>332</v>
      </c>
      <c r="C7" s="7">
        <v>3180</v>
      </c>
      <c r="D7" s="8">
        <v>102</v>
      </c>
      <c r="E7" s="6" t="s">
        <v>46</v>
      </c>
      <c r="F7" s="10">
        <v>14864</v>
      </c>
      <c r="G7" s="10">
        <v>27722</v>
      </c>
      <c r="H7" s="11">
        <v>12.858000000000001</v>
      </c>
      <c r="I7" s="8">
        <v>2</v>
      </c>
      <c r="J7" s="8" t="s">
        <v>180</v>
      </c>
      <c r="K7" s="12">
        <v>42101</v>
      </c>
      <c r="L7" s="13" t="s">
        <v>113</v>
      </c>
      <c r="M7" s="46">
        <v>8.125</v>
      </c>
      <c r="N7" s="46">
        <v>3.05</v>
      </c>
      <c r="O7" s="46">
        <v>1.0249999999999999</v>
      </c>
      <c r="P7" s="46">
        <v>0.6</v>
      </c>
      <c r="Q7" s="46">
        <v>2.4701200000000001</v>
      </c>
      <c r="R7" s="46">
        <v>12.45</v>
      </c>
      <c r="S7" s="46">
        <v>0.25</v>
      </c>
      <c r="T7" s="46">
        <v>0.05</v>
      </c>
      <c r="U7" s="46">
        <v>0.05</v>
      </c>
      <c r="V7" s="46">
        <v>3.0976900000000001</v>
      </c>
      <c r="W7" s="46">
        <v>0</v>
      </c>
      <c r="X7" s="49">
        <v>0</v>
      </c>
      <c r="Y7" s="46">
        <v>12.8</v>
      </c>
      <c r="Z7" s="46">
        <v>1.12724</v>
      </c>
      <c r="AA7" s="46">
        <v>89.9</v>
      </c>
      <c r="AB7" s="46">
        <v>18.64</v>
      </c>
      <c r="AC7" s="46">
        <v>0.2204741906095149</v>
      </c>
      <c r="AD7" s="46">
        <v>22.38</v>
      </c>
      <c r="AE7" s="46">
        <v>4.9730017998800072E-2</v>
      </c>
      <c r="AF7" s="46">
        <v>1.36</v>
      </c>
      <c r="AG7" s="46">
        <v>3.0220207541719443E-3</v>
      </c>
      <c r="AH7" s="46">
        <v>0</v>
      </c>
      <c r="AI7" s="46">
        <f t="shared" si="0"/>
        <v>0</v>
      </c>
      <c r="AJ7" s="40"/>
      <c r="AK7" s="40"/>
      <c r="AL7" s="40"/>
      <c r="AM7" s="40"/>
      <c r="AN7" s="40"/>
      <c r="AO7" s="40"/>
      <c r="AP7" s="40"/>
      <c r="AQ7" s="40"/>
      <c r="AR7" s="40"/>
      <c r="AS7" s="40"/>
      <c r="AT7" s="40"/>
      <c r="AU7" s="40"/>
      <c r="AV7" s="40"/>
      <c r="AW7" s="40"/>
    </row>
    <row r="8" spans="1:49" ht="23.25" x14ac:dyDescent="0.5">
      <c r="A8" s="6" t="s">
        <v>43</v>
      </c>
      <c r="B8" s="6">
        <v>332</v>
      </c>
      <c r="C8" s="7">
        <v>3181</v>
      </c>
      <c r="D8" s="8">
        <v>100</v>
      </c>
      <c r="E8" s="9" t="s">
        <v>47</v>
      </c>
      <c r="F8" s="10">
        <v>0</v>
      </c>
      <c r="G8" s="10">
        <v>2852</v>
      </c>
      <c r="H8" s="11">
        <v>2.8519999999999999</v>
      </c>
      <c r="I8" s="8">
        <v>4</v>
      </c>
      <c r="J8" s="8" t="s">
        <v>181</v>
      </c>
      <c r="K8" s="12">
        <v>42101</v>
      </c>
      <c r="L8" s="13" t="s">
        <v>113</v>
      </c>
      <c r="M8" s="46">
        <v>2.35</v>
      </c>
      <c r="N8" s="46">
        <v>0.2</v>
      </c>
      <c r="O8" s="46">
        <v>0.17499999999999999</v>
      </c>
      <c r="P8" s="46">
        <v>0.1</v>
      </c>
      <c r="Q8" s="46">
        <v>2.15646</v>
      </c>
      <c r="R8" s="46">
        <v>2.75</v>
      </c>
      <c r="S8" s="46">
        <v>7.4999999999999997E-2</v>
      </c>
      <c r="T8" s="46">
        <v>0</v>
      </c>
      <c r="U8" s="46">
        <v>0</v>
      </c>
      <c r="V8" s="46">
        <v>3.1776300000000002</v>
      </c>
      <c r="W8" s="46">
        <v>0</v>
      </c>
      <c r="X8" s="49">
        <v>0</v>
      </c>
      <c r="Y8" s="46">
        <v>2.8250000000000002</v>
      </c>
      <c r="Z8" s="46">
        <v>1.1333</v>
      </c>
      <c r="AA8" s="46">
        <v>158.94</v>
      </c>
      <c r="AB8" s="46">
        <v>26.22</v>
      </c>
      <c r="AC8" s="46">
        <v>1.7236024844720497</v>
      </c>
      <c r="AD8" s="46">
        <v>102.75</v>
      </c>
      <c r="AE8" s="46">
        <v>1.0293528351031858</v>
      </c>
      <c r="AF8" s="46">
        <v>0</v>
      </c>
      <c r="AG8" s="46">
        <v>0</v>
      </c>
      <c r="AH8" s="46">
        <v>12.369</v>
      </c>
      <c r="AI8" s="46">
        <f t="shared" si="0"/>
        <v>0.12391304347826088</v>
      </c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</row>
    <row r="9" spans="1:49" ht="23.25" x14ac:dyDescent="0.5">
      <c r="A9" s="6" t="s">
        <v>43</v>
      </c>
      <c r="B9" s="6">
        <v>332</v>
      </c>
      <c r="C9" s="7">
        <v>3181</v>
      </c>
      <c r="D9" s="8">
        <v>100</v>
      </c>
      <c r="E9" s="9" t="s">
        <v>47</v>
      </c>
      <c r="F9" s="10">
        <v>2852</v>
      </c>
      <c r="G9" s="10">
        <v>0</v>
      </c>
      <c r="H9" s="11">
        <v>2.8519999999999999</v>
      </c>
      <c r="I9" s="8">
        <v>4</v>
      </c>
      <c r="J9" s="8" t="s">
        <v>12</v>
      </c>
      <c r="K9" s="12">
        <v>42101</v>
      </c>
      <c r="L9" s="13" t="s">
        <v>113</v>
      </c>
      <c r="M9" s="46">
        <v>2.4500000000000002</v>
      </c>
      <c r="N9" s="46">
        <v>0.2</v>
      </c>
      <c r="O9" s="46">
        <v>0.15</v>
      </c>
      <c r="P9" s="46">
        <v>7.4999999999999997E-2</v>
      </c>
      <c r="Q9" s="46">
        <v>1.9968699999999999</v>
      </c>
      <c r="R9" s="46">
        <v>2.875</v>
      </c>
      <c r="S9" s="46">
        <v>0</v>
      </c>
      <c r="T9" s="46">
        <v>0</v>
      </c>
      <c r="U9" s="46">
        <v>0</v>
      </c>
      <c r="V9" s="46">
        <v>2.78484</v>
      </c>
      <c r="W9" s="46">
        <v>0</v>
      </c>
      <c r="X9" s="49">
        <v>0</v>
      </c>
      <c r="Y9" s="46">
        <v>2.8750000000000004</v>
      </c>
      <c r="Z9" s="46">
        <v>1.0450299999999999</v>
      </c>
      <c r="AA9" s="46">
        <v>87.54</v>
      </c>
      <c r="AB9" s="46">
        <v>10.225</v>
      </c>
      <c r="AC9" s="46">
        <v>0.92819575235423768</v>
      </c>
      <c r="AD9" s="46">
        <v>26.21</v>
      </c>
      <c r="AE9" s="46">
        <v>0.26257263073532361</v>
      </c>
      <c r="AF9" s="46">
        <v>0</v>
      </c>
      <c r="AG9" s="46">
        <v>0</v>
      </c>
      <c r="AH9" s="46">
        <v>0</v>
      </c>
      <c r="AI9" s="46">
        <f t="shared" si="0"/>
        <v>0</v>
      </c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</row>
    <row r="10" spans="1:49" s="15" customFormat="1" ht="23.25" x14ac:dyDescent="0.5">
      <c r="A10" s="17" t="s">
        <v>43</v>
      </c>
      <c r="B10" s="17">
        <v>332</v>
      </c>
      <c r="C10" s="7">
        <v>3253</v>
      </c>
      <c r="D10" s="8">
        <v>100</v>
      </c>
      <c r="E10" s="9" t="s">
        <v>48</v>
      </c>
      <c r="F10" s="10" t="s">
        <v>49</v>
      </c>
      <c r="G10" s="10" t="s">
        <v>50</v>
      </c>
      <c r="H10" s="11">
        <v>11.1</v>
      </c>
      <c r="I10" s="8">
        <v>2</v>
      </c>
      <c r="J10" s="8" t="s">
        <v>180</v>
      </c>
      <c r="K10" s="12">
        <v>42101</v>
      </c>
      <c r="L10" s="13" t="s">
        <v>113</v>
      </c>
      <c r="M10" s="46">
        <f>26.15*0.244</f>
        <v>6.3805999999999994</v>
      </c>
      <c r="N10" s="46">
        <f>12.2*0.244</f>
        <v>2.9767999999999999</v>
      </c>
      <c r="O10" s="46">
        <f>4.85*0.244</f>
        <v>1.1833999999999998</v>
      </c>
      <c r="P10" s="46">
        <f>2.25*0.244</f>
        <v>0.54899999999999993</v>
      </c>
      <c r="Q10" s="46">
        <v>2.6344699999999999</v>
      </c>
      <c r="R10" s="46">
        <f>44.85*0.244</f>
        <v>10.9434</v>
      </c>
      <c r="S10" s="46">
        <f>0.525*0.244</f>
        <v>0.12809999999999999</v>
      </c>
      <c r="T10" s="46">
        <f>0.075*0.244</f>
        <v>1.83E-2</v>
      </c>
      <c r="U10" s="46">
        <v>0</v>
      </c>
      <c r="V10" s="46">
        <v>2.75265</v>
      </c>
      <c r="W10" s="46">
        <v>0</v>
      </c>
      <c r="X10" s="49">
        <v>0</v>
      </c>
      <c r="Y10" s="46">
        <v>11.089799999999997</v>
      </c>
      <c r="Z10" s="46">
        <v>1.3359099999999999</v>
      </c>
      <c r="AA10" s="46">
        <v>149.20099999999999</v>
      </c>
      <c r="AB10" s="46">
        <v>5.32</v>
      </c>
      <c r="AC10" s="46">
        <v>0.39089060489060484</v>
      </c>
      <c r="AD10" s="46">
        <v>29.34</v>
      </c>
      <c r="AE10" s="46">
        <v>7.5521235521235519E-2</v>
      </c>
      <c r="AF10" s="46">
        <v>0</v>
      </c>
      <c r="AG10" s="46">
        <v>0</v>
      </c>
      <c r="AH10" s="46">
        <v>2.68</v>
      </c>
      <c r="AI10" s="46">
        <f t="shared" si="0"/>
        <v>6.8983268983268979E-3</v>
      </c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</row>
    <row r="11" spans="1:49" s="15" customFormat="1" ht="23.25" x14ac:dyDescent="0.5">
      <c r="A11" s="6" t="s">
        <v>43</v>
      </c>
      <c r="B11" s="6">
        <v>332</v>
      </c>
      <c r="C11" s="7">
        <v>3253</v>
      </c>
      <c r="D11" s="8">
        <v>100</v>
      </c>
      <c r="E11" s="9" t="s">
        <v>48</v>
      </c>
      <c r="F11" s="10" t="s">
        <v>51</v>
      </c>
      <c r="G11" s="10" t="s">
        <v>52</v>
      </c>
      <c r="H11" s="11">
        <v>34.908000000000001</v>
      </c>
      <c r="I11" s="8">
        <v>2</v>
      </c>
      <c r="J11" s="8" t="s">
        <v>180</v>
      </c>
      <c r="K11" s="12">
        <v>42101</v>
      </c>
      <c r="L11" s="13" t="s">
        <v>113</v>
      </c>
      <c r="M11" s="46">
        <v>31.225000000000001</v>
      </c>
      <c r="N11" s="46">
        <v>3.6749999999999998</v>
      </c>
      <c r="O11" s="46">
        <v>0</v>
      </c>
      <c r="P11" s="46">
        <v>0</v>
      </c>
      <c r="Q11" s="46">
        <v>2.45214</v>
      </c>
      <c r="R11" s="46">
        <v>34.9</v>
      </c>
      <c r="S11" s="46">
        <v>0</v>
      </c>
      <c r="T11" s="46">
        <v>0</v>
      </c>
      <c r="U11" s="46">
        <v>0</v>
      </c>
      <c r="V11" s="46">
        <v>2.1442600000000001</v>
      </c>
      <c r="W11" s="46">
        <v>0</v>
      </c>
      <c r="X11" s="49">
        <v>0</v>
      </c>
      <c r="Y11" s="46">
        <v>34.9</v>
      </c>
      <c r="Z11" s="46">
        <v>1.1244799999999999</v>
      </c>
      <c r="AA11" s="46">
        <v>35.31</v>
      </c>
      <c r="AB11" s="46">
        <v>130.321</v>
      </c>
      <c r="AC11" s="46">
        <f>(AA11+AB11*0.5)/(3.5*K11*1000)*100</f>
        <v>6.8183314274856038E-5</v>
      </c>
      <c r="AD11" s="46">
        <v>50.320999999999998</v>
      </c>
      <c r="AE11" s="46">
        <f>AD11/(3.5*K11*1000)*100</f>
        <v>3.4149850529508965E-5</v>
      </c>
      <c r="AF11" s="46">
        <v>10.5</v>
      </c>
      <c r="AG11" s="46">
        <f>AF11/(3.5*K11*1000)*100</f>
        <v>7.1257214792997784E-6</v>
      </c>
      <c r="AH11" s="46">
        <v>0</v>
      </c>
      <c r="AI11" s="46">
        <f t="shared" si="0"/>
        <v>0</v>
      </c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</row>
    <row r="12" spans="1:49" ht="23.25" x14ac:dyDescent="0.5">
      <c r="A12" s="6" t="s">
        <v>43</v>
      </c>
      <c r="B12" s="6">
        <v>332</v>
      </c>
      <c r="C12" s="7">
        <v>3374</v>
      </c>
      <c r="D12" s="8">
        <v>200</v>
      </c>
      <c r="E12" s="9" t="s">
        <v>53</v>
      </c>
      <c r="F12" s="10">
        <v>47101</v>
      </c>
      <c r="G12" s="10">
        <v>27162</v>
      </c>
      <c r="H12" s="11">
        <v>19.939</v>
      </c>
      <c r="I12" s="8">
        <v>2</v>
      </c>
      <c r="J12" s="8" t="s">
        <v>10</v>
      </c>
      <c r="K12" s="12">
        <v>42101</v>
      </c>
      <c r="L12" s="13" t="s">
        <v>113</v>
      </c>
      <c r="M12" s="46">
        <v>12.6</v>
      </c>
      <c r="N12" s="46">
        <v>5.2750000000000004</v>
      </c>
      <c r="O12" s="46">
        <v>1.4</v>
      </c>
      <c r="P12" s="46">
        <v>0.65</v>
      </c>
      <c r="Q12" s="46">
        <v>2.5267499999999998</v>
      </c>
      <c r="R12" s="46">
        <v>19.55</v>
      </c>
      <c r="S12" s="46">
        <v>0.35</v>
      </c>
      <c r="T12" s="46">
        <v>2.5000000000000001E-2</v>
      </c>
      <c r="U12" s="46">
        <v>0</v>
      </c>
      <c r="V12" s="46">
        <v>3.5877500000000002</v>
      </c>
      <c r="W12" s="46">
        <v>0</v>
      </c>
      <c r="X12" s="49">
        <v>0</v>
      </c>
      <c r="Y12" s="46">
        <v>19.924999999999997</v>
      </c>
      <c r="Z12" s="46">
        <v>2.0514800000000002</v>
      </c>
      <c r="AA12" s="46">
        <v>257.36</v>
      </c>
      <c r="AB12" s="46">
        <v>54.29</v>
      </c>
      <c r="AC12" s="46">
        <f t="shared" ref="AC12:AC13" si="1">(AA12+AB12*0.5)/(3.5*K12*1000)*100</f>
        <v>1.9307651328268418E-4</v>
      </c>
      <c r="AD12" s="46">
        <v>94.73</v>
      </c>
      <c r="AE12" s="46">
        <v>0.1357425863168378</v>
      </c>
      <c r="AF12" s="46">
        <v>0</v>
      </c>
      <c r="AG12" s="46">
        <v>0</v>
      </c>
      <c r="AH12" s="46">
        <v>7.21</v>
      </c>
      <c r="AI12" s="46">
        <f t="shared" si="0"/>
        <v>1.0331511108882091E-2</v>
      </c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</row>
    <row r="13" spans="1:49" ht="23.25" x14ac:dyDescent="0.5">
      <c r="A13" s="6" t="s">
        <v>43</v>
      </c>
      <c r="B13" s="6">
        <v>332</v>
      </c>
      <c r="C13" s="7">
        <v>4001</v>
      </c>
      <c r="D13" s="8">
        <v>100</v>
      </c>
      <c r="E13" s="9" t="s">
        <v>54</v>
      </c>
      <c r="F13" s="10">
        <v>1000</v>
      </c>
      <c r="G13" s="10">
        <v>7135</v>
      </c>
      <c r="H13" s="11">
        <v>6.1349999999999998</v>
      </c>
      <c r="I13" s="8">
        <v>6</v>
      </c>
      <c r="J13" s="8" t="s">
        <v>179</v>
      </c>
      <c r="K13" s="12">
        <v>42101</v>
      </c>
      <c r="L13" s="13" t="s">
        <v>113</v>
      </c>
      <c r="M13" s="46">
        <v>4.1500000000000004</v>
      </c>
      <c r="N13" s="46">
        <v>1.075</v>
      </c>
      <c r="O13" s="46">
        <v>0.52500000000000002</v>
      </c>
      <c r="P13" s="46">
        <v>0.42499999999999999</v>
      </c>
      <c r="Q13" s="46">
        <v>2.50745</v>
      </c>
      <c r="R13" s="46">
        <v>5.85</v>
      </c>
      <c r="S13" s="46">
        <v>0.22500000000000001</v>
      </c>
      <c r="T13" s="46">
        <v>2.5000000000000001E-2</v>
      </c>
      <c r="U13" s="46">
        <v>7.4999999999999997E-2</v>
      </c>
      <c r="V13" s="46">
        <v>4.1622199999999996</v>
      </c>
      <c r="W13" s="46">
        <v>0</v>
      </c>
      <c r="X13" s="49">
        <v>0</v>
      </c>
      <c r="Y13" s="46">
        <v>6.1750000000000007</v>
      </c>
      <c r="Z13" s="46">
        <v>1.1962699999999999</v>
      </c>
      <c r="AA13" s="46">
        <v>129.63</v>
      </c>
      <c r="AB13" s="46">
        <v>25.88</v>
      </c>
      <c r="AC13" s="46">
        <f t="shared" si="1"/>
        <v>9.6753724886073272E-5</v>
      </c>
      <c r="AD13" s="46">
        <v>2.68</v>
      </c>
      <c r="AE13" s="46">
        <v>1.24810804517406E-2</v>
      </c>
      <c r="AF13" s="46">
        <v>0</v>
      </c>
      <c r="AG13" s="46">
        <v>0</v>
      </c>
      <c r="AH13" s="46">
        <v>1.2</v>
      </c>
      <c r="AI13" s="46">
        <f t="shared" si="0"/>
        <v>5.588543485853999E-3</v>
      </c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40"/>
      <c r="AU13" s="40"/>
      <c r="AV13" s="40"/>
      <c r="AW13" s="40"/>
    </row>
    <row r="14" spans="1:49" s="15" customFormat="1" ht="23.25" x14ac:dyDescent="0.5">
      <c r="A14" s="6" t="s">
        <v>43</v>
      </c>
      <c r="B14" s="6">
        <v>332</v>
      </c>
      <c r="C14" s="7">
        <v>4001</v>
      </c>
      <c r="D14" s="8">
        <v>100</v>
      </c>
      <c r="E14" s="9" t="s">
        <v>54</v>
      </c>
      <c r="F14" s="10">
        <v>7135</v>
      </c>
      <c r="G14" s="10">
        <v>1000</v>
      </c>
      <c r="H14" s="11">
        <v>6.1349999999999998</v>
      </c>
      <c r="I14" s="8">
        <v>6</v>
      </c>
      <c r="J14" s="8" t="s">
        <v>21</v>
      </c>
      <c r="K14" s="12">
        <v>42101</v>
      </c>
      <c r="L14" s="13" t="s">
        <v>113</v>
      </c>
      <c r="M14" s="46">
        <v>4</v>
      </c>
      <c r="N14" s="46">
        <v>1.2749999999999999</v>
      </c>
      <c r="O14" s="46">
        <v>0.42499999999999999</v>
      </c>
      <c r="P14" s="46">
        <v>0.4</v>
      </c>
      <c r="Q14" s="46">
        <v>2.5440999999999998</v>
      </c>
      <c r="R14" s="46">
        <v>5.9</v>
      </c>
      <c r="S14" s="46">
        <v>0.15</v>
      </c>
      <c r="T14" s="46">
        <v>0.05</v>
      </c>
      <c r="U14" s="46">
        <v>0</v>
      </c>
      <c r="V14" s="46">
        <v>3.81385</v>
      </c>
      <c r="W14" s="46">
        <v>0</v>
      </c>
      <c r="X14" s="49">
        <v>0</v>
      </c>
      <c r="Y14" s="46">
        <v>6.1000000000000005</v>
      </c>
      <c r="Z14" s="46">
        <v>1.2998099999999999</v>
      </c>
      <c r="AA14" s="46">
        <v>142.94999999999999</v>
      </c>
      <c r="AB14" s="46">
        <v>22.67</v>
      </c>
      <c r="AC14" s="46">
        <f>(AA14+AB14*0.5)/(3.5*K14*1000)*100</f>
        <v>1.0470399413654918E-4</v>
      </c>
      <c r="AD14" s="46">
        <v>15.62</v>
      </c>
      <c r="AE14" s="46">
        <v>7.2744207707532899E-2</v>
      </c>
      <c r="AF14" s="46">
        <v>0</v>
      </c>
      <c r="AG14" s="46">
        <v>0</v>
      </c>
      <c r="AH14" s="46">
        <v>2.1</v>
      </c>
      <c r="AI14" s="46">
        <f t="shared" si="0"/>
        <v>9.7799511002444987E-3</v>
      </c>
      <c r="AJ14" s="40"/>
      <c r="AK14" s="40"/>
      <c r="AL14" s="40"/>
      <c r="AM14" s="40"/>
      <c r="AN14" s="40"/>
      <c r="AO14" s="40"/>
      <c r="AP14" s="40"/>
      <c r="AQ14" s="40"/>
      <c r="AR14" s="40"/>
      <c r="AS14" s="40"/>
      <c r="AT14" s="40"/>
      <c r="AU14" s="40"/>
      <c r="AV14" s="40"/>
      <c r="AW14" s="40"/>
    </row>
    <row r="15" spans="1:49" s="15" customFormat="1" ht="23.25" x14ac:dyDescent="0.5">
      <c r="A15" s="6" t="s">
        <v>43</v>
      </c>
      <c r="B15" s="6">
        <v>332</v>
      </c>
      <c r="C15" s="7">
        <v>4003</v>
      </c>
      <c r="D15" s="8">
        <v>100</v>
      </c>
      <c r="E15" s="9" t="s">
        <v>55</v>
      </c>
      <c r="F15" s="10" t="s">
        <v>49</v>
      </c>
      <c r="G15" s="10" t="s">
        <v>56</v>
      </c>
      <c r="H15" s="11">
        <v>7.5830000000000002</v>
      </c>
      <c r="I15" s="8">
        <v>2</v>
      </c>
      <c r="J15" s="8" t="s">
        <v>181</v>
      </c>
      <c r="K15" s="12">
        <v>42100</v>
      </c>
      <c r="L15" s="13" t="s">
        <v>113</v>
      </c>
      <c r="M15" s="46">
        <v>4.9749999999999996</v>
      </c>
      <c r="N15" s="46">
        <v>1.7</v>
      </c>
      <c r="O15" s="46">
        <v>0.67500000000000004</v>
      </c>
      <c r="P15" s="46">
        <v>0.22500000000000001</v>
      </c>
      <c r="Q15" s="46">
        <v>2.4978500000000001</v>
      </c>
      <c r="R15" s="46">
        <v>7.3250000000000002</v>
      </c>
      <c r="S15" s="46">
        <v>0.25</v>
      </c>
      <c r="T15" s="46">
        <v>0</v>
      </c>
      <c r="U15" s="46">
        <v>0</v>
      </c>
      <c r="V15" s="46">
        <v>4.1524799999999997</v>
      </c>
      <c r="W15" s="46">
        <v>0</v>
      </c>
      <c r="X15" s="49">
        <v>0</v>
      </c>
      <c r="Y15" s="46">
        <v>7.5749999999999993</v>
      </c>
      <c r="Z15" s="46">
        <v>1.2412300000000001</v>
      </c>
      <c r="AA15" s="46">
        <v>102.94</v>
      </c>
      <c r="AB15" s="46">
        <v>22.36</v>
      </c>
      <c r="AC15" s="46">
        <f t="shared" ref="AC15:AC16" si="2">(AA15+AB15*0.5)/(3.5*K15*1000)*100</f>
        <v>7.7448252460128955E-5</v>
      </c>
      <c r="AD15" s="46">
        <v>63.58</v>
      </c>
      <c r="AE15" s="46">
        <f t="shared" ref="AE15:AE16" si="3">AD15/(3.5*K15*1000)*100</f>
        <v>4.3148965049202579E-5</v>
      </c>
      <c r="AF15" s="46">
        <v>3.2</v>
      </c>
      <c r="AG15" s="46">
        <f t="shared" ref="AG15:AG20" si="4">AF15/(3.5*K15*1000)*100</f>
        <v>2.1717000339328132E-6</v>
      </c>
      <c r="AH15" s="46">
        <v>0</v>
      </c>
      <c r="AI15" s="46">
        <f t="shared" si="0"/>
        <v>0</v>
      </c>
      <c r="AJ15" s="40"/>
      <c r="AK15" s="40"/>
      <c r="AL15" s="40"/>
      <c r="AM15" s="40"/>
      <c r="AN15" s="40"/>
      <c r="AO15" s="40"/>
      <c r="AP15" s="40"/>
      <c r="AQ15" s="40"/>
      <c r="AR15" s="40"/>
      <c r="AS15" s="40"/>
      <c r="AT15" s="40"/>
      <c r="AU15" s="40"/>
      <c r="AV15" s="40"/>
      <c r="AW15" s="40"/>
    </row>
    <row r="16" spans="1:49" s="15" customFormat="1" ht="23.25" x14ac:dyDescent="0.5">
      <c r="A16" s="6" t="s">
        <v>43</v>
      </c>
      <c r="B16" s="6">
        <v>332</v>
      </c>
      <c r="C16" s="7">
        <v>4003</v>
      </c>
      <c r="D16" s="8">
        <v>100</v>
      </c>
      <c r="E16" s="9" t="s">
        <v>55</v>
      </c>
      <c r="F16" s="10" t="s">
        <v>57</v>
      </c>
      <c r="G16" s="10" t="s">
        <v>58</v>
      </c>
      <c r="H16" s="11">
        <v>12.407</v>
      </c>
      <c r="I16" s="8">
        <v>2</v>
      </c>
      <c r="J16" s="8" t="s">
        <v>180</v>
      </c>
      <c r="K16" s="12">
        <v>42100</v>
      </c>
      <c r="L16" s="13" t="s">
        <v>113</v>
      </c>
      <c r="M16" s="46">
        <v>8.5500000000000007</v>
      </c>
      <c r="N16" s="46">
        <v>3.875</v>
      </c>
      <c r="O16" s="46">
        <v>0</v>
      </c>
      <c r="P16" s="46">
        <v>0</v>
      </c>
      <c r="Q16" s="46">
        <v>2.7123499999999998</v>
      </c>
      <c r="R16" s="46">
        <v>12.425000000000001</v>
      </c>
      <c r="S16" s="46">
        <v>0</v>
      </c>
      <c r="T16" s="46">
        <v>0</v>
      </c>
      <c r="U16" s="46">
        <v>0</v>
      </c>
      <c r="V16" s="46">
        <v>1.86321</v>
      </c>
      <c r="W16" s="46">
        <v>0</v>
      </c>
      <c r="X16" s="49">
        <v>0</v>
      </c>
      <c r="Y16" s="46">
        <v>12.425000000000001</v>
      </c>
      <c r="Z16" s="46">
        <v>1.21441</v>
      </c>
      <c r="AA16" s="46">
        <v>0</v>
      </c>
      <c r="AB16" s="46">
        <v>0</v>
      </c>
      <c r="AC16" s="46">
        <f t="shared" si="2"/>
        <v>0</v>
      </c>
      <c r="AD16" s="46">
        <v>0</v>
      </c>
      <c r="AE16" s="46">
        <f t="shared" si="3"/>
        <v>0</v>
      </c>
      <c r="AF16" s="46">
        <v>0</v>
      </c>
      <c r="AG16" s="46">
        <f t="shared" si="4"/>
        <v>0</v>
      </c>
      <c r="AH16" s="46">
        <v>0</v>
      </c>
      <c r="AI16" s="46">
        <f t="shared" si="0"/>
        <v>0</v>
      </c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40"/>
      <c r="AU16" s="40"/>
      <c r="AV16" s="40"/>
      <c r="AW16" s="40"/>
    </row>
    <row r="17" spans="1:49" s="15" customFormat="1" ht="23.25" x14ac:dyDescent="0.5">
      <c r="A17" s="6" t="s">
        <v>43</v>
      </c>
      <c r="B17" s="6">
        <v>332</v>
      </c>
      <c r="C17" s="7">
        <v>4006</v>
      </c>
      <c r="D17" s="8">
        <v>200</v>
      </c>
      <c r="E17" s="9" t="s">
        <v>133</v>
      </c>
      <c r="F17" s="10">
        <v>68620</v>
      </c>
      <c r="G17" s="10">
        <v>68100</v>
      </c>
      <c r="H17" s="11">
        <v>0.52</v>
      </c>
      <c r="I17" s="8">
        <v>2</v>
      </c>
      <c r="J17" s="8" t="s">
        <v>10</v>
      </c>
      <c r="K17" s="12">
        <v>42100</v>
      </c>
      <c r="L17" s="13" t="s">
        <v>113</v>
      </c>
      <c r="M17" s="46">
        <v>0.25</v>
      </c>
      <c r="N17" s="46">
        <v>0.17499999999999999</v>
      </c>
      <c r="O17" s="46">
        <v>2.5000000000000001E-2</v>
      </c>
      <c r="P17" s="46">
        <v>2.5000000000000001E-2</v>
      </c>
      <c r="Q17" s="46">
        <v>2.7115800000000001</v>
      </c>
      <c r="R17" s="46">
        <v>0.47499999999999998</v>
      </c>
      <c r="S17" s="46">
        <v>0</v>
      </c>
      <c r="T17" s="46">
        <v>0</v>
      </c>
      <c r="U17" s="46">
        <v>0</v>
      </c>
      <c r="V17" s="46">
        <v>3.18858</v>
      </c>
      <c r="W17" s="46">
        <v>0</v>
      </c>
      <c r="X17" s="49">
        <v>0</v>
      </c>
      <c r="Y17" s="46">
        <v>0.47500000000000003</v>
      </c>
      <c r="Z17" s="46">
        <v>1.5311600000000001</v>
      </c>
      <c r="AA17" s="46">
        <v>176.95699999999999</v>
      </c>
      <c r="AB17" s="46">
        <v>49.11</v>
      </c>
      <c r="AC17" s="46">
        <f>(AA17+AB17*0.5)/(3.5*K17*1000)*100</f>
        <v>1.3675738038683406E-4</v>
      </c>
      <c r="AD17" s="46">
        <v>67.95</v>
      </c>
      <c r="AE17" s="46">
        <f>AD17/(3.5*K17*1000)*100</f>
        <v>4.611469290804208E-5</v>
      </c>
      <c r="AF17" s="46">
        <v>0</v>
      </c>
      <c r="AG17" s="46">
        <f t="shared" si="4"/>
        <v>0</v>
      </c>
      <c r="AH17" s="46">
        <v>0.47</v>
      </c>
      <c r="AI17" s="46">
        <f t="shared" si="0"/>
        <v>2.5824175824175823E-2</v>
      </c>
      <c r="AJ17" s="40"/>
      <c r="AK17" s="40"/>
      <c r="AL17" s="40"/>
      <c r="AM17" s="40"/>
      <c r="AN17" s="40"/>
      <c r="AO17" s="40"/>
      <c r="AP17" s="40"/>
      <c r="AQ17" s="40"/>
      <c r="AR17" s="40"/>
      <c r="AS17" s="40"/>
      <c r="AT17" s="40"/>
      <c r="AU17" s="40"/>
      <c r="AV17" s="40"/>
      <c r="AW17" s="40"/>
    </row>
    <row r="18" spans="1:49" s="15" customFormat="1" ht="23.25" x14ac:dyDescent="0.5">
      <c r="A18" s="6" t="s">
        <v>43</v>
      </c>
      <c r="B18" s="6">
        <v>332</v>
      </c>
      <c r="C18" s="7">
        <v>4091</v>
      </c>
      <c r="D18" s="8">
        <v>200</v>
      </c>
      <c r="E18" s="9" t="s">
        <v>59</v>
      </c>
      <c r="F18" s="10" t="s">
        <v>114</v>
      </c>
      <c r="G18" s="10" t="s">
        <v>115</v>
      </c>
      <c r="H18" s="11">
        <v>1.29</v>
      </c>
      <c r="I18" s="8">
        <v>6</v>
      </c>
      <c r="J18" s="8" t="s">
        <v>21</v>
      </c>
      <c r="K18" s="12">
        <v>42100</v>
      </c>
      <c r="L18" s="13" t="s">
        <v>113</v>
      </c>
      <c r="M18" s="46">
        <v>0.45</v>
      </c>
      <c r="N18" s="46">
        <v>0.5</v>
      </c>
      <c r="O18" s="46">
        <v>0.32500000000000001</v>
      </c>
      <c r="P18" s="46">
        <v>0.3</v>
      </c>
      <c r="Q18" s="46">
        <v>3.8469799999999998</v>
      </c>
      <c r="R18" s="46">
        <v>1.325</v>
      </c>
      <c r="S18" s="46">
        <v>0.125</v>
      </c>
      <c r="T18" s="46">
        <v>0.05</v>
      </c>
      <c r="U18" s="46">
        <v>7.4999999999999997E-2</v>
      </c>
      <c r="V18" s="46">
        <v>5.9734600000000002</v>
      </c>
      <c r="W18" s="46">
        <v>0</v>
      </c>
      <c r="X18" s="49">
        <v>0</v>
      </c>
      <c r="Y18" s="46">
        <v>1.575</v>
      </c>
      <c r="Z18" s="46">
        <v>1.37365</v>
      </c>
      <c r="AA18" s="46">
        <v>68.335999999999999</v>
      </c>
      <c r="AB18" s="46">
        <v>42.93</v>
      </c>
      <c r="AC18" s="46">
        <f t="shared" ref="AC18:AC22" si="5">(AA18+AB18*0.5)/(3.5*K18*1000)*100</f>
        <v>6.0944010858500166E-5</v>
      </c>
      <c r="AD18" s="46">
        <v>0</v>
      </c>
      <c r="AE18" s="46">
        <f t="shared" ref="AE18:AE20" si="6">AD18/(3.5*K18*1000)*100</f>
        <v>0</v>
      </c>
      <c r="AF18" s="46">
        <v>0</v>
      </c>
      <c r="AG18" s="46">
        <f t="shared" si="4"/>
        <v>0</v>
      </c>
      <c r="AH18" s="46">
        <v>0</v>
      </c>
      <c r="AI18" s="46">
        <f t="shared" si="0"/>
        <v>0</v>
      </c>
      <c r="AJ18" s="40"/>
      <c r="AK18" s="40"/>
      <c r="AL18" s="40"/>
      <c r="AM18" s="40"/>
      <c r="AN18" s="40"/>
      <c r="AO18" s="40"/>
      <c r="AP18" s="40"/>
      <c r="AQ18" s="40"/>
      <c r="AR18" s="40"/>
      <c r="AS18" s="40"/>
      <c r="AT18" s="40"/>
      <c r="AU18" s="40"/>
      <c r="AV18" s="40"/>
      <c r="AW18" s="40"/>
    </row>
    <row r="19" spans="1:49" s="15" customFormat="1" ht="23.25" x14ac:dyDescent="0.5">
      <c r="A19" s="6" t="s">
        <v>43</v>
      </c>
      <c r="B19" s="6">
        <v>332</v>
      </c>
      <c r="C19" s="7">
        <v>4099</v>
      </c>
      <c r="D19" s="8">
        <v>100</v>
      </c>
      <c r="E19" s="9" t="s">
        <v>60</v>
      </c>
      <c r="F19" s="10" t="s">
        <v>116</v>
      </c>
      <c r="G19" s="10" t="s">
        <v>49</v>
      </c>
      <c r="H19" s="11">
        <v>6.5</v>
      </c>
      <c r="I19" s="8">
        <v>2</v>
      </c>
      <c r="J19" s="8" t="s">
        <v>10</v>
      </c>
      <c r="K19" s="12">
        <v>42100</v>
      </c>
      <c r="L19" s="13" t="s">
        <v>113</v>
      </c>
      <c r="M19" s="46">
        <v>2.8</v>
      </c>
      <c r="N19" s="46">
        <v>2.15</v>
      </c>
      <c r="O19" s="46">
        <v>1.1499999999999999</v>
      </c>
      <c r="P19" s="46">
        <v>0.5</v>
      </c>
      <c r="Q19" s="46">
        <v>3.02644</v>
      </c>
      <c r="R19" s="46">
        <v>6.55</v>
      </c>
      <c r="S19" s="46">
        <v>2.5000000000000001E-2</v>
      </c>
      <c r="T19" s="46">
        <v>2.5000000000000001E-2</v>
      </c>
      <c r="U19" s="46">
        <v>0</v>
      </c>
      <c r="V19" s="46">
        <v>2.10284</v>
      </c>
      <c r="W19" s="46">
        <v>0</v>
      </c>
      <c r="X19" s="49">
        <v>0</v>
      </c>
      <c r="Y19" s="46">
        <v>6.6</v>
      </c>
      <c r="Z19" s="46">
        <v>1.1637</v>
      </c>
      <c r="AA19" s="46">
        <v>127.69</v>
      </c>
      <c r="AB19" s="46">
        <v>8.34</v>
      </c>
      <c r="AC19" s="46">
        <f t="shared" si="5"/>
        <v>8.948761452324397E-5</v>
      </c>
      <c r="AD19" s="46">
        <v>46.17</v>
      </c>
      <c r="AE19" s="46">
        <f t="shared" si="6"/>
        <v>3.1333559552086868E-5</v>
      </c>
      <c r="AF19" s="46">
        <v>0</v>
      </c>
      <c r="AG19" s="46">
        <f t="shared" si="4"/>
        <v>0</v>
      </c>
      <c r="AH19" s="46">
        <v>0</v>
      </c>
      <c r="AI19" s="46">
        <f t="shared" si="0"/>
        <v>0</v>
      </c>
      <c r="AJ19" s="40"/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</row>
    <row r="20" spans="1:49" s="15" customFormat="1" ht="23.25" x14ac:dyDescent="0.5">
      <c r="A20" s="6" t="s">
        <v>43</v>
      </c>
      <c r="B20" s="6">
        <v>332</v>
      </c>
      <c r="C20" s="7">
        <v>4112</v>
      </c>
      <c r="D20" s="8">
        <v>100</v>
      </c>
      <c r="E20" s="9" t="s">
        <v>134</v>
      </c>
      <c r="F20" s="10">
        <v>13822</v>
      </c>
      <c r="G20" s="10">
        <v>0</v>
      </c>
      <c r="H20" s="11">
        <v>13.821999999999999</v>
      </c>
      <c r="I20" s="8">
        <v>2</v>
      </c>
      <c r="J20" s="8" t="s">
        <v>10</v>
      </c>
      <c r="K20" s="12">
        <v>42100</v>
      </c>
      <c r="L20" s="13" t="s">
        <v>113</v>
      </c>
      <c r="M20" s="46">
        <v>8.7750000000000004</v>
      </c>
      <c r="N20" s="46">
        <v>3.6</v>
      </c>
      <c r="O20" s="46">
        <v>1</v>
      </c>
      <c r="P20" s="46">
        <v>0.45</v>
      </c>
      <c r="Q20" s="46">
        <v>2.6034700000000002</v>
      </c>
      <c r="R20" s="46">
        <v>13.725</v>
      </c>
      <c r="S20" s="46">
        <v>0.1</v>
      </c>
      <c r="T20" s="46">
        <v>0</v>
      </c>
      <c r="U20" s="46">
        <v>0</v>
      </c>
      <c r="V20" s="46">
        <v>1.5559700000000001</v>
      </c>
      <c r="W20" s="46">
        <v>0</v>
      </c>
      <c r="X20" s="49">
        <v>0</v>
      </c>
      <c r="Y20" s="46">
        <v>13.824999999999999</v>
      </c>
      <c r="Z20" s="46">
        <v>1.43442</v>
      </c>
      <c r="AA20" s="46">
        <v>123.658</v>
      </c>
      <c r="AB20" s="46">
        <v>9.4450000000000003</v>
      </c>
      <c r="AC20" s="46">
        <f t="shared" si="5"/>
        <v>8.7126230064472348E-5</v>
      </c>
      <c r="AD20" s="46">
        <v>97.24</v>
      </c>
      <c r="AE20" s="46">
        <f t="shared" si="6"/>
        <v>6.5992534781133359E-5</v>
      </c>
      <c r="AF20" s="46">
        <v>1.9870000000000001</v>
      </c>
      <c r="AG20" s="46">
        <f t="shared" si="4"/>
        <v>1.348489989820156E-6</v>
      </c>
      <c r="AH20" s="46">
        <v>0</v>
      </c>
      <c r="AI20" s="46">
        <f t="shared" si="0"/>
        <v>0</v>
      </c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</row>
    <row r="21" spans="1:49" s="15" customFormat="1" ht="23.25" x14ac:dyDescent="0.5">
      <c r="A21" s="6" t="s">
        <v>43</v>
      </c>
      <c r="B21" s="6">
        <v>332</v>
      </c>
      <c r="C21" s="7">
        <v>4119</v>
      </c>
      <c r="D21" s="8">
        <v>100</v>
      </c>
      <c r="E21" s="9" t="s">
        <v>61</v>
      </c>
      <c r="F21" s="10">
        <v>0</v>
      </c>
      <c r="G21" s="10">
        <v>6665</v>
      </c>
      <c r="H21" s="11">
        <v>6.665</v>
      </c>
      <c r="I21" s="8">
        <v>2</v>
      </c>
      <c r="J21" s="8" t="s">
        <v>180</v>
      </c>
      <c r="K21" s="12">
        <v>42101</v>
      </c>
      <c r="L21" s="13" t="s">
        <v>113</v>
      </c>
      <c r="M21" s="46">
        <v>5.0999999999999996</v>
      </c>
      <c r="N21" s="46">
        <v>0.82499999999999996</v>
      </c>
      <c r="O21" s="46">
        <v>0.52500000000000002</v>
      </c>
      <c r="P21" s="46">
        <v>0.2</v>
      </c>
      <c r="Q21" s="46">
        <v>2.15327</v>
      </c>
      <c r="R21" s="46">
        <v>6.55</v>
      </c>
      <c r="S21" s="46">
        <v>0.1</v>
      </c>
      <c r="T21" s="46">
        <v>0</v>
      </c>
      <c r="U21" s="46">
        <v>0</v>
      </c>
      <c r="V21" s="46">
        <v>3.3434400000000002</v>
      </c>
      <c r="W21" s="46">
        <v>0</v>
      </c>
      <c r="X21" s="49">
        <v>0</v>
      </c>
      <c r="Y21" s="46">
        <v>6.65</v>
      </c>
      <c r="Z21" s="46">
        <v>1.3152900000000001</v>
      </c>
      <c r="AA21" s="46">
        <v>28.61</v>
      </c>
      <c r="AB21" s="46">
        <v>11.36</v>
      </c>
      <c r="AC21" s="46">
        <f t="shared" si="5"/>
        <v>2.327057043097042E-5</v>
      </c>
      <c r="AD21" s="46">
        <v>0</v>
      </c>
      <c r="AE21" s="46">
        <v>0</v>
      </c>
      <c r="AF21" s="46">
        <v>0</v>
      </c>
      <c r="AG21" s="46">
        <v>0</v>
      </c>
      <c r="AH21" s="46">
        <v>0</v>
      </c>
      <c r="AI21" s="46">
        <f t="shared" si="0"/>
        <v>0</v>
      </c>
      <c r="AJ21" s="40"/>
      <c r="AK21" s="40"/>
      <c r="AL21" s="40"/>
      <c r="AM21" s="40"/>
      <c r="AN21" s="40"/>
      <c r="AO21" s="40"/>
      <c r="AP21" s="40"/>
      <c r="AQ21" s="40"/>
      <c r="AR21" s="40"/>
      <c r="AS21" s="40"/>
      <c r="AT21" s="40"/>
      <c r="AU21" s="40"/>
      <c r="AV21" s="40"/>
      <c r="AW21" s="40"/>
    </row>
    <row r="22" spans="1:49" s="15" customFormat="1" ht="23.25" x14ac:dyDescent="0.5">
      <c r="A22" s="6" t="s">
        <v>43</v>
      </c>
      <c r="B22" s="6">
        <v>332</v>
      </c>
      <c r="C22" s="7">
        <v>4134</v>
      </c>
      <c r="D22" s="8">
        <v>100</v>
      </c>
      <c r="E22" s="9" t="s">
        <v>62</v>
      </c>
      <c r="F22" s="10" t="s">
        <v>117</v>
      </c>
      <c r="G22" s="10" t="s">
        <v>49</v>
      </c>
      <c r="H22" s="11">
        <v>21.5</v>
      </c>
      <c r="I22" s="8">
        <v>2</v>
      </c>
      <c r="J22" s="8" t="s">
        <v>10</v>
      </c>
      <c r="K22" s="12">
        <v>42100</v>
      </c>
      <c r="L22" s="13" t="s">
        <v>113</v>
      </c>
      <c r="M22" s="46">
        <v>9.1750000000000007</v>
      </c>
      <c r="N22" s="46">
        <v>6.3250000000000002</v>
      </c>
      <c r="O22" s="46">
        <v>4.2249999999999996</v>
      </c>
      <c r="P22" s="46">
        <v>1.9750000000000001</v>
      </c>
      <c r="Q22" s="46">
        <v>3.1061100000000001</v>
      </c>
      <c r="R22" s="46">
        <v>20.274999999999999</v>
      </c>
      <c r="S22" s="46">
        <v>1.05</v>
      </c>
      <c r="T22" s="46">
        <v>0.25</v>
      </c>
      <c r="U22" s="46">
        <v>0.125</v>
      </c>
      <c r="V22" s="46">
        <v>3.9953099999999999</v>
      </c>
      <c r="W22" s="46">
        <v>0</v>
      </c>
      <c r="X22" s="49">
        <v>0</v>
      </c>
      <c r="Y22" s="46">
        <v>21.700000000000003</v>
      </c>
      <c r="Z22" s="46">
        <v>1.2194400000000001</v>
      </c>
      <c r="AA22" s="46">
        <v>96.74</v>
      </c>
      <c r="AB22" s="46">
        <v>58.26</v>
      </c>
      <c r="AC22" s="46">
        <f t="shared" si="5"/>
        <v>8.5422463522225983E-5</v>
      </c>
      <c r="AD22" s="46">
        <v>1.03</v>
      </c>
      <c r="AE22" s="46">
        <v>1.3687707641196014E-3</v>
      </c>
      <c r="AF22" s="46">
        <v>5.2</v>
      </c>
      <c r="AG22" s="46">
        <v>6.9102990033222591E-3</v>
      </c>
      <c r="AH22" s="46">
        <v>1.36</v>
      </c>
      <c r="AI22" s="46">
        <f t="shared" si="0"/>
        <v>1.807308970099668E-3</v>
      </c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</row>
    <row r="23" spans="1:49" ht="23.25" x14ac:dyDescent="0.5">
      <c r="A23" s="5"/>
      <c r="B23" s="5"/>
      <c r="C23" s="5"/>
      <c r="D23" s="5"/>
      <c r="E23" s="5"/>
      <c r="F23" s="96" t="s">
        <v>110</v>
      </c>
      <c r="G23" s="96"/>
      <c r="H23" s="53">
        <f>SUM(H4:H22)</f>
        <v>197.596</v>
      </c>
      <c r="I23" s="51"/>
      <c r="J23" s="51"/>
      <c r="K23" s="51"/>
      <c r="L23" s="51"/>
      <c r="M23" s="52">
        <f t="shared" ref="M23:P23" si="7">SUM(M4:M22)</f>
        <v>131.98060000000001</v>
      </c>
      <c r="N23" s="52">
        <f t="shared" si="7"/>
        <v>41.451799999999999</v>
      </c>
      <c r="O23" s="52">
        <f t="shared" si="7"/>
        <v>16.008400000000002</v>
      </c>
      <c r="P23" s="52">
        <f t="shared" si="7"/>
        <v>8.4740000000000002</v>
      </c>
      <c r="Q23" s="52" t="s">
        <v>111</v>
      </c>
      <c r="R23" s="52">
        <f t="shared" ref="R23:U23" si="8">SUM(R4:R22)</f>
        <v>193.61840000000001</v>
      </c>
      <c r="S23" s="52">
        <f t="shared" si="8"/>
        <v>3.3030999999999997</v>
      </c>
      <c r="T23" s="52">
        <f t="shared" si="8"/>
        <v>0.56830000000000003</v>
      </c>
      <c r="U23" s="52">
        <f t="shared" si="8"/>
        <v>0.42500000000000004</v>
      </c>
      <c r="V23" s="52" t="s">
        <v>111</v>
      </c>
      <c r="W23" s="52">
        <f>SUM(W4:W22)</f>
        <v>0</v>
      </c>
      <c r="X23" s="52">
        <f t="shared" ref="X23:Y23" si="9">SUM(X4:X22)</f>
        <v>0</v>
      </c>
      <c r="Y23" s="52">
        <f t="shared" si="9"/>
        <v>197.91479999999996</v>
      </c>
      <c r="Z23" s="52" t="s">
        <v>111</v>
      </c>
      <c r="AA23" s="52">
        <f t="shared" ref="AA23:AB23" si="10">SUM(AA4:AA22)</f>
        <v>1898.972</v>
      </c>
      <c r="AB23" s="52">
        <f t="shared" si="10"/>
        <v>545.98900000000003</v>
      </c>
      <c r="AC23" s="52" t="s">
        <v>111</v>
      </c>
      <c r="AD23" s="52">
        <f>SUM(AD4:AD22)</f>
        <v>651.971</v>
      </c>
      <c r="AE23" s="52" t="s">
        <v>111</v>
      </c>
      <c r="AF23" s="52">
        <f>SUM(AF4:AF22)</f>
        <v>38.517000000000003</v>
      </c>
      <c r="AG23" s="52" t="s">
        <v>111</v>
      </c>
      <c r="AH23" s="52">
        <f>SUM(AH4:AH22)</f>
        <v>28.469000000000001</v>
      </c>
      <c r="AI23" s="52" t="s">
        <v>111</v>
      </c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</row>
    <row r="24" spans="1:49" ht="23.25" x14ac:dyDescent="0.5">
      <c r="A24" s="5"/>
      <c r="B24" s="5"/>
      <c r="C24" s="5"/>
      <c r="D24" s="5"/>
      <c r="E24" s="5"/>
      <c r="F24" s="96" t="s">
        <v>112</v>
      </c>
      <c r="G24" s="96"/>
      <c r="H24" s="51"/>
      <c r="I24" s="51"/>
      <c r="J24" s="51"/>
      <c r="K24" s="51"/>
      <c r="L24" s="51"/>
      <c r="M24" s="52" t="s">
        <v>111</v>
      </c>
      <c r="N24" s="52" t="s">
        <v>111</v>
      </c>
      <c r="O24" s="52" t="s">
        <v>111</v>
      </c>
      <c r="P24" s="52" t="s">
        <v>111</v>
      </c>
      <c r="Q24" s="52">
        <f>SUMPRODUCT(Q4:Q22,H4:H22)/H23</f>
        <v>2.5869235940504862</v>
      </c>
      <c r="R24" s="52" t="s">
        <v>111</v>
      </c>
      <c r="S24" s="52" t="s">
        <v>111</v>
      </c>
      <c r="T24" s="52" t="s">
        <v>111</v>
      </c>
      <c r="U24" s="52" t="s">
        <v>111</v>
      </c>
      <c r="V24" s="52">
        <f>SUMPRODUCT(V4:V22,H4:H22)/H23</f>
        <v>2.9865948088524057</v>
      </c>
      <c r="W24" s="52" t="s">
        <v>111</v>
      </c>
      <c r="X24" s="52" t="s">
        <v>111</v>
      </c>
      <c r="Y24" s="52" t="s">
        <v>111</v>
      </c>
      <c r="Z24" s="52">
        <f>SUMPRODUCT(Z4:Z22,H4:H22)/H23</f>
        <v>1.3017186892953301</v>
      </c>
      <c r="AA24" s="52" t="s">
        <v>111</v>
      </c>
      <c r="AB24" s="52" t="s">
        <v>111</v>
      </c>
      <c r="AC24" s="52">
        <f>SUMPRODUCT(AC4:AC22,H4:H22)/H23</f>
        <v>9.6115568628337145E-2</v>
      </c>
      <c r="AD24" s="52" t="s">
        <v>111</v>
      </c>
      <c r="AE24" s="52">
        <f>SUMPRODUCT(AE4:AE22,H4:H22)/H23</f>
        <v>4.7254147486532248E-2</v>
      </c>
      <c r="AF24" s="52" t="s">
        <v>111</v>
      </c>
      <c r="AG24" s="52">
        <f>SUMPRODUCT(AG4:AG22,H4:H22)/H23</f>
        <v>3.3025444128479847E-3</v>
      </c>
      <c r="AH24" s="52" t="s">
        <v>111</v>
      </c>
      <c r="AI24" s="52">
        <f>SUMPRODUCT(AI4:AI22,H4:H22)/H23</f>
        <v>4.1164800906900939E-3</v>
      </c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</row>
    <row r="25" spans="1:49" x14ac:dyDescent="0.2"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</row>
    <row r="26" spans="1:49" x14ac:dyDescent="0.2"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</row>
    <row r="27" spans="1:49" x14ac:dyDescent="0.2"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</row>
    <row r="28" spans="1:49" x14ac:dyDescent="0.2"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</row>
    <row r="29" spans="1:49" x14ac:dyDescent="0.2">
      <c r="AH29" s="40"/>
      <c r="AI29" s="40"/>
      <c r="AJ29" s="40"/>
      <c r="AK29" s="40"/>
      <c r="AL29" s="40"/>
      <c r="AM29" s="40"/>
      <c r="AN29" s="40"/>
      <c r="AO29" s="40"/>
      <c r="AP29" s="40"/>
      <c r="AQ29" s="40"/>
      <c r="AR29" s="40"/>
      <c r="AS29" s="40"/>
      <c r="AT29" s="40"/>
      <c r="AU29" s="40"/>
      <c r="AV29" s="40"/>
      <c r="AW29" s="40"/>
    </row>
    <row r="30" spans="1:49" x14ac:dyDescent="0.2">
      <c r="AH30" s="40"/>
      <c r="AI30" s="40"/>
      <c r="AJ30" s="40"/>
      <c r="AK30" s="40"/>
      <c r="AL30" s="40"/>
      <c r="AM30" s="40"/>
      <c r="AN30" s="40"/>
      <c r="AO30" s="40"/>
      <c r="AP30" s="40"/>
      <c r="AQ30" s="40"/>
      <c r="AR30" s="40"/>
      <c r="AS30" s="40"/>
      <c r="AT30" s="40"/>
      <c r="AU30" s="40"/>
      <c r="AV30" s="40"/>
      <c r="AW30" s="40"/>
    </row>
    <row r="31" spans="1:49" x14ac:dyDescent="0.2"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</row>
    <row r="32" spans="1:49" x14ac:dyDescent="0.2"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</row>
    <row r="33" spans="34:49" x14ac:dyDescent="0.2"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</row>
    <row r="34" spans="34:49" x14ac:dyDescent="0.2">
      <c r="AH34" s="40"/>
      <c r="AI34" s="40"/>
      <c r="AJ34" s="40"/>
      <c r="AK34" s="40"/>
      <c r="AL34" s="40"/>
      <c r="AM34" s="40"/>
      <c r="AN34" s="40"/>
      <c r="AO34" s="40"/>
      <c r="AP34" s="40"/>
      <c r="AQ34" s="40"/>
      <c r="AR34" s="40"/>
      <c r="AS34" s="40"/>
      <c r="AT34" s="40"/>
      <c r="AU34" s="40"/>
      <c r="AV34" s="40"/>
      <c r="AW34" s="40"/>
    </row>
    <row r="35" spans="34:49" x14ac:dyDescent="0.2"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</row>
    <row r="36" spans="34:49" x14ac:dyDescent="0.2"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</row>
    <row r="37" spans="34:49" x14ac:dyDescent="0.2"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</row>
    <row r="38" spans="34:49" x14ac:dyDescent="0.2">
      <c r="AH38" s="40"/>
      <c r="AI38" s="40"/>
      <c r="AJ38" s="40"/>
      <c r="AK38" s="40"/>
      <c r="AL38" s="40"/>
      <c r="AM38" s="40"/>
      <c r="AN38" s="40"/>
      <c r="AO38" s="40"/>
      <c r="AP38" s="40"/>
      <c r="AQ38" s="40"/>
      <c r="AR38" s="40"/>
      <c r="AS38" s="40"/>
      <c r="AT38" s="40"/>
      <c r="AU38" s="40"/>
      <c r="AV38" s="40"/>
      <c r="AW38" s="40"/>
    </row>
    <row r="39" spans="34:49" x14ac:dyDescent="0.2">
      <c r="AH39" s="40"/>
      <c r="AI39" s="40"/>
      <c r="AJ39" s="40"/>
      <c r="AK39" s="40"/>
      <c r="AL39" s="40"/>
      <c r="AM39" s="40"/>
      <c r="AN39" s="40"/>
      <c r="AO39" s="40"/>
      <c r="AP39" s="40"/>
      <c r="AQ39" s="40"/>
      <c r="AR39" s="40"/>
      <c r="AS39" s="40"/>
      <c r="AT39" s="40"/>
      <c r="AU39" s="40"/>
      <c r="AV39" s="40"/>
      <c r="AW39" s="40"/>
    </row>
    <row r="40" spans="34:49" x14ac:dyDescent="0.2">
      <c r="AH40" s="40"/>
      <c r="AI40" s="40"/>
      <c r="AJ40" s="40"/>
      <c r="AK40" s="40"/>
      <c r="AL40" s="40"/>
      <c r="AM40" s="40"/>
      <c r="AN40" s="40"/>
      <c r="AO40" s="40"/>
      <c r="AP40" s="40"/>
      <c r="AQ40" s="40"/>
      <c r="AR40" s="40"/>
      <c r="AS40" s="40"/>
      <c r="AT40" s="40"/>
      <c r="AU40" s="40"/>
      <c r="AV40" s="40"/>
      <c r="AW40" s="40"/>
    </row>
    <row r="41" spans="34:49" x14ac:dyDescent="0.2">
      <c r="AH41" s="40"/>
      <c r="AI41" s="40"/>
      <c r="AJ41" s="40"/>
      <c r="AK41" s="40"/>
      <c r="AL41" s="40"/>
      <c r="AM41" s="40"/>
      <c r="AN41" s="40"/>
      <c r="AO41" s="40"/>
      <c r="AP41" s="40"/>
      <c r="AQ41" s="40"/>
      <c r="AR41" s="40"/>
      <c r="AS41" s="40"/>
      <c r="AT41" s="40"/>
      <c r="AU41" s="40"/>
      <c r="AV41" s="40"/>
      <c r="AW41" s="40"/>
    </row>
    <row r="42" spans="34:49" x14ac:dyDescent="0.2">
      <c r="AH42" s="40"/>
      <c r="AI42" s="40"/>
      <c r="AJ42" s="40"/>
      <c r="AK42" s="40"/>
      <c r="AL42" s="40"/>
      <c r="AM42" s="40"/>
      <c r="AN42" s="40"/>
      <c r="AO42" s="40"/>
      <c r="AP42" s="40"/>
      <c r="AQ42" s="40"/>
      <c r="AR42" s="40"/>
      <c r="AS42" s="40"/>
      <c r="AT42" s="40"/>
      <c r="AU42" s="40"/>
      <c r="AV42" s="40"/>
      <c r="AW42" s="40"/>
    </row>
    <row r="43" spans="34:49" x14ac:dyDescent="0.2">
      <c r="AH43" s="40"/>
      <c r="AI43" s="40"/>
      <c r="AJ43" s="40"/>
      <c r="AK43" s="40"/>
      <c r="AL43" s="40"/>
      <c r="AM43" s="40"/>
      <c r="AN43" s="40"/>
      <c r="AO43" s="40"/>
      <c r="AP43" s="40"/>
      <c r="AQ43" s="40"/>
      <c r="AR43" s="40"/>
      <c r="AS43" s="40"/>
      <c r="AT43" s="40"/>
      <c r="AU43" s="40"/>
      <c r="AV43" s="40"/>
      <c r="AW43" s="40"/>
    </row>
    <row r="44" spans="34:49" x14ac:dyDescent="0.2">
      <c r="AH44" s="40"/>
      <c r="AI44" s="40"/>
      <c r="AJ44" s="40"/>
      <c r="AK44" s="40"/>
      <c r="AL44" s="40"/>
      <c r="AM44" s="40"/>
      <c r="AN44" s="40"/>
      <c r="AO44" s="40"/>
      <c r="AP44" s="40"/>
      <c r="AQ44" s="40"/>
      <c r="AR44" s="40"/>
      <c r="AS44" s="40"/>
      <c r="AT44" s="40"/>
      <c r="AU44" s="40"/>
      <c r="AV44" s="40"/>
      <c r="AW44" s="40"/>
    </row>
    <row r="45" spans="34:49" x14ac:dyDescent="0.2">
      <c r="AH45" s="40"/>
      <c r="AI45" s="40"/>
      <c r="AJ45" s="40"/>
      <c r="AK45" s="40"/>
      <c r="AL45" s="40"/>
      <c r="AM45" s="40"/>
      <c r="AN45" s="40"/>
      <c r="AO45" s="40"/>
      <c r="AP45" s="40"/>
      <c r="AQ45" s="40"/>
      <c r="AR45" s="40"/>
      <c r="AS45" s="40"/>
      <c r="AT45" s="40"/>
      <c r="AU45" s="40"/>
      <c r="AV45" s="40"/>
      <c r="AW45" s="40"/>
    </row>
    <row r="46" spans="34:49" x14ac:dyDescent="0.2"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</row>
    <row r="47" spans="34:49" x14ac:dyDescent="0.2">
      <c r="AH47" s="40"/>
      <c r="AI47" s="40"/>
      <c r="AJ47" s="40"/>
      <c r="AK47" s="40"/>
      <c r="AL47" s="40"/>
      <c r="AM47" s="40"/>
      <c r="AN47" s="40"/>
      <c r="AO47" s="40"/>
      <c r="AP47" s="40"/>
      <c r="AQ47" s="40"/>
      <c r="AR47" s="40"/>
      <c r="AS47" s="40"/>
      <c r="AT47" s="40"/>
      <c r="AU47" s="40"/>
      <c r="AV47" s="40"/>
      <c r="AW47" s="40"/>
    </row>
    <row r="48" spans="34:49" x14ac:dyDescent="0.2">
      <c r="AH48" s="40"/>
      <c r="AI48" s="40"/>
      <c r="AJ48" s="40"/>
      <c r="AK48" s="40"/>
      <c r="AL48" s="40"/>
      <c r="AM48" s="40"/>
      <c r="AN48" s="40"/>
      <c r="AO48" s="40"/>
      <c r="AP48" s="40"/>
      <c r="AQ48" s="40"/>
      <c r="AR48" s="40"/>
      <c r="AS48" s="40"/>
      <c r="AT48" s="40"/>
      <c r="AU48" s="40"/>
      <c r="AV48" s="40"/>
      <c r="AW48" s="40"/>
    </row>
    <row r="49" spans="34:49" x14ac:dyDescent="0.2">
      <c r="AH49" s="40"/>
      <c r="AI49" s="40"/>
      <c r="AJ49" s="40"/>
      <c r="AK49" s="40"/>
      <c r="AL49" s="40"/>
      <c r="AM49" s="40"/>
      <c r="AN49" s="40"/>
      <c r="AO49" s="40"/>
      <c r="AP49" s="40"/>
      <c r="AQ49" s="40"/>
      <c r="AR49" s="40"/>
      <c r="AS49" s="40"/>
      <c r="AT49" s="40"/>
      <c r="AU49" s="40"/>
      <c r="AV49" s="40"/>
      <c r="AW49" s="40"/>
    </row>
    <row r="50" spans="34:49" x14ac:dyDescent="0.2">
      <c r="AH50" s="40"/>
      <c r="AI50" s="40"/>
      <c r="AJ50" s="40"/>
      <c r="AK50" s="40"/>
      <c r="AL50" s="40"/>
      <c r="AM50" s="40"/>
      <c r="AN50" s="40"/>
      <c r="AO50" s="40"/>
      <c r="AP50" s="40"/>
      <c r="AQ50" s="40"/>
      <c r="AR50" s="40"/>
      <c r="AS50" s="40"/>
      <c r="AT50" s="40"/>
      <c r="AU50" s="40"/>
      <c r="AV50" s="40"/>
      <c r="AW50" s="40"/>
    </row>
    <row r="51" spans="34:49" x14ac:dyDescent="0.2">
      <c r="AH51" s="40"/>
      <c r="AI51" s="40"/>
      <c r="AJ51" s="40"/>
      <c r="AK51" s="40"/>
      <c r="AL51" s="40"/>
      <c r="AM51" s="40"/>
      <c r="AN51" s="40"/>
      <c r="AO51" s="40"/>
      <c r="AP51" s="40"/>
      <c r="AQ51" s="40"/>
      <c r="AR51" s="40"/>
      <c r="AS51" s="40"/>
      <c r="AT51" s="40"/>
      <c r="AU51" s="40"/>
      <c r="AV51" s="40"/>
      <c r="AW51" s="40"/>
    </row>
    <row r="52" spans="34:49" x14ac:dyDescent="0.2"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</row>
    <row r="53" spans="34:49" x14ac:dyDescent="0.2"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</row>
    <row r="54" spans="34:49" x14ac:dyDescent="0.2">
      <c r="AH54" s="40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  <c r="AW54" s="40"/>
    </row>
    <row r="55" spans="34:49" x14ac:dyDescent="0.2">
      <c r="AH55" s="40"/>
      <c r="AI55" s="40"/>
      <c r="AJ55" s="40"/>
      <c r="AK55" s="40"/>
      <c r="AL55" s="40"/>
      <c r="AM55" s="40"/>
      <c r="AN55" s="40"/>
      <c r="AO55" s="40"/>
      <c r="AP55" s="40"/>
      <c r="AQ55" s="40"/>
      <c r="AR55" s="40"/>
      <c r="AS55" s="40"/>
      <c r="AT55" s="40"/>
      <c r="AU55" s="40"/>
      <c r="AV55" s="40"/>
      <c r="AW55" s="40"/>
    </row>
    <row r="56" spans="34:49" x14ac:dyDescent="0.2">
      <c r="AH56" s="40"/>
      <c r="AI56" s="40"/>
      <c r="AJ56" s="40"/>
      <c r="AK56" s="40"/>
      <c r="AL56" s="40"/>
      <c r="AM56" s="40"/>
      <c r="AN56" s="40"/>
      <c r="AO56" s="40"/>
      <c r="AP56" s="40"/>
      <c r="AQ56" s="40"/>
      <c r="AR56" s="40"/>
      <c r="AS56" s="40"/>
      <c r="AT56" s="40"/>
      <c r="AU56" s="40"/>
      <c r="AV56" s="40"/>
      <c r="AW56" s="40"/>
    </row>
    <row r="57" spans="34:49" x14ac:dyDescent="0.2">
      <c r="AH57" s="40"/>
      <c r="AI57" s="40"/>
      <c r="AJ57" s="40"/>
      <c r="AK57" s="40"/>
      <c r="AL57" s="40"/>
      <c r="AM57" s="40"/>
      <c r="AN57" s="40"/>
      <c r="AO57" s="40"/>
      <c r="AP57" s="40"/>
      <c r="AQ57" s="40"/>
      <c r="AR57" s="40"/>
      <c r="AS57" s="40"/>
      <c r="AT57" s="40"/>
      <c r="AU57" s="40"/>
      <c r="AV57" s="40"/>
      <c r="AW57" s="40"/>
    </row>
    <row r="58" spans="34:49" x14ac:dyDescent="0.2">
      <c r="AH58" s="40"/>
      <c r="AI58" s="40"/>
      <c r="AJ58" s="40"/>
      <c r="AK58" s="40"/>
      <c r="AL58" s="40"/>
      <c r="AM58" s="40"/>
      <c r="AN58" s="40"/>
      <c r="AO58" s="40"/>
      <c r="AP58" s="40"/>
      <c r="AQ58" s="40"/>
      <c r="AR58" s="40"/>
      <c r="AS58" s="40"/>
      <c r="AT58" s="40"/>
      <c r="AU58" s="40"/>
      <c r="AV58" s="40"/>
      <c r="AW58" s="40"/>
    </row>
    <row r="59" spans="34:49" x14ac:dyDescent="0.2">
      <c r="AH59" s="40"/>
      <c r="AI59" s="40"/>
      <c r="AJ59" s="40"/>
      <c r="AK59" s="40"/>
      <c r="AL59" s="40"/>
      <c r="AM59" s="40"/>
      <c r="AN59" s="40"/>
      <c r="AO59" s="40"/>
      <c r="AP59" s="40"/>
      <c r="AQ59" s="40"/>
      <c r="AR59" s="40"/>
      <c r="AS59" s="40"/>
      <c r="AT59" s="40"/>
      <c r="AU59" s="40"/>
      <c r="AV59" s="40"/>
      <c r="AW59" s="40"/>
    </row>
    <row r="60" spans="34:49" x14ac:dyDescent="0.2">
      <c r="AH60" s="40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  <c r="AW60" s="40"/>
    </row>
    <row r="61" spans="34:49" x14ac:dyDescent="0.2"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</row>
    <row r="62" spans="34:49" x14ac:dyDescent="0.2">
      <c r="AH62" s="40"/>
      <c r="AI62" s="40"/>
      <c r="AJ62" s="40"/>
      <c r="AK62" s="40"/>
      <c r="AL62" s="40"/>
      <c r="AM62" s="40"/>
      <c r="AN62" s="40"/>
      <c r="AO62" s="40"/>
      <c r="AP62" s="40"/>
      <c r="AQ62" s="40"/>
      <c r="AR62" s="40"/>
      <c r="AS62" s="40"/>
      <c r="AT62" s="40"/>
      <c r="AU62" s="40"/>
      <c r="AV62" s="40"/>
      <c r="AW62" s="40"/>
    </row>
    <row r="63" spans="34:49" x14ac:dyDescent="0.2">
      <c r="AH63" s="40"/>
      <c r="AI63" s="40"/>
      <c r="AJ63" s="40"/>
      <c r="AK63" s="40"/>
      <c r="AL63" s="40"/>
      <c r="AM63" s="40"/>
      <c r="AN63" s="40"/>
      <c r="AO63" s="40"/>
      <c r="AP63" s="40"/>
      <c r="AQ63" s="40"/>
      <c r="AR63" s="40"/>
      <c r="AS63" s="40"/>
      <c r="AT63" s="40"/>
      <c r="AU63" s="40"/>
      <c r="AV63" s="40"/>
      <c r="AW63" s="40"/>
    </row>
    <row r="64" spans="34:49" x14ac:dyDescent="0.2">
      <c r="AH64" s="40"/>
      <c r="AI64" s="40"/>
      <c r="AJ64" s="40"/>
      <c r="AK64" s="40"/>
      <c r="AL64" s="40"/>
      <c r="AM64" s="40"/>
      <c r="AN64" s="40"/>
      <c r="AO64" s="40"/>
      <c r="AP64" s="40"/>
      <c r="AQ64" s="40"/>
      <c r="AR64" s="40"/>
      <c r="AS64" s="40"/>
      <c r="AT64" s="40"/>
      <c r="AU64" s="40"/>
      <c r="AV64" s="40"/>
      <c r="AW64" s="40"/>
    </row>
    <row r="65" spans="34:49" x14ac:dyDescent="0.2">
      <c r="AH65" s="40"/>
      <c r="AI65" s="40"/>
      <c r="AJ65" s="40"/>
      <c r="AK65" s="40"/>
      <c r="AL65" s="40"/>
      <c r="AM65" s="40"/>
      <c r="AN65" s="40"/>
      <c r="AO65" s="40"/>
      <c r="AP65" s="40"/>
      <c r="AQ65" s="40"/>
      <c r="AR65" s="40"/>
      <c r="AS65" s="40"/>
      <c r="AT65" s="40"/>
      <c r="AU65" s="40"/>
      <c r="AV65" s="40"/>
      <c r="AW65" s="40"/>
    </row>
    <row r="66" spans="34:49" x14ac:dyDescent="0.2">
      <c r="AH66" s="40"/>
      <c r="AI66" s="40"/>
      <c r="AJ66" s="40"/>
      <c r="AK66" s="40"/>
      <c r="AL66" s="40"/>
      <c r="AM66" s="40"/>
      <c r="AN66" s="40"/>
      <c r="AO66" s="40"/>
      <c r="AP66" s="40"/>
      <c r="AQ66" s="40"/>
      <c r="AR66" s="40"/>
      <c r="AS66" s="40"/>
      <c r="AT66" s="40"/>
      <c r="AU66" s="40"/>
      <c r="AV66" s="40"/>
      <c r="AW66" s="40"/>
    </row>
    <row r="67" spans="34:49" x14ac:dyDescent="0.2">
      <c r="AH67" s="40"/>
      <c r="AI67" s="40"/>
      <c r="AJ67" s="40"/>
      <c r="AK67" s="40"/>
      <c r="AL67" s="40"/>
      <c r="AM67" s="40"/>
      <c r="AN67" s="40"/>
      <c r="AO67" s="40"/>
      <c r="AP67" s="40"/>
      <c r="AQ67" s="40"/>
      <c r="AR67" s="40"/>
      <c r="AS67" s="40"/>
      <c r="AT67" s="40"/>
      <c r="AU67" s="40"/>
      <c r="AV67" s="40"/>
      <c r="AW67" s="40"/>
    </row>
    <row r="68" spans="34:49" x14ac:dyDescent="0.2">
      <c r="AH68" s="40"/>
      <c r="AI68" s="40"/>
      <c r="AJ68" s="40"/>
      <c r="AK68" s="40"/>
      <c r="AL68" s="40"/>
      <c r="AM68" s="40"/>
      <c r="AN68" s="40"/>
      <c r="AO68" s="40"/>
      <c r="AP68" s="40"/>
      <c r="AQ68" s="40"/>
      <c r="AR68" s="40"/>
      <c r="AS68" s="40"/>
      <c r="AT68" s="40"/>
      <c r="AU68" s="40"/>
      <c r="AV68" s="40"/>
      <c r="AW68" s="40"/>
    </row>
    <row r="69" spans="34:49" x14ac:dyDescent="0.2">
      <c r="AH69" s="40"/>
      <c r="AI69" s="40"/>
      <c r="AJ69" s="40"/>
      <c r="AK69" s="40"/>
      <c r="AL69" s="40"/>
      <c r="AM69" s="40"/>
      <c r="AN69" s="40"/>
      <c r="AO69" s="40"/>
      <c r="AP69" s="40"/>
      <c r="AQ69" s="40"/>
      <c r="AR69" s="40"/>
      <c r="AS69" s="40"/>
      <c r="AT69" s="40"/>
      <c r="AU69" s="40"/>
      <c r="AV69" s="40"/>
      <c r="AW69" s="40"/>
    </row>
    <row r="70" spans="34:49" x14ac:dyDescent="0.2">
      <c r="AH70" s="40"/>
      <c r="AI70" s="40"/>
      <c r="AJ70" s="40"/>
      <c r="AK70" s="40"/>
      <c r="AL70" s="40"/>
      <c r="AM70" s="40"/>
      <c r="AN70" s="40"/>
      <c r="AO70" s="40"/>
      <c r="AP70" s="40"/>
      <c r="AQ70" s="40"/>
      <c r="AR70" s="40"/>
      <c r="AS70" s="40"/>
      <c r="AT70" s="40"/>
      <c r="AU70" s="40"/>
      <c r="AV70" s="40"/>
      <c r="AW70" s="40"/>
    </row>
    <row r="71" spans="34:49" x14ac:dyDescent="0.2">
      <c r="AH71" s="40"/>
      <c r="AI71" s="40"/>
      <c r="AJ71" s="40"/>
      <c r="AK71" s="40"/>
      <c r="AL71" s="40"/>
      <c r="AM71" s="40"/>
      <c r="AN71" s="40"/>
      <c r="AO71" s="40"/>
      <c r="AP71" s="40"/>
      <c r="AQ71" s="40"/>
      <c r="AR71" s="40"/>
      <c r="AS71" s="40"/>
      <c r="AT71" s="40"/>
      <c r="AU71" s="40"/>
      <c r="AV71" s="40"/>
      <c r="AW71" s="40"/>
    </row>
    <row r="72" spans="34:49" x14ac:dyDescent="0.2">
      <c r="AH72" s="40"/>
      <c r="AI72" s="40"/>
      <c r="AJ72" s="40"/>
      <c r="AK72" s="40"/>
      <c r="AL72" s="40"/>
      <c r="AM72" s="40"/>
      <c r="AN72" s="40"/>
      <c r="AO72" s="40"/>
      <c r="AP72" s="40"/>
      <c r="AQ72" s="40"/>
      <c r="AR72" s="40"/>
      <c r="AS72" s="40"/>
      <c r="AT72" s="40"/>
      <c r="AU72" s="40"/>
      <c r="AV72" s="40"/>
      <c r="AW72" s="40"/>
    </row>
    <row r="73" spans="34:49" x14ac:dyDescent="0.2">
      <c r="AH73" s="40"/>
      <c r="AI73" s="40"/>
      <c r="AJ73" s="40"/>
      <c r="AK73" s="40"/>
      <c r="AL73" s="40"/>
      <c r="AM73" s="40"/>
      <c r="AN73" s="40"/>
      <c r="AO73" s="40"/>
      <c r="AP73" s="40"/>
      <c r="AQ73" s="40"/>
      <c r="AR73" s="40"/>
      <c r="AS73" s="40"/>
      <c r="AT73" s="40"/>
      <c r="AU73" s="40"/>
      <c r="AV73" s="40"/>
      <c r="AW73" s="40"/>
    </row>
    <row r="74" spans="34:49" x14ac:dyDescent="0.2">
      <c r="AH74" s="40"/>
      <c r="AI74" s="40"/>
      <c r="AJ74" s="40"/>
      <c r="AK74" s="40"/>
      <c r="AL74" s="40"/>
      <c r="AM74" s="40"/>
      <c r="AN74" s="40"/>
      <c r="AO74" s="40"/>
      <c r="AP74" s="40"/>
      <c r="AQ74" s="40"/>
      <c r="AR74" s="40"/>
      <c r="AS74" s="40"/>
      <c r="AT74" s="40"/>
      <c r="AU74" s="40"/>
      <c r="AV74" s="40"/>
      <c r="AW74" s="40"/>
    </row>
    <row r="75" spans="34:49" x14ac:dyDescent="0.2">
      <c r="AH75" s="40"/>
      <c r="AI75" s="40"/>
      <c r="AJ75" s="40"/>
      <c r="AK75" s="40"/>
      <c r="AL75" s="40"/>
      <c r="AM75" s="40"/>
      <c r="AN75" s="40"/>
      <c r="AO75" s="40"/>
      <c r="AP75" s="40"/>
      <c r="AQ75" s="40"/>
      <c r="AR75" s="40"/>
      <c r="AS75" s="40"/>
      <c r="AT75" s="40"/>
      <c r="AU75" s="40"/>
      <c r="AV75" s="40"/>
      <c r="AW75" s="40"/>
    </row>
    <row r="76" spans="34:49" x14ac:dyDescent="0.2">
      <c r="AH76" s="40"/>
      <c r="AI76" s="40"/>
      <c r="AJ76" s="40"/>
      <c r="AK76" s="40"/>
      <c r="AL76" s="40"/>
      <c r="AM76" s="40"/>
      <c r="AN76" s="40"/>
      <c r="AO76" s="40"/>
      <c r="AP76" s="40"/>
      <c r="AQ76" s="40"/>
      <c r="AR76" s="40"/>
      <c r="AS76" s="40"/>
      <c r="AT76" s="40"/>
      <c r="AU76" s="40"/>
      <c r="AV76" s="40"/>
      <c r="AW76" s="40"/>
    </row>
    <row r="77" spans="34:49" x14ac:dyDescent="0.2">
      <c r="AH77" s="40"/>
      <c r="AI77" s="40"/>
      <c r="AJ77" s="40"/>
      <c r="AK77" s="40"/>
      <c r="AL77" s="40"/>
      <c r="AM77" s="40"/>
      <c r="AN77" s="40"/>
      <c r="AO77" s="40"/>
      <c r="AP77" s="40"/>
      <c r="AQ77" s="40"/>
      <c r="AR77" s="40"/>
      <c r="AS77" s="40"/>
      <c r="AT77" s="40"/>
      <c r="AU77" s="40"/>
      <c r="AV77" s="40"/>
      <c r="AW77" s="40"/>
    </row>
    <row r="78" spans="34:49" x14ac:dyDescent="0.2">
      <c r="AH78" s="40"/>
      <c r="AI78" s="40"/>
      <c r="AJ78" s="40"/>
      <c r="AK78" s="40"/>
      <c r="AL78" s="40"/>
      <c r="AM78" s="40"/>
      <c r="AN78" s="40"/>
      <c r="AO78" s="40"/>
      <c r="AP78" s="40"/>
      <c r="AQ78" s="40"/>
      <c r="AR78" s="40"/>
      <c r="AS78" s="40"/>
      <c r="AT78" s="40"/>
      <c r="AU78" s="40"/>
      <c r="AV78" s="40"/>
      <c r="AW78" s="40"/>
    </row>
    <row r="79" spans="34:49" x14ac:dyDescent="0.2">
      <c r="AH79" s="40"/>
      <c r="AI79" s="40"/>
      <c r="AJ79" s="40"/>
      <c r="AK79" s="40"/>
      <c r="AL79" s="40"/>
      <c r="AM79" s="40"/>
      <c r="AN79" s="40"/>
      <c r="AO79" s="40"/>
      <c r="AP79" s="40"/>
      <c r="AQ79" s="40"/>
      <c r="AR79" s="40"/>
      <c r="AS79" s="40"/>
      <c r="AT79" s="40"/>
      <c r="AU79" s="40"/>
      <c r="AV79" s="40"/>
      <c r="AW79" s="40"/>
    </row>
    <row r="80" spans="34:49" x14ac:dyDescent="0.2">
      <c r="AH80" s="40"/>
      <c r="AI80" s="40"/>
      <c r="AJ80" s="40"/>
      <c r="AK80" s="40"/>
      <c r="AL80" s="40"/>
      <c r="AM80" s="40"/>
      <c r="AN80" s="40"/>
      <c r="AO80" s="40"/>
      <c r="AP80" s="40"/>
      <c r="AQ80" s="40"/>
      <c r="AR80" s="40"/>
      <c r="AS80" s="40"/>
      <c r="AT80" s="40"/>
      <c r="AU80" s="40"/>
      <c r="AV80" s="40"/>
      <c r="AW80" s="40"/>
    </row>
    <row r="81" spans="34:49" x14ac:dyDescent="0.2">
      <c r="AH81" s="40"/>
      <c r="AI81" s="40"/>
      <c r="AJ81" s="40"/>
      <c r="AK81" s="40"/>
      <c r="AL81" s="40"/>
      <c r="AM81" s="40"/>
      <c r="AN81" s="40"/>
      <c r="AO81" s="40"/>
      <c r="AP81" s="40"/>
      <c r="AQ81" s="40"/>
      <c r="AR81" s="40"/>
      <c r="AS81" s="40"/>
      <c r="AT81" s="40"/>
      <c r="AU81" s="40"/>
      <c r="AV81" s="40"/>
      <c r="AW81" s="40"/>
    </row>
    <row r="82" spans="34:49" x14ac:dyDescent="0.2"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  <c r="AT82" s="40"/>
      <c r="AU82" s="40"/>
      <c r="AV82" s="40"/>
      <c r="AW82" s="40"/>
    </row>
    <row r="83" spans="34:49" x14ac:dyDescent="0.2"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</row>
    <row r="84" spans="34:49" x14ac:dyDescent="0.2">
      <c r="AH84" s="40"/>
      <c r="AI84" s="40"/>
      <c r="AJ84" s="40"/>
      <c r="AK84" s="40"/>
      <c r="AL84" s="40"/>
      <c r="AM84" s="40"/>
      <c r="AN84" s="40"/>
      <c r="AO84" s="40"/>
      <c r="AP84" s="40"/>
      <c r="AQ84" s="40"/>
      <c r="AR84" s="40"/>
      <c r="AS84" s="40"/>
      <c r="AT84" s="40"/>
      <c r="AU84" s="40"/>
      <c r="AV84" s="40"/>
      <c r="AW84" s="40"/>
    </row>
    <row r="85" spans="34:49" x14ac:dyDescent="0.2">
      <c r="AH85" s="40"/>
      <c r="AI85" s="40"/>
      <c r="AJ85" s="40"/>
      <c r="AK85" s="40"/>
      <c r="AL85" s="40"/>
      <c r="AM85" s="40"/>
      <c r="AN85" s="40"/>
      <c r="AO85" s="40"/>
      <c r="AP85" s="40"/>
      <c r="AQ85" s="40"/>
      <c r="AR85" s="40"/>
      <c r="AS85" s="40"/>
      <c r="AT85" s="40"/>
      <c r="AU85" s="40"/>
      <c r="AV85" s="40"/>
      <c r="AW85" s="40"/>
    </row>
    <row r="86" spans="34:49" x14ac:dyDescent="0.2"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</row>
    <row r="87" spans="34:49" x14ac:dyDescent="0.2">
      <c r="AH87" s="40"/>
      <c r="AI87" s="40"/>
      <c r="AJ87" s="40"/>
      <c r="AK87" s="40"/>
      <c r="AL87" s="40"/>
      <c r="AM87" s="40"/>
      <c r="AN87" s="40"/>
      <c r="AO87" s="40"/>
      <c r="AP87" s="40"/>
      <c r="AQ87" s="40"/>
      <c r="AR87" s="40"/>
      <c r="AS87" s="40"/>
      <c r="AT87" s="40"/>
      <c r="AU87" s="40"/>
      <c r="AV87" s="40"/>
      <c r="AW87" s="40"/>
    </row>
    <row r="88" spans="34:49" x14ac:dyDescent="0.2">
      <c r="AH88" s="40"/>
      <c r="AI88" s="40"/>
      <c r="AJ88" s="40"/>
      <c r="AK88" s="40"/>
      <c r="AL88" s="40"/>
      <c r="AM88" s="40"/>
      <c r="AN88" s="40"/>
      <c r="AO88" s="40"/>
      <c r="AP88" s="40"/>
      <c r="AQ88" s="40"/>
      <c r="AR88" s="40"/>
      <c r="AS88" s="40"/>
      <c r="AT88" s="40"/>
      <c r="AU88" s="40"/>
      <c r="AV88" s="40"/>
      <c r="AW88" s="40"/>
    </row>
    <row r="89" spans="34:49" x14ac:dyDescent="0.2"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</row>
    <row r="90" spans="34:49" x14ac:dyDescent="0.2"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</row>
    <row r="91" spans="34:49" x14ac:dyDescent="0.2">
      <c r="AH91" s="40"/>
      <c r="AI91" s="40"/>
      <c r="AJ91" s="40"/>
      <c r="AK91" s="40"/>
      <c r="AL91" s="40"/>
      <c r="AM91" s="40"/>
      <c r="AN91" s="40"/>
      <c r="AO91" s="40"/>
      <c r="AP91" s="40"/>
      <c r="AQ91" s="40"/>
      <c r="AR91" s="40"/>
      <c r="AS91" s="40"/>
      <c r="AT91" s="40"/>
      <c r="AU91" s="40"/>
      <c r="AV91" s="40"/>
      <c r="AW91" s="40"/>
    </row>
    <row r="92" spans="34:49" x14ac:dyDescent="0.2"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</row>
    <row r="93" spans="34:49" x14ac:dyDescent="0.2">
      <c r="AH93" s="40"/>
      <c r="AI93" s="40"/>
      <c r="AJ93" s="40"/>
      <c r="AK93" s="40"/>
      <c r="AL93" s="40"/>
      <c r="AM93" s="40"/>
      <c r="AN93" s="40"/>
      <c r="AO93" s="40"/>
      <c r="AP93" s="40"/>
      <c r="AQ93" s="40"/>
      <c r="AR93" s="40"/>
      <c r="AS93" s="40"/>
      <c r="AT93" s="40"/>
      <c r="AU93" s="40"/>
      <c r="AV93" s="40"/>
      <c r="AW93" s="40"/>
    </row>
    <row r="94" spans="34:49" x14ac:dyDescent="0.2"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</row>
    <row r="95" spans="34:49" x14ac:dyDescent="0.2">
      <c r="AH95" s="40"/>
      <c r="AI95" s="40"/>
      <c r="AJ95" s="40"/>
      <c r="AK95" s="40"/>
      <c r="AL95" s="40"/>
      <c r="AM95" s="40"/>
      <c r="AN95" s="40"/>
      <c r="AO95" s="40"/>
      <c r="AP95" s="40"/>
      <c r="AQ95" s="40"/>
      <c r="AR95" s="40"/>
      <c r="AS95" s="40"/>
      <c r="AT95" s="40"/>
      <c r="AU95" s="40"/>
      <c r="AV95" s="40"/>
      <c r="AW95" s="40"/>
    </row>
    <row r="96" spans="34:49" x14ac:dyDescent="0.2">
      <c r="AH96" s="40"/>
      <c r="AI96" s="40"/>
      <c r="AJ96" s="40"/>
      <c r="AK96" s="40"/>
      <c r="AL96" s="40"/>
      <c r="AM96" s="40"/>
      <c r="AN96" s="40"/>
      <c r="AO96" s="40"/>
      <c r="AP96" s="40"/>
      <c r="AQ96" s="40"/>
      <c r="AR96" s="40"/>
      <c r="AS96" s="40"/>
      <c r="AT96" s="40"/>
      <c r="AU96" s="40"/>
      <c r="AV96" s="40"/>
      <c r="AW96" s="40"/>
    </row>
    <row r="97" spans="34:49" x14ac:dyDescent="0.2">
      <c r="AH97" s="40"/>
      <c r="AI97" s="40"/>
      <c r="AJ97" s="40"/>
      <c r="AK97" s="40"/>
      <c r="AL97" s="40"/>
      <c r="AM97" s="40"/>
      <c r="AN97" s="40"/>
      <c r="AO97" s="40"/>
      <c r="AP97" s="40"/>
      <c r="AQ97" s="40"/>
      <c r="AR97" s="40"/>
      <c r="AS97" s="40"/>
      <c r="AT97" s="40"/>
      <c r="AU97" s="40"/>
      <c r="AV97" s="40"/>
      <c r="AW97" s="40"/>
    </row>
    <row r="98" spans="34:49" x14ac:dyDescent="0.2">
      <c r="AH98" s="40"/>
      <c r="AI98" s="40"/>
      <c r="AJ98" s="40"/>
      <c r="AK98" s="40"/>
      <c r="AL98" s="40"/>
      <c r="AM98" s="40"/>
      <c r="AN98" s="40"/>
      <c r="AO98" s="40"/>
      <c r="AP98" s="40"/>
      <c r="AQ98" s="40"/>
      <c r="AR98" s="40"/>
      <c r="AS98" s="40"/>
      <c r="AT98" s="40"/>
      <c r="AU98" s="40"/>
      <c r="AV98" s="40"/>
      <c r="AW98" s="40"/>
    </row>
    <row r="99" spans="34:49" x14ac:dyDescent="0.2">
      <c r="AH99" s="40"/>
      <c r="AI99" s="40"/>
      <c r="AJ99" s="40"/>
      <c r="AK99" s="40"/>
      <c r="AL99" s="40"/>
      <c r="AM99" s="40"/>
      <c r="AN99" s="40"/>
      <c r="AO99" s="40"/>
      <c r="AP99" s="40"/>
      <c r="AQ99" s="40"/>
      <c r="AR99" s="40"/>
      <c r="AS99" s="40"/>
      <c r="AT99" s="40"/>
      <c r="AU99" s="40"/>
      <c r="AV99" s="40"/>
      <c r="AW99" s="40"/>
    </row>
    <row r="100" spans="34:49" x14ac:dyDescent="0.2">
      <c r="AH100" s="40"/>
      <c r="AI100" s="40"/>
      <c r="AJ100" s="40"/>
      <c r="AK100" s="40"/>
      <c r="AL100" s="40"/>
      <c r="AM100" s="40"/>
      <c r="AN100" s="40"/>
      <c r="AO100" s="40"/>
      <c r="AP100" s="40"/>
      <c r="AQ100" s="40"/>
      <c r="AR100" s="40"/>
      <c r="AS100" s="40"/>
      <c r="AT100" s="40"/>
      <c r="AU100" s="40"/>
      <c r="AV100" s="40"/>
      <c r="AW100" s="40"/>
    </row>
    <row r="101" spans="34:49" x14ac:dyDescent="0.2">
      <c r="AH101" s="40"/>
      <c r="AI101" s="40"/>
      <c r="AJ101" s="40"/>
      <c r="AK101" s="40"/>
      <c r="AL101" s="40"/>
      <c r="AM101" s="40"/>
      <c r="AN101" s="40"/>
      <c r="AO101" s="40"/>
      <c r="AP101" s="40"/>
      <c r="AQ101" s="40"/>
      <c r="AR101" s="40"/>
      <c r="AS101" s="40"/>
      <c r="AT101" s="40"/>
      <c r="AU101" s="40"/>
      <c r="AV101" s="40"/>
      <c r="AW101" s="40"/>
    </row>
    <row r="102" spans="34:49" x14ac:dyDescent="0.2">
      <c r="AH102" s="40"/>
      <c r="AI102" s="40"/>
      <c r="AJ102" s="40"/>
      <c r="AK102" s="40"/>
      <c r="AL102" s="40"/>
      <c r="AM102" s="40"/>
      <c r="AN102" s="40"/>
      <c r="AO102" s="40"/>
      <c r="AP102" s="40"/>
      <c r="AQ102" s="40"/>
      <c r="AR102" s="40"/>
      <c r="AS102" s="40"/>
      <c r="AT102" s="40"/>
      <c r="AU102" s="40"/>
      <c r="AV102" s="40"/>
      <c r="AW102" s="40"/>
    </row>
    <row r="103" spans="34:49" x14ac:dyDescent="0.2">
      <c r="AH103" s="40"/>
      <c r="AI103" s="40"/>
      <c r="AJ103" s="40"/>
      <c r="AK103" s="40"/>
      <c r="AL103" s="40"/>
      <c r="AM103" s="40"/>
      <c r="AN103" s="40"/>
      <c r="AO103" s="40"/>
      <c r="AP103" s="40"/>
      <c r="AQ103" s="40"/>
      <c r="AR103" s="40"/>
      <c r="AS103" s="40"/>
      <c r="AT103" s="40"/>
      <c r="AU103" s="40"/>
      <c r="AV103" s="40"/>
      <c r="AW103" s="40"/>
    </row>
    <row r="104" spans="34:49" x14ac:dyDescent="0.2">
      <c r="AH104" s="40"/>
      <c r="AI104" s="40"/>
      <c r="AJ104" s="40"/>
      <c r="AK104" s="40"/>
      <c r="AL104" s="40"/>
      <c r="AM104" s="40"/>
      <c r="AN104" s="40"/>
      <c r="AO104" s="40"/>
      <c r="AP104" s="40"/>
      <c r="AQ104" s="40"/>
      <c r="AR104" s="40"/>
      <c r="AS104" s="40"/>
      <c r="AT104" s="40"/>
      <c r="AU104" s="40"/>
      <c r="AV104" s="40"/>
      <c r="AW104" s="40"/>
    </row>
    <row r="105" spans="34:49" x14ac:dyDescent="0.2">
      <c r="AH105" s="40"/>
      <c r="AI105" s="40"/>
      <c r="AJ105" s="40"/>
      <c r="AK105" s="40"/>
      <c r="AL105" s="40"/>
      <c r="AM105" s="40"/>
      <c r="AN105" s="40"/>
      <c r="AO105" s="40"/>
      <c r="AP105" s="40"/>
      <c r="AQ105" s="40"/>
      <c r="AR105" s="40"/>
      <c r="AS105" s="40"/>
      <c r="AT105" s="40"/>
      <c r="AU105" s="40"/>
      <c r="AV105" s="40"/>
      <c r="AW105" s="40"/>
    </row>
    <row r="106" spans="34:49" x14ac:dyDescent="0.2">
      <c r="AH106" s="40"/>
      <c r="AI106" s="40"/>
      <c r="AJ106" s="40"/>
      <c r="AK106" s="40"/>
      <c r="AL106" s="40"/>
      <c r="AM106" s="40"/>
      <c r="AN106" s="40"/>
      <c r="AO106" s="40"/>
      <c r="AP106" s="40"/>
      <c r="AQ106" s="40"/>
      <c r="AR106" s="40"/>
      <c r="AS106" s="40"/>
      <c r="AT106" s="40"/>
      <c r="AU106" s="40"/>
      <c r="AV106" s="40"/>
      <c r="AW106" s="40"/>
    </row>
    <row r="107" spans="34:49" x14ac:dyDescent="0.2">
      <c r="AH107" s="40"/>
      <c r="AI107" s="40"/>
      <c r="AJ107" s="40"/>
      <c r="AK107" s="40"/>
      <c r="AL107" s="40"/>
      <c r="AM107" s="40"/>
      <c r="AN107" s="40"/>
      <c r="AO107" s="40"/>
      <c r="AP107" s="40"/>
      <c r="AQ107" s="40"/>
      <c r="AR107" s="40"/>
      <c r="AS107" s="40"/>
      <c r="AT107" s="40"/>
      <c r="AU107" s="40"/>
      <c r="AV107" s="40"/>
      <c r="AW107" s="40"/>
    </row>
    <row r="108" spans="34:49" x14ac:dyDescent="0.2">
      <c r="AH108" s="40"/>
      <c r="AI108" s="40"/>
      <c r="AJ108" s="40"/>
      <c r="AK108" s="40"/>
      <c r="AL108" s="40"/>
      <c r="AM108" s="40"/>
      <c r="AN108" s="40"/>
      <c r="AO108" s="40"/>
      <c r="AP108" s="40"/>
      <c r="AQ108" s="40"/>
      <c r="AR108" s="40"/>
      <c r="AS108" s="40"/>
      <c r="AT108" s="40"/>
      <c r="AU108" s="40"/>
      <c r="AV108" s="40"/>
      <c r="AW108" s="40"/>
    </row>
    <row r="109" spans="34:49" x14ac:dyDescent="0.2">
      <c r="AH109" s="40"/>
      <c r="AI109" s="40"/>
      <c r="AJ109" s="40"/>
      <c r="AK109" s="40"/>
      <c r="AL109" s="40"/>
      <c r="AM109" s="40"/>
      <c r="AN109" s="40"/>
      <c r="AO109" s="40"/>
      <c r="AP109" s="40"/>
      <c r="AQ109" s="40"/>
      <c r="AR109" s="40"/>
      <c r="AS109" s="40"/>
      <c r="AT109" s="40"/>
      <c r="AU109" s="40"/>
      <c r="AV109" s="40"/>
      <c r="AW109" s="40"/>
    </row>
    <row r="110" spans="34:49" x14ac:dyDescent="0.2">
      <c r="AH110" s="40"/>
      <c r="AI110" s="40"/>
      <c r="AJ110" s="40"/>
      <c r="AK110" s="40"/>
      <c r="AL110" s="40"/>
      <c r="AM110" s="40"/>
      <c r="AN110" s="40"/>
      <c r="AO110" s="40"/>
      <c r="AP110" s="40"/>
      <c r="AQ110" s="40"/>
      <c r="AR110" s="40"/>
      <c r="AS110" s="40"/>
      <c r="AT110" s="40"/>
      <c r="AU110" s="40"/>
      <c r="AV110" s="40"/>
      <c r="AW110" s="40"/>
    </row>
    <row r="111" spans="34:49" x14ac:dyDescent="0.2">
      <c r="AH111" s="40"/>
      <c r="AI111" s="40"/>
      <c r="AJ111" s="40"/>
      <c r="AK111" s="40"/>
      <c r="AL111" s="40"/>
      <c r="AM111" s="40"/>
      <c r="AN111" s="40"/>
      <c r="AO111" s="40"/>
      <c r="AP111" s="40"/>
      <c r="AQ111" s="40"/>
      <c r="AR111" s="40"/>
      <c r="AS111" s="40"/>
      <c r="AT111" s="40"/>
      <c r="AU111" s="40"/>
      <c r="AV111" s="40"/>
      <c r="AW111" s="40"/>
    </row>
    <row r="112" spans="34:49" x14ac:dyDescent="0.2">
      <c r="AH112" s="40"/>
      <c r="AI112" s="40"/>
      <c r="AJ112" s="40"/>
      <c r="AK112" s="40"/>
      <c r="AL112" s="40"/>
      <c r="AM112" s="40"/>
      <c r="AN112" s="40"/>
      <c r="AO112" s="40"/>
      <c r="AP112" s="40"/>
      <c r="AQ112" s="40"/>
      <c r="AR112" s="40"/>
      <c r="AS112" s="40"/>
      <c r="AT112" s="40"/>
      <c r="AU112" s="40"/>
      <c r="AV112" s="40"/>
      <c r="AW112" s="40"/>
    </row>
    <row r="113" spans="34:49" x14ac:dyDescent="0.2">
      <c r="AH113" s="40"/>
      <c r="AI113" s="40"/>
      <c r="AJ113" s="40"/>
      <c r="AK113" s="40"/>
      <c r="AL113" s="40"/>
      <c r="AM113" s="40"/>
      <c r="AN113" s="40"/>
      <c r="AO113" s="40"/>
      <c r="AP113" s="40"/>
      <c r="AQ113" s="40"/>
      <c r="AR113" s="40"/>
      <c r="AS113" s="40"/>
      <c r="AT113" s="40"/>
      <c r="AU113" s="40"/>
      <c r="AV113" s="40"/>
      <c r="AW113" s="40"/>
    </row>
    <row r="114" spans="34:49" x14ac:dyDescent="0.2">
      <c r="AH114" s="40"/>
      <c r="AI114" s="40"/>
      <c r="AJ114" s="40"/>
      <c r="AK114" s="40"/>
      <c r="AL114" s="40"/>
      <c r="AM114" s="40"/>
      <c r="AN114" s="40"/>
      <c r="AO114" s="40"/>
      <c r="AP114" s="40"/>
      <c r="AQ114" s="40"/>
      <c r="AR114" s="40"/>
      <c r="AS114" s="40"/>
      <c r="AT114" s="40"/>
      <c r="AU114" s="40"/>
      <c r="AV114" s="40"/>
      <c r="AW114" s="40"/>
    </row>
    <row r="115" spans="34:49" x14ac:dyDescent="0.2">
      <c r="AH115" s="40"/>
      <c r="AI115" s="40"/>
      <c r="AJ115" s="40"/>
      <c r="AK115" s="40"/>
      <c r="AL115" s="40"/>
      <c r="AM115" s="40"/>
      <c r="AN115" s="40"/>
      <c r="AO115" s="40"/>
      <c r="AP115" s="40"/>
      <c r="AQ115" s="40"/>
      <c r="AR115" s="40"/>
      <c r="AS115" s="40"/>
      <c r="AT115" s="40"/>
      <c r="AU115" s="40"/>
      <c r="AV115" s="40"/>
      <c r="AW115" s="40"/>
    </row>
    <row r="116" spans="34:49" x14ac:dyDescent="0.2">
      <c r="AH116" s="40"/>
      <c r="AI116" s="40"/>
      <c r="AJ116" s="40"/>
      <c r="AK116" s="40"/>
      <c r="AL116" s="40"/>
      <c r="AM116" s="40"/>
      <c r="AN116" s="40"/>
      <c r="AO116" s="40"/>
      <c r="AP116" s="40"/>
      <c r="AQ116" s="40"/>
      <c r="AR116" s="40"/>
      <c r="AS116" s="40"/>
      <c r="AT116" s="40"/>
      <c r="AU116" s="40"/>
      <c r="AV116" s="40"/>
      <c r="AW116" s="40"/>
    </row>
    <row r="117" spans="34:49" x14ac:dyDescent="0.2">
      <c r="AH117" s="40"/>
      <c r="AI117" s="40"/>
      <c r="AJ117" s="40"/>
      <c r="AK117" s="40"/>
      <c r="AL117" s="40"/>
      <c r="AM117" s="40"/>
      <c r="AN117" s="40"/>
      <c r="AO117" s="40"/>
      <c r="AP117" s="40"/>
      <c r="AQ117" s="40"/>
      <c r="AR117" s="40"/>
      <c r="AS117" s="40"/>
      <c r="AT117" s="40"/>
      <c r="AU117" s="40"/>
      <c r="AV117" s="40"/>
      <c r="AW117" s="40"/>
    </row>
    <row r="118" spans="34:49" x14ac:dyDescent="0.2">
      <c r="AH118" s="40"/>
      <c r="AI118" s="40"/>
      <c r="AJ118" s="40"/>
      <c r="AK118" s="40"/>
      <c r="AL118" s="40"/>
      <c r="AM118" s="40"/>
      <c r="AN118" s="40"/>
      <c r="AO118" s="40"/>
      <c r="AP118" s="40"/>
      <c r="AQ118" s="40"/>
      <c r="AR118" s="40"/>
      <c r="AS118" s="40"/>
      <c r="AT118" s="40"/>
      <c r="AU118" s="40"/>
      <c r="AV118" s="40"/>
      <c r="AW118" s="40"/>
    </row>
    <row r="119" spans="34:49" x14ac:dyDescent="0.2">
      <c r="AH119" s="40"/>
      <c r="AI119" s="40"/>
      <c r="AJ119" s="40"/>
      <c r="AK119" s="40"/>
      <c r="AL119" s="40"/>
      <c r="AM119" s="40"/>
      <c r="AN119" s="40"/>
      <c r="AO119" s="40"/>
      <c r="AP119" s="40"/>
      <c r="AQ119" s="40"/>
      <c r="AR119" s="40"/>
      <c r="AS119" s="40"/>
      <c r="AT119" s="40"/>
      <c r="AU119" s="40"/>
      <c r="AV119" s="40"/>
      <c r="AW119" s="40"/>
    </row>
    <row r="120" spans="34:49" x14ac:dyDescent="0.2">
      <c r="AH120" s="40"/>
      <c r="AI120" s="40"/>
      <c r="AJ120" s="40"/>
      <c r="AK120" s="40"/>
      <c r="AL120" s="40"/>
      <c r="AM120" s="40"/>
      <c r="AN120" s="40"/>
      <c r="AO120" s="40"/>
      <c r="AP120" s="40"/>
      <c r="AQ120" s="40"/>
      <c r="AR120" s="40"/>
      <c r="AS120" s="40"/>
      <c r="AT120" s="40"/>
      <c r="AU120" s="40"/>
      <c r="AV120" s="40"/>
      <c r="AW120" s="40"/>
    </row>
    <row r="121" spans="34:49" x14ac:dyDescent="0.2">
      <c r="AH121" s="40"/>
      <c r="AI121" s="40"/>
      <c r="AJ121" s="40"/>
      <c r="AK121" s="40"/>
      <c r="AL121" s="40"/>
      <c r="AM121" s="40"/>
      <c r="AN121" s="40"/>
      <c r="AO121" s="40"/>
      <c r="AP121" s="40"/>
      <c r="AQ121" s="40"/>
      <c r="AR121" s="40"/>
      <c r="AS121" s="40"/>
      <c r="AT121" s="40"/>
      <c r="AU121" s="40"/>
      <c r="AV121" s="40"/>
      <c r="AW121" s="40"/>
    </row>
  </sheetData>
  <mergeCells count="29">
    <mergeCell ref="F23:G23"/>
    <mergeCell ref="F24:G24"/>
    <mergeCell ref="AG2:AG3"/>
    <mergeCell ref="AH2:AH3"/>
    <mergeCell ref="F2:F3"/>
    <mergeCell ref="R2:U2"/>
    <mergeCell ref="V2:V3"/>
    <mergeCell ref="W2:Y2"/>
    <mergeCell ref="A2:A3"/>
    <mergeCell ref="B2:B3"/>
    <mergeCell ref="C2:C3"/>
    <mergeCell ref="D2:D3"/>
    <mergeCell ref="E2:E3"/>
    <mergeCell ref="AI2:AI3"/>
    <mergeCell ref="G2:G3"/>
    <mergeCell ref="AE2:AE3"/>
    <mergeCell ref="AF2:AF3"/>
    <mergeCell ref="Z2:Z3"/>
    <mergeCell ref="AA2:AA3"/>
    <mergeCell ref="AB2:AB3"/>
    <mergeCell ref="AC2:AC3"/>
    <mergeCell ref="AD2:AD3"/>
    <mergeCell ref="H2:H3"/>
    <mergeCell ref="I2:I3"/>
    <mergeCell ref="J2:J3"/>
    <mergeCell ref="K2:K3"/>
    <mergeCell ref="L2:L3"/>
    <mergeCell ref="M2:P2"/>
    <mergeCell ref="Q2:Q3"/>
  </mergeCells>
  <printOptions horizontalCentered="1"/>
  <pageMargins left="0.65083333333333337" right="0.25" top="0.75" bottom="0.75" header="0.3" footer="0.3"/>
  <pageSetup paperSize="8" scale="4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29"/>
  <sheetViews>
    <sheetView view="pageLayout" zoomScale="70" zoomScaleNormal="90" zoomScalePageLayoutView="70" workbookViewId="0">
      <selection activeCell="I94" sqref="I94"/>
    </sheetView>
  </sheetViews>
  <sheetFormatPr defaultRowHeight="14.25" x14ac:dyDescent="0.2"/>
  <cols>
    <col min="1" max="1" width="34.625" customWidth="1"/>
    <col min="5" max="5" width="33.75" customWidth="1"/>
    <col min="8" max="8" width="10.125" customWidth="1"/>
    <col min="9" max="9" width="10.75" customWidth="1"/>
    <col min="10" max="10" width="9.125" customWidth="1"/>
    <col min="11" max="11" width="10.75" customWidth="1"/>
    <col min="12" max="13" width="9.125" customWidth="1"/>
    <col min="14" max="14" width="13.125" customWidth="1"/>
    <col min="15" max="15" width="12" customWidth="1"/>
    <col min="16" max="16" width="9.125" customWidth="1"/>
    <col min="17" max="17" width="14.125" customWidth="1"/>
    <col min="18" max="18" width="10.875" customWidth="1"/>
    <col min="19" max="19" width="16.625" customWidth="1"/>
    <col min="20" max="20" width="13" customWidth="1"/>
    <col min="21" max="21" width="11.75" customWidth="1"/>
    <col min="22" max="22" width="12.375" customWidth="1"/>
    <col min="23" max="23" width="13.375" customWidth="1"/>
    <col min="24" max="24" width="16.125" customWidth="1"/>
    <col min="25" max="25" width="10.75" customWidth="1"/>
    <col min="26" max="27" width="11.125" customWidth="1"/>
    <col min="28" max="28" width="10.375" customWidth="1"/>
    <col min="29" max="29" width="21.125" customWidth="1"/>
    <col min="30" max="30" width="12" customWidth="1"/>
    <col min="31" max="31" width="9.125" customWidth="1"/>
    <col min="32" max="32" width="14.25" customWidth="1"/>
    <col min="33" max="33" width="11" customWidth="1"/>
    <col min="34" max="34" width="11.75" customWidth="1"/>
    <col min="35" max="35" width="9" customWidth="1"/>
  </cols>
  <sheetData>
    <row r="1" spans="1:37" ht="23.25" x14ac:dyDescent="0.5">
      <c r="A1" s="102" t="s">
        <v>212</v>
      </c>
      <c r="B1" s="102"/>
      <c r="C1" s="102"/>
      <c r="D1" s="102"/>
      <c r="E1" s="102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</row>
    <row r="2" spans="1:37" ht="26.25" customHeight="1" x14ac:dyDescent="0.2">
      <c r="A2" s="84" t="s">
        <v>137</v>
      </c>
      <c r="B2" s="84" t="s">
        <v>0</v>
      </c>
      <c r="C2" s="94" t="s">
        <v>1</v>
      </c>
      <c r="D2" s="95" t="s">
        <v>2</v>
      </c>
      <c r="E2" s="84" t="s">
        <v>3</v>
      </c>
      <c r="F2" s="84" t="s">
        <v>183</v>
      </c>
      <c r="G2" s="84" t="s">
        <v>184</v>
      </c>
      <c r="H2" s="91" t="s">
        <v>185</v>
      </c>
      <c r="I2" s="84" t="s">
        <v>4</v>
      </c>
      <c r="J2" s="84" t="s">
        <v>5</v>
      </c>
      <c r="K2" s="92" t="s">
        <v>6</v>
      </c>
      <c r="L2" s="84" t="s">
        <v>7</v>
      </c>
      <c r="M2" s="93" t="s">
        <v>186</v>
      </c>
      <c r="N2" s="93"/>
      <c r="O2" s="93"/>
      <c r="P2" s="93"/>
      <c r="Q2" s="87" t="s">
        <v>187</v>
      </c>
      <c r="R2" s="93" t="s">
        <v>188</v>
      </c>
      <c r="S2" s="93"/>
      <c r="T2" s="93"/>
      <c r="U2" s="93"/>
      <c r="V2" s="87" t="s">
        <v>189</v>
      </c>
      <c r="W2" s="97" t="s">
        <v>190</v>
      </c>
      <c r="X2" s="98"/>
      <c r="Y2" s="99"/>
      <c r="Z2" s="87" t="s">
        <v>191</v>
      </c>
      <c r="AA2" s="88" t="s">
        <v>192</v>
      </c>
      <c r="AB2" s="88" t="s">
        <v>193</v>
      </c>
      <c r="AC2" s="89" t="s">
        <v>194</v>
      </c>
      <c r="AD2" s="82" t="s">
        <v>195</v>
      </c>
      <c r="AE2" s="85" t="s">
        <v>196</v>
      </c>
      <c r="AF2" s="82" t="s">
        <v>197</v>
      </c>
      <c r="AG2" s="89" t="s">
        <v>198</v>
      </c>
      <c r="AH2" s="82" t="s">
        <v>199</v>
      </c>
      <c r="AI2" s="82" t="s">
        <v>200</v>
      </c>
    </row>
    <row r="3" spans="1:37" ht="40.5" customHeight="1" x14ac:dyDescent="0.2">
      <c r="A3" s="84"/>
      <c r="B3" s="84"/>
      <c r="C3" s="94"/>
      <c r="D3" s="95"/>
      <c r="E3" s="84"/>
      <c r="F3" s="84"/>
      <c r="G3" s="84"/>
      <c r="H3" s="91"/>
      <c r="I3" s="84"/>
      <c r="J3" s="84"/>
      <c r="K3" s="92"/>
      <c r="L3" s="84"/>
      <c r="M3" s="63" t="s">
        <v>201</v>
      </c>
      <c r="N3" s="64" t="s">
        <v>202</v>
      </c>
      <c r="O3" s="64" t="s">
        <v>203</v>
      </c>
      <c r="P3" s="63" t="s">
        <v>204</v>
      </c>
      <c r="Q3" s="87"/>
      <c r="R3" s="63" t="s">
        <v>205</v>
      </c>
      <c r="S3" s="64" t="s">
        <v>206</v>
      </c>
      <c r="T3" s="64" t="s">
        <v>207</v>
      </c>
      <c r="U3" s="63" t="s">
        <v>208</v>
      </c>
      <c r="V3" s="87"/>
      <c r="W3" s="63" t="s">
        <v>209</v>
      </c>
      <c r="X3" s="64" t="s">
        <v>210</v>
      </c>
      <c r="Y3" s="63" t="s">
        <v>211</v>
      </c>
      <c r="Z3" s="87"/>
      <c r="AA3" s="88"/>
      <c r="AB3" s="88"/>
      <c r="AC3" s="90"/>
      <c r="AD3" s="83"/>
      <c r="AE3" s="86"/>
      <c r="AF3" s="83"/>
      <c r="AG3" s="90"/>
      <c r="AH3" s="83"/>
      <c r="AI3" s="83"/>
    </row>
    <row r="4" spans="1:37" ht="23.25" x14ac:dyDescent="0.5">
      <c r="A4" s="33" t="s">
        <v>218</v>
      </c>
      <c r="B4" s="6">
        <v>333</v>
      </c>
      <c r="C4" s="7">
        <v>3168</v>
      </c>
      <c r="D4" s="8">
        <v>100</v>
      </c>
      <c r="E4" s="9" t="s">
        <v>64</v>
      </c>
      <c r="F4" s="10">
        <v>0</v>
      </c>
      <c r="G4" s="10">
        <v>11710</v>
      </c>
      <c r="H4" s="11">
        <v>11.71</v>
      </c>
      <c r="I4" s="6">
        <v>4</v>
      </c>
      <c r="J4" s="6" t="s">
        <v>181</v>
      </c>
      <c r="K4" s="12">
        <v>42098</v>
      </c>
      <c r="L4" s="13" t="s">
        <v>113</v>
      </c>
      <c r="M4" s="46">
        <v>7.0750000000000002</v>
      </c>
      <c r="N4" s="46">
        <v>3.1</v>
      </c>
      <c r="O4" s="46">
        <v>1</v>
      </c>
      <c r="P4" s="46">
        <v>0.375</v>
      </c>
      <c r="Q4" s="46">
        <v>2.5257800000000001</v>
      </c>
      <c r="R4" s="46">
        <v>11.225</v>
      </c>
      <c r="S4" s="46">
        <v>0.25</v>
      </c>
      <c r="T4" s="46">
        <v>0.05</v>
      </c>
      <c r="U4" s="46">
        <v>2.5000000000000001E-2</v>
      </c>
      <c r="V4" s="46">
        <v>3.4874000000000001</v>
      </c>
      <c r="W4" s="46">
        <v>0</v>
      </c>
      <c r="X4" s="46">
        <v>0</v>
      </c>
      <c r="Y4" s="46">
        <v>11.55</v>
      </c>
      <c r="Z4" s="46">
        <v>1.28064</v>
      </c>
      <c r="AA4" s="46">
        <v>135.68</v>
      </c>
      <c r="AB4" s="46">
        <v>18.98</v>
      </c>
      <c r="AC4" s="46">
        <v>0.35420275710625843</v>
      </c>
      <c r="AD4" s="46">
        <v>66.650000000000006</v>
      </c>
      <c r="AE4" s="46">
        <v>0.16262047090398929</v>
      </c>
      <c r="AF4" s="46">
        <v>0</v>
      </c>
      <c r="AG4" s="46">
        <v>0</v>
      </c>
      <c r="AH4" s="46">
        <v>0</v>
      </c>
      <c r="AI4" s="46">
        <f t="shared" ref="AI4:AI12" si="0">AH4/(3.5*H4*1000)*100</f>
        <v>0</v>
      </c>
      <c r="AJ4" s="4"/>
      <c r="AK4" s="4"/>
    </row>
    <row r="5" spans="1:37" ht="23.25" x14ac:dyDescent="0.5">
      <c r="A5" s="33" t="s">
        <v>218</v>
      </c>
      <c r="B5" s="6">
        <v>333</v>
      </c>
      <c r="C5" s="7">
        <v>3168</v>
      </c>
      <c r="D5" s="8">
        <v>100</v>
      </c>
      <c r="E5" s="9" t="s">
        <v>64</v>
      </c>
      <c r="F5" s="10">
        <v>11710</v>
      </c>
      <c r="G5" s="10">
        <v>0</v>
      </c>
      <c r="H5" s="11">
        <v>11.71</v>
      </c>
      <c r="I5" s="6">
        <v>4</v>
      </c>
      <c r="J5" s="6" t="s">
        <v>12</v>
      </c>
      <c r="K5" s="12">
        <v>42098</v>
      </c>
      <c r="L5" s="13" t="s">
        <v>113</v>
      </c>
      <c r="M5" s="46">
        <v>7.3250000000000002</v>
      </c>
      <c r="N5" s="46">
        <v>2.6749999999999998</v>
      </c>
      <c r="O5" s="46">
        <v>0.97499999999999998</v>
      </c>
      <c r="P5" s="46">
        <v>0.6</v>
      </c>
      <c r="Q5" s="46">
        <v>2.5710999999999999</v>
      </c>
      <c r="R5" s="46">
        <v>11.425000000000001</v>
      </c>
      <c r="S5" s="46">
        <v>0.125</v>
      </c>
      <c r="T5" s="46">
        <v>2.5000000000000001E-2</v>
      </c>
      <c r="U5" s="46">
        <v>0</v>
      </c>
      <c r="V5" s="46">
        <v>3.2745700000000002</v>
      </c>
      <c r="W5" s="46">
        <v>0</v>
      </c>
      <c r="X5" s="46">
        <v>0</v>
      </c>
      <c r="Y5" s="46">
        <v>11.574999999999999</v>
      </c>
      <c r="Z5" s="46">
        <v>1.28942</v>
      </c>
      <c r="AA5" s="46">
        <v>10.65</v>
      </c>
      <c r="AB5" s="46">
        <v>0</v>
      </c>
      <c r="AC5" s="46">
        <v>2.5985116506038797E-2</v>
      </c>
      <c r="AD5" s="46">
        <v>5.97</v>
      </c>
      <c r="AE5" s="46">
        <v>1.4566304745638648E-2</v>
      </c>
      <c r="AF5" s="46">
        <v>0</v>
      </c>
      <c r="AG5" s="46">
        <v>0</v>
      </c>
      <c r="AH5" s="46">
        <v>0</v>
      </c>
      <c r="AI5" s="46">
        <f t="shared" si="0"/>
        <v>0</v>
      </c>
      <c r="AJ5" s="4"/>
      <c r="AK5" s="4"/>
    </row>
    <row r="6" spans="1:37" ht="23.25" x14ac:dyDescent="0.5">
      <c r="A6" s="33" t="s">
        <v>218</v>
      </c>
      <c r="B6" s="6">
        <v>333</v>
      </c>
      <c r="C6" s="7">
        <v>3169</v>
      </c>
      <c r="D6" s="8">
        <v>100</v>
      </c>
      <c r="E6" s="9" t="s">
        <v>65</v>
      </c>
      <c r="F6" s="10">
        <v>0</v>
      </c>
      <c r="G6" s="10">
        <v>14224</v>
      </c>
      <c r="H6" s="11">
        <v>14.224</v>
      </c>
      <c r="I6" s="6">
        <v>4</v>
      </c>
      <c r="J6" s="6" t="s">
        <v>181</v>
      </c>
      <c r="K6" s="12">
        <v>42098</v>
      </c>
      <c r="L6" s="13" t="s">
        <v>113</v>
      </c>
      <c r="M6" s="46">
        <v>6.5</v>
      </c>
      <c r="N6" s="46">
        <v>4.0999999999999996</v>
      </c>
      <c r="O6" s="46">
        <v>2.5</v>
      </c>
      <c r="P6" s="46">
        <v>1.075</v>
      </c>
      <c r="Q6" s="46">
        <v>3.0083799999999998</v>
      </c>
      <c r="R6" s="46">
        <v>12.225</v>
      </c>
      <c r="S6" s="46">
        <v>1.2250000000000001</v>
      </c>
      <c r="T6" s="46">
        <v>0.47499999999999998</v>
      </c>
      <c r="U6" s="46">
        <v>0.25</v>
      </c>
      <c r="V6" s="46">
        <v>5.5448399999999998</v>
      </c>
      <c r="W6" s="46">
        <v>0</v>
      </c>
      <c r="X6" s="46">
        <v>0</v>
      </c>
      <c r="Y6" s="46">
        <v>14.174999999999999</v>
      </c>
      <c r="Z6" s="46">
        <v>1.16849</v>
      </c>
      <c r="AA6" s="46">
        <v>118.17</v>
      </c>
      <c r="AB6" s="46">
        <v>24.63</v>
      </c>
      <c r="AC6" s="46">
        <v>0.26210228185762496</v>
      </c>
      <c r="AD6" s="46">
        <v>158.63</v>
      </c>
      <c r="AE6" s="46">
        <v>0.31863650972199903</v>
      </c>
      <c r="AF6" s="46">
        <v>60.06</v>
      </c>
      <c r="AG6" s="46">
        <v>0.12064116985376828</v>
      </c>
      <c r="AH6" s="46">
        <v>2.63</v>
      </c>
      <c r="AI6" s="46">
        <f t="shared" si="0"/>
        <v>5.2828217901333763E-3</v>
      </c>
      <c r="AJ6" s="4"/>
      <c r="AK6" s="4"/>
    </row>
    <row r="7" spans="1:37" ht="23.25" x14ac:dyDescent="0.5">
      <c r="A7" s="33" t="s">
        <v>218</v>
      </c>
      <c r="B7" s="6">
        <v>333</v>
      </c>
      <c r="C7" s="7">
        <v>3217</v>
      </c>
      <c r="D7" s="8">
        <v>100</v>
      </c>
      <c r="E7" s="9" t="s">
        <v>66</v>
      </c>
      <c r="F7" s="10">
        <v>0</v>
      </c>
      <c r="G7" s="10">
        <v>17375</v>
      </c>
      <c r="H7" s="11">
        <v>17.375</v>
      </c>
      <c r="I7" s="6">
        <v>2</v>
      </c>
      <c r="J7" s="6" t="s">
        <v>180</v>
      </c>
      <c r="K7" s="12">
        <v>42098</v>
      </c>
      <c r="L7" s="13" t="s">
        <v>113</v>
      </c>
      <c r="M7" s="46">
        <v>10.925000000000001</v>
      </c>
      <c r="N7" s="46">
        <v>4.3</v>
      </c>
      <c r="O7" s="46">
        <v>1.5</v>
      </c>
      <c r="P7" s="46">
        <v>0.57499999999999996</v>
      </c>
      <c r="Q7" s="46">
        <v>2.4843500000000001</v>
      </c>
      <c r="R7" s="46">
        <v>16.774999999999999</v>
      </c>
      <c r="S7" s="46">
        <v>0.4</v>
      </c>
      <c r="T7" s="46">
        <v>0.1</v>
      </c>
      <c r="U7" s="46">
        <v>2.5000000000000001E-2</v>
      </c>
      <c r="V7" s="46">
        <v>3.2597499999999999</v>
      </c>
      <c r="W7" s="46">
        <v>0</v>
      </c>
      <c r="X7" s="46">
        <v>0</v>
      </c>
      <c r="Y7" s="46">
        <v>17.3</v>
      </c>
      <c r="Z7" s="46">
        <v>1.4056500000000001</v>
      </c>
      <c r="AA7" s="46">
        <v>23.25</v>
      </c>
      <c r="AB7" s="46">
        <v>270.04000000000002</v>
      </c>
      <c r="AC7" s="46">
        <v>0.26025899280575543</v>
      </c>
      <c r="AD7" s="46">
        <v>0</v>
      </c>
      <c r="AE7" s="46">
        <v>0</v>
      </c>
      <c r="AF7" s="46">
        <v>1.69</v>
      </c>
      <c r="AG7" s="46">
        <v>2.7790339157245628E-3</v>
      </c>
      <c r="AH7" s="46">
        <v>0</v>
      </c>
      <c r="AI7" s="46">
        <f t="shared" si="0"/>
        <v>0</v>
      </c>
      <c r="AJ7" s="4"/>
      <c r="AK7" s="4"/>
    </row>
    <row r="8" spans="1:37" ht="23.25" x14ac:dyDescent="0.5">
      <c r="A8" s="33" t="s">
        <v>218</v>
      </c>
      <c r="B8" s="6">
        <v>333</v>
      </c>
      <c r="C8" s="7">
        <v>3218</v>
      </c>
      <c r="D8" s="8">
        <v>100</v>
      </c>
      <c r="E8" s="9" t="s">
        <v>67</v>
      </c>
      <c r="F8" s="10">
        <v>0</v>
      </c>
      <c r="G8" s="10">
        <v>31543</v>
      </c>
      <c r="H8" s="11">
        <v>31.542999999999999</v>
      </c>
      <c r="I8" s="6">
        <v>2</v>
      </c>
      <c r="J8" s="6" t="s">
        <v>180</v>
      </c>
      <c r="K8" s="12">
        <v>42098</v>
      </c>
      <c r="L8" s="13" t="s">
        <v>113</v>
      </c>
      <c r="M8" s="46">
        <v>21.4</v>
      </c>
      <c r="N8" s="46">
        <v>7.45</v>
      </c>
      <c r="O8" s="46">
        <v>1.75</v>
      </c>
      <c r="P8" s="46">
        <v>0.67500000000000004</v>
      </c>
      <c r="Q8" s="46">
        <v>2.3117700000000001</v>
      </c>
      <c r="R8" s="46">
        <v>30.85</v>
      </c>
      <c r="S8" s="46">
        <v>0.375</v>
      </c>
      <c r="T8" s="46">
        <v>0.05</v>
      </c>
      <c r="U8" s="46">
        <v>0</v>
      </c>
      <c r="V8" s="46">
        <v>2.8790800000000001</v>
      </c>
      <c r="W8" s="46">
        <v>0</v>
      </c>
      <c r="X8" s="46">
        <v>0</v>
      </c>
      <c r="Y8" s="46">
        <v>31.274999999999999</v>
      </c>
      <c r="Z8" s="46">
        <v>1.3595900000000001</v>
      </c>
      <c r="AA8" s="46">
        <v>359.7</v>
      </c>
      <c r="AB8" s="46">
        <v>82.99</v>
      </c>
      <c r="AC8" s="46">
        <v>0.36339962228431938</v>
      </c>
      <c r="AD8" s="46">
        <v>0</v>
      </c>
      <c r="AE8" s="46">
        <v>0</v>
      </c>
      <c r="AF8" s="46">
        <v>80.88</v>
      </c>
      <c r="AG8" s="46">
        <v>7.326053776930358E-2</v>
      </c>
      <c r="AH8" s="46">
        <v>0</v>
      </c>
      <c r="AI8" s="46">
        <f t="shared" si="0"/>
        <v>0</v>
      </c>
      <c r="AJ8" s="4"/>
      <c r="AK8" s="4"/>
    </row>
    <row r="9" spans="1:37" ht="23.25" x14ac:dyDescent="0.5">
      <c r="A9" s="33" t="s">
        <v>218</v>
      </c>
      <c r="B9" s="6">
        <v>333</v>
      </c>
      <c r="C9" s="7">
        <v>3219</v>
      </c>
      <c r="D9" s="8">
        <v>100</v>
      </c>
      <c r="E9" s="9" t="s">
        <v>68</v>
      </c>
      <c r="F9" s="10">
        <v>0</v>
      </c>
      <c r="G9" s="10">
        <v>4742</v>
      </c>
      <c r="H9" s="11">
        <v>4.742</v>
      </c>
      <c r="I9" s="6">
        <v>2</v>
      </c>
      <c r="J9" s="33" t="s">
        <v>180</v>
      </c>
      <c r="K9" s="12">
        <v>42098</v>
      </c>
      <c r="L9" s="13" t="s">
        <v>113</v>
      </c>
      <c r="M9" s="46">
        <v>2.4</v>
      </c>
      <c r="N9" s="46">
        <v>1.2749999999999999</v>
      </c>
      <c r="O9" s="46">
        <v>0.82499999999999996</v>
      </c>
      <c r="P9" s="46">
        <v>0.25</v>
      </c>
      <c r="Q9" s="46">
        <v>2.7896299999999998</v>
      </c>
      <c r="R9" s="46">
        <v>4.5750000000000002</v>
      </c>
      <c r="S9" s="46">
        <v>0.15</v>
      </c>
      <c r="T9" s="46">
        <v>2.5000000000000001E-2</v>
      </c>
      <c r="U9" s="46">
        <v>0</v>
      </c>
      <c r="V9" s="46">
        <v>2.4809399999999999</v>
      </c>
      <c r="W9" s="46">
        <v>0</v>
      </c>
      <c r="X9" s="46">
        <v>0</v>
      </c>
      <c r="Y9" s="46">
        <v>4.75</v>
      </c>
      <c r="Z9" s="46">
        <v>1.23627</v>
      </c>
      <c r="AA9" s="46">
        <v>13.36</v>
      </c>
      <c r="AB9" s="46">
        <v>92.39</v>
      </c>
      <c r="AC9" s="46">
        <v>0.35882990901970235</v>
      </c>
      <c r="AD9" s="46">
        <v>0</v>
      </c>
      <c r="AE9" s="46">
        <v>0</v>
      </c>
      <c r="AF9" s="46">
        <v>0</v>
      </c>
      <c r="AG9" s="46">
        <v>0</v>
      </c>
      <c r="AH9" s="46">
        <v>0</v>
      </c>
      <c r="AI9" s="46">
        <f t="shared" si="0"/>
        <v>0</v>
      </c>
      <c r="AJ9" s="4"/>
      <c r="AK9" s="4"/>
    </row>
    <row r="10" spans="1:37" ht="23.25" x14ac:dyDescent="0.5">
      <c r="A10" s="33" t="s">
        <v>218</v>
      </c>
      <c r="B10" s="6">
        <v>333</v>
      </c>
      <c r="C10" s="7">
        <v>3325</v>
      </c>
      <c r="D10" s="8">
        <v>100</v>
      </c>
      <c r="E10" s="9" t="s">
        <v>69</v>
      </c>
      <c r="F10" s="10">
        <v>30</v>
      </c>
      <c r="G10" s="10">
        <v>4200</v>
      </c>
      <c r="H10" s="11">
        <v>4.17</v>
      </c>
      <c r="I10" s="6">
        <v>2</v>
      </c>
      <c r="J10" s="33" t="s">
        <v>180</v>
      </c>
      <c r="K10" s="12">
        <v>42098</v>
      </c>
      <c r="L10" s="13" t="s">
        <v>113</v>
      </c>
      <c r="M10" s="46">
        <v>2.8250000000000002</v>
      </c>
      <c r="N10" s="46">
        <v>0.625</v>
      </c>
      <c r="O10" s="46">
        <v>0.25</v>
      </c>
      <c r="P10" s="46">
        <v>0.375</v>
      </c>
      <c r="Q10" s="46">
        <v>2.6642299999999999</v>
      </c>
      <c r="R10" s="46">
        <v>4.0750000000000002</v>
      </c>
      <c r="S10" s="46">
        <v>0</v>
      </c>
      <c r="T10" s="46">
        <v>0</v>
      </c>
      <c r="U10" s="46">
        <v>0</v>
      </c>
      <c r="V10" s="46">
        <v>1.32847</v>
      </c>
      <c r="W10" s="46">
        <v>0</v>
      </c>
      <c r="X10" s="46">
        <v>0</v>
      </c>
      <c r="Y10" s="46">
        <v>4.0750000000000002</v>
      </c>
      <c r="Z10" s="46">
        <v>1.2083699999999999</v>
      </c>
      <c r="AA10" s="46">
        <v>0</v>
      </c>
      <c r="AB10" s="46">
        <v>56.88</v>
      </c>
      <c r="AC10" s="46">
        <v>0.19486125385405964</v>
      </c>
      <c r="AD10" s="46">
        <v>0</v>
      </c>
      <c r="AE10" s="46">
        <v>0</v>
      </c>
      <c r="AF10" s="46">
        <v>0</v>
      </c>
      <c r="AG10" s="46">
        <v>0</v>
      </c>
      <c r="AH10" s="46">
        <v>0</v>
      </c>
      <c r="AI10" s="46">
        <f t="shared" si="0"/>
        <v>0</v>
      </c>
      <c r="AJ10" s="4"/>
      <c r="AK10" s="4"/>
    </row>
    <row r="11" spans="1:37" ht="23.25" x14ac:dyDescent="0.5">
      <c r="A11" s="33" t="s">
        <v>218</v>
      </c>
      <c r="B11" s="6">
        <v>333</v>
      </c>
      <c r="C11" s="7">
        <v>3459</v>
      </c>
      <c r="D11" s="8">
        <v>100</v>
      </c>
      <c r="E11" s="9" t="s">
        <v>70</v>
      </c>
      <c r="F11" s="10">
        <v>11461</v>
      </c>
      <c r="G11" s="10">
        <v>0</v>
      </c>
      <c r="H11" s="11">
        <v>11.461</v>
      </c>
      <c r="I11" s="6">
        <v>2</v>
      </c>
      <c r="J11" s="6" t="s">
        <v>10</v>
      </c>
      <c r="K11" s="12">
        <v>42098</v>
      </c>
      <c r="L11" s="13" t="s">
        <v>113</v>
      </c>
      <c r="M11" s="46">
        <v>7.45</v>
      </c>
      <c r="N11" s="46">
        <v>2.35</v>
      </c>
      <c r="O11" s="46">
        <v>0.85</v>
      </c>
      <c r="P11" s="46">
        <v>0.75</v>
      </c>
      <c r="Q11" s="46">
        <v>2.5583100000000001</v>
      </c>
      <c r="R11" s="46">
        <v>11.175000000000001</v>
      </c>
      <c r="S11" s="46">
        <v>0.17499999999999999</v>
      </c>
      <c r="T11" s="46">
        <v>0.05</v>
      </c>
      <c r="U11" s="46">
        <v>0</v>
      </c>
      <c r="V11" s="46">
        <v>2.7306900000000001</v>
      </c>
      <c r="W11" s="46">
        <v>0</v>
      </c>
      <c r="X11" s="46">
        <v>0</v>
      </c>
      <c r="Y11" s="46">
        <v>11.4</v>
      </c>
      <c r="Z11" s="46">
        <v>1.18605</v>
      </c>
      <c r="AA11" s="46">
        <v>154.54400000000001</v>
      </c>
      <c r="AB11" s="46">
        <v>5.99</v>
      </c>
      <c r="AC11" s="46">
        <v>0.39273311977264513</v>
      </c>
      <c r="AD11" s="46">
        <v>24.35</v>
      </c>
      <c r="AE11" s="46">
        <v>6.0702755930048494E-2</v>
      </c>
      <c r="AF11" s="46">
        <v>0</v>
      </c>
      <c r="AG11" s="46">
        <v>0</v>
      </c>
      <c r="AH11" s="46">
        <v>0</v>
      </c>
      <c r="AI11" s="46">
        <f t="shared" si="0"/>
        <v>0</v>
      </c>
      <c r="AJ11" s="4"/>
      <c r="AK11" s="4"/>
    </row>
    <row r="12" spans="1:37" ht="23.25" x14ac:dyDescent="0.5">
      <c r="A12" s="33" t="s">
        <v>218</v>
      </c>
      <c r="B12" s="6">
        <v>333</v>
      </c>
      <c r="C12" s="7">
        <v>3497</v>
      </c>
      <c r="D12" s="8">
        <v>100</v>
      </c>
      <c r="E12" s="9" t="s">
        <v>71</v>
      </c>
      <c r="F12" s="10" t="s">
        <v>118</v>
      </c>
      <c r="G12" s="10" t="s">
        <v>49</v>
      </c>
      <c r="H12" s="11">
        <v>12.15</v>
      </c>
      <c r="I12" s="6">
        <v>2</v>
      </c>
      <c r="J12" s="6" t="s">
        <v>10</v>
      </c>
      <c r="K12" s="12">
        <v>42098</v>
      </c>
      <c r="L12" s="13" t="s">
        <v>113</v>
      </c>
      <c r="M12" s="46">
        <v>6.35</v>
      </c>
      <c r="N12" s="46">
        <v>3.625</v>
      </c>
      <c r="O12" s="46">
        <v>1.5</v>
      </c>
      <c r="P12" s="46">
        <v>0.55000000000000004</v>
      </c>
      <c r="Q12" s="46">
        <v>2.7593999999999999</v>
      </c>
      <c r="R12" s="46">
        <v>10.625</v>
      </c>
      <c r="S12" s="46">
        <v>1.3</v>
      </c>
      <c r="T12" s="46">
        <v>7.4999999999999997E-2</v>
      </c>
      <c r="U12" s="46">
        <v>2.5000000000000001E-2</v>
      </c>
      <c r="V12" s="46">
        <v>5.3247900000000001</v>
      </c>
      <c r="W12" s="46">
        <v>0</v>
      </c>
      <c r="X12" s="46">
        <v>0</v>
      </c>
      <c r="Y12" s="46">
        <v>12.025</v>
      </c>
      <c r="Z12" s="46">
        <v>1.3555999999999999</v>
      </c>
      <c r="AA12" s="46">
        <v>279.3</v>
      </c>
      <c r="AB12" s="46">
        <v>31.81</v>
      </c>
      <c r="AC12" s="46">
        <v>0.70286904761904756</v>
      </c>
      <c r="AD12" s="46">
        <v>0</v>
      </c>
      <c r="AE12" s="46">
        <v>0</v>
      </c>
      <c r="AF12" s="46">
        <v>0</v>
      </c>
      <c r="AG12" s="46">
        <v>0</v>
      </c>
      <c r="AH12" s="46">
        <v>0</v>
      </c>
      <c r="AI12" s="46">
        <f t="shared" si="0"/>
        <v>0</v>
      </c>
      <c r="AJ12" s="4"/>
      <c r="AK12" s="4"/>
    </row>
    <row r="13" spans="1:37" ht="23.25" x14ac:dyDescent="0.5">
      <c r="A13" s="5"/>
      <c r="B13" s="5"/>
      <c r="C13" s="5"/>
      <c r="D13" s="5"/>
      <c r="E13" s="5"/>
      <c r="F13" s="96" t="s">
        <v>110</v>
      </c>
      <c r="G13" s="96"/>
      <c r="H13" s="54">
        <f>SUM(H4:H12)</f>
        <v>119.08500000000002</v>
      </c>
      <c r="I13" s="56"/>
      <c r="J13" s="56"/>
      <c r="K13" s="56"/>
      <c r="L13" s="56"/>
      <c r="M13" s="57">
        <f>SUM(M4:M12)</f>
        <v>72.249999999999986</v>
      </c>
      <c r="N13" s="57">
        <f t="shared" ref="N13:P13" si="1">SUM(N4:N12)</f>
        <v>29.5</v>
      </c>
      <c r="O13" s="57">
        <f t="shared" si="1"/>
        <v>11.149999999999999</v>
      </c>
      <c r="P13" s="57">
        <f t="shared" si="1"/>
        <v>5.2249999999999996</v>
      </c>
      <c r="Q13" s="57" t="s">
        <v>111</v>
      </c>
      <c r="R13" s="57">
        <f t="shared" ref="R13:U13" si="2">SUM(R4:R12)</f>
        <v>112.95</v>
      </c>
      <c r="S13" s="57">
        <f t="shared" si="2"/>
        <v>4</v>
      </c>
      <c r="T13" s="57">
        <f t="shared" si="2"/>
        <v>0.85000000000000009</v>
      </c>
      <c r="U13" s="57">
        <f t="shared" si="2"/>
        <v>0.32500000000000007</v>
      </c>
      <c r="V13" s="57" t="s">
        <v>111</v>
      </c>
      <c r="W13" s="57">
        <f>SUM(W4:W12)</f>
        <v>0</v>
      </c>
      <c r="X13" s="57">
        <f t="shared" ref="X13:Y13" si="3">SUM(X4:X12)</f>
        <v>0</v>
      </c>
      <c r="Y13" s="57">
        <f t="shared" si="3"/>
        <v>118.12500000000001</v>
      </c>
      <c r="Z13" s="57" t="s">
        <v>111</v>
      </c>
      <c r="AA13" s="57">
        <f>SUM(AA4:AA12)</f>
        <v>1094.654</v>
      </c>
      <c r="AB13" s="57">
        <f>SUM(AB4:AB12)</f>
        <v>583.71</v>
      </c>
      <c r="AC13" s="57" t="s">
        <v>111</v>
      </c>
      <c r="AD13" s="57">
        <f>SUM(AD4:AD12)</f>
        <v>255.6</v>
      </c>
      <c r="AE13" s="57" t="s">
        <v>111</v>
      </c>
      <c r="AF13" s="57">
        <f>SUM(AF4:AF12)</f>
        <v>142.63</v>
      </c>
      <c r="AG13" s="57" t="s">
        <v>111</v>
      </c>
      <c r="AH13" s="57">
        <f>SUM(AH4:AH12)</f>
        <v>2.63</v>
      </c>
      <c r="AI13" s="57" t="s">
        <v>111</v>
      </c>
      <c r="AJ13" s="55"/>
    </row>
    <row r="14" spans="1:37" ht="23.25" x14ac:dyDescent="0.5">
      <c r="A14" s="5"/>
      <c r="B14" s="5"/>
      <c r="C14" s="5"/>
      <c r="D14" s="5"/>
      <c r="E14" s="5"/>
      <c r="F14" s="96" t="s">
        <v>112</v>
      </c>
      <c r="G14" s="96"/>
      <c r="H14" s="56"/>
      <c r="I14" s="56"/>
      <c r="J14" s="56"/>
      <c r="K14" s="56"/>
      <c r="L14" s="56"/>
      <c r="M14" s="57" t="s">
        <v>111</v>
      </c>
      <c r="N14" s="57" t="s">
        <v>111</v>
      </c>
      <c r="O14" s="57" t="s">
        <v>111</v>
      </c>
      <c r="P14" s="57" t="s">
        <v>111</v>
      </c>
      <c r="Q14" s="57">
        <f>SUMPRODUCT(Q4:Q12,H4:H12)/H13</f>
        <v>2.5674700403073425</v>
      </c>
      <c r="R14" s="57" t="s">
        <v>111</v>
      </c>
      <c r="S14" s="57" t="s">
        <v>111</v>
      </c>
      <c r="T14" s="57" t="s">
        <v>111</v>
      </c>
      <c r="U14" s="57" t="s">
        <v>111</v>
      </c>
      <c r="V14" s="57">
        <f>SUMPRODUCT(V4:V12,H4:H12)/H13</f>
        <v>3.5168360710416926</v>
      </c>
      <c r="W14" s="57" t="s">
        <v>111</v>
      </c>
      <c r="X14" s="57" t="s">
        <v>111</v>
      </c>
      <c r="Y14" s="57" t="s">
        <v>111</v>
      </c>
      <c r="Z14" s="57">
        <f>SUMPRODUCT(Z4:Z12,H4:H12)/H13</f>
        <v>1.3015062750976192</v>
      </c>
      <c r="AA14" s="57" t="s">
        <v>111</v>
      </c>
      <c r="AB14" s="57" t="s">
        <v>111</v>
      </c>
      <c r="AC14" s="57">
        <f>SUMPRODUCT(AC4:AC12,H4:H12)/H13</f>
        <v>0.33354304248465977</v>
      </c>
      <c r="AD14" s="57" t="s">
        <v>111</v>
      </c>
      <c r="AE14" s="57">
        <f>SUMPRODUCT(AE4:AE12,H4:H12)/H13</f>
        <v>6.1324744030374453E-2</v>
      </c>
      <c r="AF14" s="57" t="s">
        <v>111</v>
      </c>
      <c r="AG14" s="57">
        <f>SUMPRODUCT(AG4:AG12,H4:H12)/H13</f>
        <v>3.4220454777199955E-2</v>
      </c>
      <c r="AH14" s="57" t="s">
        <v>111</v>
      </c>
      <c r="AI14" s="57">
        <f>SUMPRODUCT(AI4:AI12,H4:H12)/H13</f>
        <v>6.3100186541425985E-4</v>
      </c>
      <c r="AJ14" s="55"/>
      <c r="AK14" s="4"/>
    </row>
    <row r="15" spans="1:37" x14ac:dyDescent="0.2"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</row>
    <row r="23" spans="1:30" ht="23.25" x14ac:dyDescent="0.5">
      <c r="A23" s="102" t="s">
        <v>213</v>
      </c>
      <c r="B23" s="102"/>
      <c r="C23" s="102"/>
      <c r="D23" s="102"/>
      <c r="E23" s="102"/>
    </row>
    <row r="24" spans="1:30" ht="71.25" customHeight="1" x14ac:dyDescent="0.2">
      <c r="A24" s="84" t="s">
        <v>137</v>
      </c>
      <c r="B24" s="84" t="s">
        <v>0</v>
      </c>
      <c r="C24" s="94" t="s">
        <v>1</v>
      </c>
      <c r="D24" s="95" t="s">
        <v>2</v>
      </c>
      <c r="E24" s="84" t="s">
        <v>3</v>
      </c>
      <c r="F24" s="84" t="s">
        <v>183</v>
      </c>
      <c r="G24" s="84" t="s">
        <v>184</v>
      </c>
      <c r="H24" s="91" t="s">
        <v>185</v>
      </c>
      <c r="I24" s="84" t="s">
        <v>4</v>
      </c>
      <c r="J24" s="84" t="s">
        <v>5</v>
      </c>
      <c r="K24" s="92" t="s">
        <v>6</v>
      </c>
      <c r="L24" s="84" t="s">
        <v>7</v>
      </c>
      <c r="M24" s="93" t="s">
        <v>186</v>
      </c>
      <c r="N24" s="93"/>
      <c r="O24" s="93"/>
      <c r="P24" s="93"/>
      <c r="Q24" s="87" t="s">
        <v>187</v>
      </c>
      <c r="R24" s="97" t="s">
        <v>190</v>
      </c>
      <c r="S24" s="98"/>
      <c r="T24" s="99"/>
      <c r="U24" s="87" t="s">
        <v>191</v>
      </c>
      <c r="V24" s="82" t="s">
        <v>138</v>
      </c>
      <c r="W24" s="82" t="s">
        <v>214</v>
      </c>
      <c r="X24" s="82" t="s">
        <v>215</v>
      </c>
      <c r="Y24" s="77" t="s">
        <v>139</v>
      </c>
      <c r="Z24" s="82" t="s">
        <v>140</v>
      </c>
      <c r="AA24" s="82" t="s">
        <v>216</v>
      </c>
      <c r="AB24" s="82" t="s">
        <v>198</v>
      </c>
      <c r="AC24" s="80" t="s">
        <v>159</v>
      </c>
    </row>
    <row r="25" spans="1:30" ht="33" customHeight="1" x14ac:dyDescent="0.2">
      <c r="A25" s="84"/>
      <c r="B25" s="84"/>
      <c r="C25" s="94"/>
      <c r="D25" s="95"/>
      <c r="E25" s="84"/>
      <c r="F25" s="84"/>
      <c r="G25" s="84"/>
      <c r="H25" s="91"/>
      <c r="I25" s="84"/>
      <c r="J25" s="84"/>
      <c r="K25" s="92"/>
      <c r="L25" s="84"/>
      <c r="M25" s="63" t="s">
        <v>201</v>
      </c>
      <c r="N25" s="64" t="s">
        <v>202</v>
      </c>
      <c r="O25" s="64" t="s">
        <v>203</v>
      </c>
      <c r="P25" s="63" t="s">
        <v>204</v>
      </c>
      <c r="Q25" s="87"/>
      <c r="R25" s="63" t="s">
        <v>209</v>
      </c>
      <c r="S25" s="64" t="s">
        <v>210</v>
      </c>
      <c r="T25" s="63" t="s">
        <v>211</v>
      </c>
      <c r="U25" s="87"/>
      <c r="V25" s="83"/>
      <c r="W25" s="83"/>
      <c r="X25" s="83"/>
      <c r="Y25" s="78"/>
      <c r="Z25" s="83"/>
      <c r="AA25" s="83"/>
      <c r="AB25" s="83"/>
      <c r="AC25" s="79" t="s">
        <v>217</v>
      </c>
    </row>
    <row r="26" spans="1:30" ht="23.25" x14ac:dyDescent="0.5">
      <c r="A26" s="33" t="s">
        <v>218</v>
      </c>
      <c r="B26" s="21">
        <v>333</v>
      </c>
      <c r="C26" s="21">
        <v>326</v>
      </c>
      <c r="D26" s="21">
        <v>100</v>
      </c>
      <c r="E26" s="21" t="s">
        <v>63</v>
      </c>
      <c r="F26" s="21" t="s">
        <v>49</v>
      </c>
      <c r="G26" s="21" t="s">
        <v>160</v>
      </c>
      <c r="H26" s="34">
        <v>2</v>
      </c>
      <c r="I26" s="21">
        <v>6</v>
      </c>
      <c r="J26" s="21" t="s">
        <v>179</v>
      </c>
      <c r="K26" s="19">
        <v>42255</v>
      </c>
      <c r="L26" s="33" t="s">
        <v>144</v>
      </c>
      <c r="M26" s="65">
        <v>0.22</v>
      </c>
      <c r="N26" s="65">
        <v>0.73</v>
      </c>
      <c r="O26" s="65">
        <v>0.84</v>
      </c>
      <c r="P26" s="65">
        <v>0.15</v>
      </c>
      <c r="Q26" s="65">
        <v>3.6567599999999998</v>
      </c>
      <c r="R26" s="46">
        <v>0</v>
      </c>
      <c r="S26" s="46">
        <v>0</v>
      </c>
      <c r="T26" s="46">
        <v>2</v>
      </c>
      <c r="U26" s="46">
        <v>1.7</v>
      </c>
      <c r="V26" s="41">
        <v>1</v>
      </c>
      <c r="W26" s="41">
        <v>2</v>
      </c>
      <c r="X26" s="41">
        <v>0</v>
      </c>
      <c r="Y26" s="41">
        <v>2</v>
      </c>
      <c r="Z26" s="41">
        <v>0</v>
      </c>
      <c r="AA26" s="46">
        <v>0</v>
      </c>
      <c r="AB26" s="48">
        <v>0</v>
      </c>
      <c r="AC26" s="42">
        <v>0</v>
      </c>
    </row>
    <row r="27" spans="1:30" ht="23.25" x14ac:dyDescent="0.5">
      <c r="A27" s="33" t="s">
        <v>218</v>
      </c>
      <c r="B27" s="21">
        <v>333</v>
      </c>
      <c r="C27" s="21">
        <v>326</v>
      </c>
      <c r="D27" s="21">
        <v>100</v>
      </c>
      <c r="E27" s="21" t="s">
        <v>63</v>
      </c>
      <c r="F27" s="21" t="s">
        <v>160</v>
      </c>
      <c r="G27" s="21" t="s">
        <v>49</v>
      </c>
      <c r="H27" s="34">
        <v>2</v>
      </c>
      <c r="I27" s="21">
        <v>6</v>
      </c>
      <c r="J27" s="21" t="s">
        <v>21</v>
      </c>
      <c r="K27" s="19">
        <v>42256</v>
      </c>
      <c r="L27" s="33" t="s">
        <v>144</v>
      </c>
      <c r="M27" s="65">
        <v>0.2</v>
      </c>
      <c r="N27" s="65">
        <v>0.7</v>
      </c>
      <c r="O27" s="65">
        <v>0.95</v>
      </c>
      <c r="P27" s="65">
        <v>0.17</v>
      </c>
      <c r="Q27" s="65">
        <v>3.7662499999999999</v>
      </c>
      <c r="R27" s="46">
        <v>0</v>
      </c>
      <c r="S27" s="46">
        <v>0</v>
      </c>
      <c r="T27" s="46">
        <v>2</v>
      </c>
      <c r="U27" s="46">
        <v>1.8</v>
      </c>
      <c r="V27" s="41">
        <v>1</v>
      </c>
      <c r="W27" s="41">
        <v>4</v>
      </c>
      <c r="X27" s="41">
        <v>0</v>
      </c>
      <c r="Y27" s="41">
        <v>3</v>
      </c>
      <c r="Z27" s="41">
        <v>0</v>
      </c>
      <c r="AA27" s="46">
        <v>0</v>
      </c>
      <c r="AB27" s="48">
        <v>0</v>
      </c>
      <c r="AC27" s="42">
        <v>0</v>
      </c>
    </row>
    <row r="28" spans="1:30" ht="23.25" x14ac:dyDescent="0.5">
      <c r="A28" s="18"/>
      <c r="B28" s="18"/>
      <c r="C28" s="18"/>
      <c r="D28" s="18"/>
      <c r="E28" s="18"/>
      <c r="F28" s="100" t="s">
        <v>110</v>
      </c>
      <c r="G28" s="101"/>
      <c r="H28" s="72">
        <v>4</v>
      </c>
      <c r="I28" s="73"/>
      <c r="J28" s="73"/>
      <c r="K28" s="73"/>
      <c r="L28" s="59"/>
      <c r="M28" s="68">
        <f t="shared" ref="M28:P28" si="4">SUM(M26:M27)</f>
        <v>0.42000000000000004</v>
      </c>
      <c r="N28" s="68">
        <f t="shared" si="4"/>
        <v>1.43</v>
      </c>
      <c r="O28" s="68">
        <f t="shared" si="4"/>
        <v>1.79</v>
      </c>
      <c r="P28" s="68">
        <f t="shared" si="4"/>
        <v>0.32</v>
      </c>
      <c r="Q28" s="68" t="s">
        <v>111</v>
      </c>
      <c r="R28" s="74">
        <f>SUM(R26:R27)</f>
        <v>0</v>
      </c>
      <c r="S28" s="74">
        <f t="shared" ref="S28" si="5">SUM(S26:S27)</f>
        <v>0</v>
      </c>
      <c r="T28" s="74">
        <v>4</v>
      </c>
      <c r="U28" s="74" t="s">
        <v>111</v>
      </c>
      <c r="V28" s="75">
        <v>2</v>
      </c>
      <c r="W28" s="75">
        <v>6</v>
      </c>
      <c r="X28" s="75">
        <v>0</v>
      </c>
      <c r="Y28" s="75">
        <v>5</v>
      </c>
      <c r="Z28" s="75">
        <v>0</v>
      </c>
      <c r="AA28" s="74">
        <v>0</v>
      </c>
      <c r="AB28" s="74" t="s">
        <v>111</v>
      </c>
      <c r="AC28" s="75">
        <v>0</v>
      </c>
      <c r="AD28" s="69"/>
    </row>
    <row r="29" spans="1:30" ht="23.25" x14ac:dyDescent="0.5">
      <c r="A29" s="18"/>
      <c r="B29" s="18"/>
      <c r="C29" s="18"/>
      <c r="D29" s="18"/>
      <c r="E29" s="18"/>
      <c r="F29" s="100" t="s">
        <v>112</v>
      </c>
      <c r="G29" s="101"/>
      <c r="H29" s="73"/>
      <c r="I29" s="73"/>
      <c r="J29" s="73"/>
      <c r="K29" s="73"/>
      <c r="L29" s="59"/>
      <c r="M29" s="68" t="s">
        <v>111</v>
      </c>
      <c r="N29" s="68" t="s">
        <v>111</v>
      </c>
      <c r="O29" s="68" t="s">
        <v>111</v>
      </c>
      <c r="P29" s="68" t="s">
        <v>111</v>
      </c>
      <c r="Q29" s="68">
        <v>3.7115049999999998</v>
      </c>
      <c r="R29" s="74" t="s">
        <v>111</v>
      </c>
      <c r="S29" s="74" t="s">
        <v>111</v>
      </c>
      <c r="T29" s="74" t="s">
        <v>111</v>
      </c>
      <c r="U29" s="74">
        <v>1.75</v>
      </c>
      <c r="V29" s="72" t="s">
        <v>111</v>
      </c>
      <c r="W29" s="72" t="s">
        <v>111</v>
      </c>
      <c r="X29" s="72" t="s">
        <v>111</v>
      </c>
      <c r="Y29" s="72" t="s">
        <v>111</v>
      </c>
      <c r="Z29" s="72" t="s">
        <v>111</v>
      </c>
      <c r="AA29" s="74" t="s">
        <v>111</v>
      </c>
      <c r="AB29" s="74">
        <v>0</v>
      </c>
      <c r="AC29" s="72" t="s">
        <v>111</v>
      </c>
      <c r="AD29" s="69"/>
    </row>
  </sheetData>
  <mergeCells count="55">
    <mergeCell ref="AG2:AG3"/>
    <mergeCell ref="F2:F3"/>
    <mergeCell ref="Q2:Q3"/>
    <mergeCell ref="R24:T24"/>
    <mergeCell ref="U24:U25"/>
    <mergeCell ref="V24:V25"/>
    <mergeCell ref="W24:W25"/>
    <mergeCell ref="X24:X25"/>
    <mergeCell ref="Q24:Q25"/>
    <mergeCell ref="H24:H25"/>
    <mergeCell ref="I24:I25"/>
    <mergeCell ref="J24:J25"/>
    <mergeCell ref="K24:K25"/>
    <mergeCell ref="L24:L25"/>
    <mergeCell ref="M24:P24"/>
    <mergeCell ref="R2:U2"/>
    <mergeCell ref="F28:G28"/>
    <mergeCell ref="F29:G29"/>
    <mergeCell ref="F24:F25"/>
    <mergeCell ref="A1:E1"/>
    <mergeCell ref="A23:E23"/>
    <mergeCell ref="G24:G25"/>
    <mergeCell ref="A24:A25"/>
    <mergeCell ref="B24:B25"/>
    <mergeCell ref="C24:C25"/>
    <mergeCell ref="D24:D25"/>
    <mergeCell ref="E24:E25"/>
    <mergeCell ref="F13:G13"/>
    <mergeCell ref="F14:G14"/>
    <mergeCell ref="A2:A3"/>
    <mergeCell ref="B2:B3"/>
    <mergeCell ref="C2:C3"/>
    <mergeCell ref="AH2:AH3"/>
    <mergeCell ref="AI2:AI3"/>
    <mergeCell ref="G2:G3"/>
    <mergeCell ref="AE2:AE3"/>
    <mergeCell ref="AF2:AF3"/>
    <mergeCell ref="Z2:Z3"/>
    <mergeCell ref="AA2:AA3"/>
    <mergeCell ref="AB2:AB3"/>
    <mergeCell ref="AC2:AC3"/>
    <mergeCell ref="AD2:AD3"/>
    <mergeCell ref="H2:H3"/>
    <mergeCell ref="I2:I3"/>
    <mergeCell ref="J2:J3"/>
    <mergeCell ref="K2:K3"/>
    <mergeCell ref="L2:L3"/>
    <mergeCell ref="M2:P2"/>
    <mergeCell ref="D2:D3"/>
    <mergeCell ref="E2:E3"/>
    <mergeCell ref="Z24:Z25"/>
    <mergeCell ref="AA24:AA25"/>
    <mergeCell ref="AB24:AB25"/>
    <mergeCell ref="V2:V3"/>
    <mergeCell ref="W2:Y2"/>
  </mergeCells>
  <printOptions horizontalCentered="1"/>
  <pageMargins left="0.65625" right="0.25" top="0.75" bottom="0.75" header="0.3" footer="0.3"/>
  <pageSetup paperSize="8" scale="4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39"/>
  <sheetViews>
    <sheetView view="pageLayout" zoomScale="50" zoomScaleNormal="90" zoomScalePageLayoutView="50" workbookViewId="0">
      <selection activeCell="AB35" sqref="AB35"/>
    </sheetView>
  </sheetViews>
  <sheetFormatPr defaultRowHeight="14.25" x14ac:dyDescent="0.2"/>
  <cols>
    <col min="1" max="1" width="28.375" customWidth="1"/>
    <col min="5" max="5" width="25.25" bestFit="1" customWidth="1"/>
    <col min="8" max="8" width="10.125" customWidth="1"/>
    <col min="9" max="9" width="10.75" customWidth="1"/>
    <col min="10" max="10" width="9.125" customWidth="1"/>
    <col min="11" max="11" width="10.75" customWidth="1"/>
    <col min="12" max="13" width="9.125" customWidth="1"/>
    <col min="14" max="14" width="15.875" customWidth="1"/>
    <col min="15" max="15" width="14.5" customWidth="1"/>
    <col min="16" max="16" width="9.125" customWidth="1"/>
    <col min="17" max="17" width="14.125" customWidth="1"/>
    <col min="18" max="18" width="10.875" customWidth="1"/>
    <col min="19" max="19" width="16.625" customWidth="1"/>
    <col min="20" max="20" width="13" customWidth="1"/>
    <col min="21" max="21" width="11.75" customWidth="1"/>
    <col min="22" max="22" width="12.375" customWidth="1"/>
    <col min="23" max="23" width="13.375" customWidth="1"/>
    <col min="24" max="24" width="16.125" customWidth="1"/>
    <col min="25" max="25" width="10.75" customWidth="1"/>
    <col min="26" max="26" width="11.125" customWidth="1"/>
    <col min="27" max="27" width="11.375" customWidth="1"/>
    <col min="28" max="28" width="10.375" customWidth="1"/>
    <col min="29" max="29" width="21.125" customWidth="1"/>
    <col min="30" max="30" width="12" customWidth="1"/>
    <col min="31" max="31" width="9.125" customWidth="1"/>
    <col min="32" max="32" width="14.25" style="1" customWidth="1"/>
    <col min="33" max="33" width="11" customWidth="1"/>
    <col min="34" max="34" width="11.75" customWidth="1"/>
    <col min="35" max="35" width="9" style="4" customWidth="1"/>
  </cols>
  <sheetData>
    <row r="1" spans="1:45" ht="23.25" x14ac:dyDescent="0.5">
      <c r="A1" s="81" t="s">
        <v>175</v>
      </c>
      <c r="B1" s="81"/>
      <c r="C1" s="81"/>
      <c r="D1" s="81"/>
      <c r="E1" s="81"/>
      <c r="F1" s="20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H1" s="40"/>
      <c r="AI1" s="43"/>
      <c r="AJ1" s="40"/>
      <c r="AK1" s="40"/>
      <c r="AL1" s="40"/>
      <c r="AM1" s="40"/>
      <c r="AN1" s="40"/>
    </row>
    <row r="2" spans="1:45" ht="25.5" customHeight="1" x14ac:dyDescent="0.2">
      <c r="A2" s="84" t="s">
        <v>137</v>
      </c>
      <c r="B2" s="84" t="s">
        <v>0</v>
      </c>
      <c r="C2" s="94" t="s">
        <v>1</v>
      </c>
      <c r="D2" s="95" t="s">
        <v>2</v>
      </c>
      <c r="E2" s="84" t="s">
        <v>3</v>
      </c>
      <c r="F2" s="84" t="s">
        <v>183</v>
      </c>
      <c r="G2" s="84" t="s">
        <v>184</v>
      </c>
      <c r="H2" s="91" t="s">
        <v>185</v>
      </c>
      <c r="I2" s="84" t="s">
        <v>4</v>
      </c>
      <c r="J2" s="84" t="s">
        <v>5</v>
      </c>
      <c r="K2" s="92" t="s">
        <v>6</v>
      </c>
      <c r="L2" s="84" t="s">
        <v>7</v>
      </c>
      <c r="M2" s="93" t="s">
        <v>186</v>
      </c>
      <c r="N2" s="93"/>
      <c r="O2" s="93"/>
      <c r="P2" s="93"/>
      <c r="Q2" s="87" t="s">
        <v>187</v>
      </c>
      <c r="R2" s="93" t="s">
        <v>188</v>
      </c>
      <c r="S2" s="93"/>
      <c r="T2" s="93"/>
      <c r="U2" s="93"/>
      <c r="V2" s="87" t="s">
        <v>189</v>
      </c>
      <c r="W2" s="97" t="s">
        <v>190</v>
      </c>
      <c r="X2" s="98"/>
      <c r="Y2" s="99"/>
      <c r="Z2" s="87" t="s">
        <v>191</v>
      </c>
      <c r="AA2" s="88" t="s">
        <v>192</v>
      </c>
      <c r="AB2" s="88" t="s">
        <v>193</v>
      </c>
      <c r="AC2" s="89" t="s">
        <v>194</v>
      </c>
      <c r="AD2" s="82" t="s">
        <v>195</v>
      </c>
      <c r="AE2" s="85" t="s">
        <v>196</v>
      </c>
      <c r="AF2" s="82" t="s">
        <v>197</v>
      </c>
      <c r="AG2" s="89" t="s">
        <v>198</v>
      </c>
      <c r="AH2" s="82" t="s">
        <v>199</v>
      </c>
      <c r="AI2" s="82" t="s">
        <v>200</v>
      </c>
      <c r="AJ2" s="40"/>
      <c r="AK2" s="40"/>
      <c r="AL2" s="40"/>
      <c r="AM2" s="40"/>
      <c r="AN2" s="40"/>
    </row>
    <row r="3" spans="1:45" ht="46.5" customHeight="1" x14ac:dyDescent="0.2">
      <c r="A3" s="84"/>
      <c r="B3" s="84"/>
      <c r="C3" s="94"/>
      <c r="D3" s="95"/>
      <c r="E3" s="84"/>
      <c r="F3" s="84"/>
      <c r="G3" s="84"/>
      <c r="H3" s="91"/>
      <c r="I3" s="84"/>
      <c r="J3" s="84"/>
      <c r="K3" s="92"/>
      <c r="L3" s="84"/>
      <c r="M3" s="63" t="s">
        <v>201</v>
      </c>
      <c r="N3" s="64" t="s">
        <v>202</v>
      </c>
      <c r="O3" s="64" t="s">
        <v>203</v>
      </c>
      <c r="P3" s="63" t="s">
        <v>204</v>
      </c>
      <c r="Q3" s="87"/>
      <c r="R3" s="63" t="s">
        <v>205</v>
      </c>
      <c r="S3" s="64" t="s">
        <v>206</v>
      </c>
      <c r="T3" s="64" t="s">
        <v>207</v>
      </c>
      <c r="U3" s="63" t="s">
        <v>208</v>
      </c>
      <c r="V3" s="87"/>
      <c r="W3" s="63" t="s">
        <v>209</v>
      </c>
      <c r="X3" s="64" t="s">
        <v>210</v>
      </c>
      <c r="Y3" s="63" t="s">
        <v>211</v>
      </c>
      <c r="Z3" s="87"/>
      <c r="AA3" s="88"/>
      <c r="AB3" s="88"/>
      <c r="AC3" s="90"/>
      <c r="AD3" s="83"/>
      <c r="AE3" s="86"/>
      <c r="AF3" s="83"/>
      <c r="AG3" s="90"/>
      <c r="AH3" s="83"/>
      <c r="AI3" s="83"/>
      <c r="AJ3" s="40"/>
      <c r="AK3" s="40"/>
      <c r="AL3" s="40"/>
      <c r="AM3" s="40"/>
      <c r="AN3" s="40"/>
    </row>
    <row r="4" spans="1:45" ht="23.25" x14ac:dyDescent="0.5">
      <c r="A4" s="6" t="s">
        <v>72</v>
      </c>
      <c r="B4" s="6">
        <v>335</v>
      </c>
      <c r="C4" s="7">
        <v>323</v>
      </c>
      <c r="D4" s="8">
        <v>100</v>
      </c>
      <c r="E4" s="6" t="s">
        <v>73</v>
      </c>
      <c r="F4" s="10">
        <v>0</v>
      </c>
      <c r="G4" s="10">
        <v>18592</v>
      </c>
      <c r="H4" s="11">
        <v>18.591999999999999</v>
      </c>
      <c r="I4" s="8">
        <v>4</v>
      </c>
      <c r="J4" s="8" t="s">
        <v>181</v>
      </c>
      <c r="K4" s="12">
        <v>42093</v>
      </c>
      <c r="L4" s="13" t="s">
        <v>113</v>
      </c>
      <c r="M4" s="46">
        <v>11.06</v>
      </c>
      <c r="N4" s="46">
        <v>4.6500000000000004</v>
      </c>
      <c r="O4" s="46">
        <v>2.27</v>
      </c>
      <c r="P4" s="46">
        <v>0.6</v>
      </c>
      <c r="Q4" s="46">
        <v>2.6344799999999999</v>
      </c>
      <c r="R4" s="46">
        <v>18.399999999999999</v>
      </c>
      <c r="S4" s="46">
        <v>0.16</v>
      </c>
      <c r="T4" s="46">
        <v>0.03</v>
      </c>
      <c r="U4" s="46">
        <v>0</v>
      </c>
      <c r="V4" s="46">
        <v>2.9727199999999998</v>
      </c>
      <c r="W4" s="46">
        <v>0</v>
      </c>
      <c r="X4" s="46">
        <v>0</v>
      </c>
      <c r="Y4" s="46">
        <v>18.59</v>
      </c>
      <c r="Z4" s="46">
        <v>1.2148399999999999</v>
      </c>
      <c r="AA4" s="46">
        <v>362.05</v>
      </c>
      <c r="AB4" s="46">
        <v>59.66</v>
      </c>
      <c r="AC4" s="46">
        <f>(AA4+AB4*0.5)/(3.5*H4*1000)*100</f>
        <v>0.60222522744037377</v>
      </c>
      <c r="AD4" s="46">
        <v>29.353999999999999</v>
      </c>
      <c r="AE4" s="46">
        <f>AD4/(3.5*H4*1000)*100</f>
        <v>4.5110031964593067E-2</v>
      </c>
      <c r="AF4" s="46">
        <v>0</v>
      </c>
      <c r="AG4" s="46">
        <f>AF4/(3.5*H4*1000)*100</f>
        <v>0</v>
      </c>
      <c r="AH4" s="46">
        <v>0</v>
      </c>
      <c r="AI4" s="46">
        <f>AH4/(3.5*H4*1000)*100</f>
        <v>0</v>
      </c>
      <c r="AJ4" s="44"/>
      <c r="AK4" s="40"/>
      <c r="AL4" s="40"/>
      <c r="AM4" s="45">
        <f>SUM(M4:P4)</f>
        <v>18.580000000000002</v>
      </c>
      <c r="AN4" s="45">
        <f>SUM(R4:U4)</f>
        <v>18.59</v>
      </c>
      <c r="AO4" s="16">
        <f>SUM(W4:Y4)</f>
        <v>18.59</v>
      </c>
      <c r="AQ4">
        <f>H4/AM4</f>
        <v>1.0006458557588804</v>
      </c>
      <c r="AR4">
        <f>H4/AN4</f>
        <v>1.0001075847229692</v>
      </c>
      <c r="AS4">
        <f>H4/AO4</f>
        <v>1.0001075847229692</v>
      </c>
    </row>
    <row r="5" spans="1:45" ht="23.25" x14ac:dyDescent="0.5">
      <c r="A5" s="6" t="s">
        <v>72</v>
      </c>
      <c r="B5" s="6">
        <v>335</v>
      </c>
      <c r="C5" s="7">
        <v>323</v>
      </c>
      <c r="D5" s="8">
        <v>100</v>
      </c>
      <c r="E5" s="6" t="s">
        <v>73</v>
      </c>
      <c r="F5" s="10">
        <v>18592</v>
      </c>
      <c r="G5" s="10">
        <v>0</v>
      </c>
      <c r="H5" s="11">
        <v>18.591999999999999</v>
      </c>
      <c r="I5" s="8">
        <v>4</v>
      </c>
      <c r="J5" s="8" t="s">
        <v>12</v>
      </c>
      <c r="K5" s="12">
        <v>42093</v>
      </c>
      <c r="L5" s="13" t="s">
        <v>113</v>
      </c>
      <c r="M5" s="46">
        <v>11.02</v>
      </c>
      <c r="N5" s="46">
        <v>4.4400000000000004</v>
      </c>
      <c r="O5" s="46">
        <v>2.06</v>
      </c>
      <c r="P5" s="46">
        <v>1.07</v>
      </c>
      <c r="Q5" s="46">
        <v>2.6211199999999999</v>
      </c>
      <c r="R5" s="46">
        <v>17.82</v>
      </c>
      <c r="S5" s="46">
        <v>0.67</v>
      </c>
      <c r="T5" s="46">
        <v>0.11</v>
      </c>
      <c r="U5" s="46">
        <v>0</v>
      </c>
      <c r="V5" s="46">
        <v>3.7881499999999999</v>
      </c>
      <c r="W5" s="46">
        <v>0</v>
      </c>
      <c r="X5" s="46">
        <v>0</v>
      </c>
      <c r="Y5" s="46">
        <v>18.59</v>
      </c>
      <c r="Z5" s="46">
        <v>1.13202</v>
      </c>
      <c r="AA5" s="46">
        <v>87.31</v>
      </c>
      <c r="AB5" s="46">
        <v>35.31</v>
      </c>
      <c r="AC5" s="46">
        <f t="shared" ref="AC5:AC31" si="0">(AA5+AB5*0.5)/(3.5*H5*1000)*100</f>
        <v>0.16130593803786578</v>
      </c>
      <c r="AD5" s="46">
        <v>0</v>
      </c>
      <c r="AE5" s="46">
        <f t="shared" ref="AE5:AE31" si="1">AD5/(3.5*H5*1000)*100</f>
        <v>0</v>
      </c>
      <c r="AF5" s="46">
        <v>0</v>
      </c>
      <c r="AG5" s="46">
        <f t="shared" ref="AG5:AG31" si="2">AF5/(3.5*H5*1000)*100</f>
        <v>0</v>
      </c>
      <c r="AH5" s="46">
        <v>0</v>
      </c>
      <c r="AI5" s="46">
        <f t="shared" ref="AI5:AI31" si="3">AH5/(3.5*H5*1000)*100</f>
        <v>0</v>
      </c>
      <c r="AJ5" s="40"/>
      <c r="AK5" s="40"/>
      <c r="AL5" s="40"/>
      <c r="AM5" s="45">
        <f t="shared" ref="AM5:AM31" si="4">SUM(M5:P5)</f>
        <v>18.59</v>
      </c>
      <c r="AN5" s="45">
        <f t="shared" ref="AN5:AN31" si="5">SUM(R5:U5)</f>
        <v>18.600000000000001</v>
      </c>
      <c r="AO5" s="16">
        <f t="shared" ref="AO5:AO31" si="6">SUM(W5:Y5)</f>
        <v>18.59</v>
      </c>
      <c r="AQ5" s="32">
        <f t="shared" ref="AQ5:AQ31" si="7">H5/AM5</f>
        <v>1.0001075847229692</v>
      </c>
      <c r="AR5" s="32">
        <f t="shared" ref="AR5:AR31" si="8">H5/AN5</f>
        <v>0.99956989247311812</v>
      </c>
      <c r="AS5" s="32">
        <f t="shared" ref="AS5:AS31" si="9">H5/AO5</f>
        <v>1.0001075847229692</v>
      </c>
    </row>
    <row r="6" spans="1:45" s="15" customFormat="1" ht="23.25" x14ac:dyDescent="0.5">
      <c r="A6" s="6" t="s">
        <v>72</v>
      </c>
      <c r="B6" s="6">
        <v>335</v>
      </c>
      <c r="C6" s="7">
        <v>3087</v>
      </c>
      <c r="D6" s="8">
        <v>100</v>
      </c>
      <c r="E6" s="9" t="s">
        <v>74</v>
      </c>
      <c r="F6" s="10">
        <v>0</v>
      </c>
      <c r="G6" s="10">
        <v>54940</v>
      </c>
      <c r="H6" s="11">
        <v>54.94</v>
      </c>
      <c r="I6" s="6">
        <v>2</v>
      </c>
      <c r="J6" s="6" t="s">
        <v>180</v>
      </c>
      <c r="K6" s="12">
        <v>42093</v>
      </c>
      <c r="L6" s="13" t="s">
        <v>113</v>
      </c>
      <c r="M6" s="46">
        <v>32.72</v>
      </c>
      <c r="N6" s="46">
        <v>14.17</v>
      </c>
      <c r="O6" s="46">
        <v>4.97</v>
      </c>
      <c r="P6" s="46">
        <v>3.08</v>
      </c>
      <c r="Q6" s="46">
        <v>2.6897199999999999</v>
      </c>
      <c r="R6" s="46">
        <v>52.48</v>
      </c>
      <c r="S6" s="46">
        <v>1.98</v>
      </c>
      <c r="T6" s="46">
        <v>0.4</v>
      </c>
      <c r="U6" s="46">
        <v>0.08</v>
      </c>
      <c r="V6" s="46">
        <v>3.9349699999999999</v>
      </c>
      <c r="W6" s="46">
        <v>0</v>
      </c>
      <c r="X6" s="46">
        <v>0</v>
      </c>
      <c r="Y6" s="46">
        <v>54.94</v>
      </c>
      <c r="Z6" s="46">
        <v>1.34954</v>
      </c>
      <c r="AA6" s="46">
        <v>362.05</v>
      </c>
      <c r="AB6" s="46">
        <v>59.66</v>
      </c>
      <c r="AC6" s="46">
        <f t="shared" si="0"/>
        <v>0.20379634926413229</v>
      </c>
      <c r="AD6" s="46">
        <v>29.353999999999999</v>
      </c>
      <c r="AE6" s="46">
        <f t="shared" si="1"/>
        <v>1.5265484424567058E-2</v>
      </c>
      <c r="AF6" s="46">
        <v>0</v>
      </c>
      <c r="AG6" s="46">
        <f t="shared" si="2"/>
        <v>0</v>
      </c>
      <c r="AH6" s="46">
        <v>0</v>
      </c>
      <c r="AI6" s="46">
        <f t="shared" si="3"/>
        <v>0</v>
      </c>
      <c r="AJ6" s="40"/>
      <c r="AK6" s="40"/>
      <c r="AL6" s="40"/>
      <c r="AM6" s="45">
        <f t="shared" si="4"/>
        <v>54.94</v>
      </c>
      <c r="AN6" s="45">
        <f t="shared" si="5"/>
        <v>54.939999999999991</v>
      </c>
      <c r="AO6" s="16">
        <f t="shared" si="6"/>
        <v>54.94</v>
      </c>
      <c r="AQ6" s="32">
        <f t="shared" si="7"/>
        <v>1</v>
      </c>
      <c r="AR6" s="32">
        <f t="shared" si="8"/>
        <v>1.0000000000000002</v>
      </c>
      <c r="AS6" s="32">
        <f t="shared" si="9"/>
        <v>1</v>
      </c>
    </row>
    <row r="7" spans="1:45" s="15" customFormat="1" ht="23.25" x14ac:dyDescent="0.5">
      <c r="A7" s="6" t="s">
        <v>72</v>
      </c>
      <c r="B7" s="6">
        <v>335</v>
      </c>
      <c r="C7" s="7">
        <v>3090</v>
      </c>
      <c r="D7" s="8">
        <v>100</v>
      </c>
      <c r="E7" s="9" t="s">
        <v>75</v>
      </c>
      <c r="F7" s="10" t="s">
        <v>119</v>
      </c>
      <c r="G7" s="10" t="s">
        <v>49</v>
      </c>
      <c r="H7" s="11">
        <v>16.094000000000001</v>
      </c>
      <c r="I7" s="6">
        <v>2</v>
      </c>
      <c r="J7" s="6" t="s">
        <v>10</v>
      </c>
      <c r="K7" s="12">
        <v>42093</v>
      </c>
      <c r="L7" s="13" t="s">
        <v>113</v>
      </c>
      <c r="M7" s="46">
        <v>12.12</v>
      </c>
      <c r="N7" s="46">
        <v>3.97</v>
      </c>
      <c r="O7" s="46">
        <v>0</v>
      </c>
      <c r="P7" s="46">
        <v>0</v>
      </c>
      <c r="Q7" s="46">
        <v>2.5367000000000002</v>
      </c>
      <c r="R7" s="46">
        <v>16.09</v>
      </c>
      <c r="S7" s="46">
        <v>0</v>
      </c>
      <c r="T7" s="46">
        <v>0</v>
      </c>
      <c r="U7" s="46">
        <v>0</v>
      </c>
      <c r="V7" s="46">
        <v>2.3696999999999999</v>
      </c>
      <c r="W7" s="46">
        <v>0</v>
      </c>
      <c r="X7" s="46">
        <v>0</v>
      </c>
      <c r="Y7" s="46">
        <v>16.09</v>
      </c>
      <c r="Z7" s="46">
        <v>1.03369</v>
      </c>
      <c r="AA7" s="46">
        <v>0</v>
      </c>
      <c r="AB7" s="46">
        <v>0</v>
      </c>
      <c r="AC7" s="46">
        <f t="shared" si="0"/>
        <v>0</v>
      </c>
      <c r="AD7" s="46">
        <v>0</v>
      </c>
      <c r="AE7" s="46">
        <f t="shared" si="1"/>
        <v>0</v>
      </c>
      <c r="AF7" s="46">
        <v>0</v>
      </c>
      <c r="AG7" s="46">
        <f t="shared" si="2"/>
        <v>0</v>
      </c>
      <c r="AH7" s="46">
        <v>0</v>
      </c>
      <c r="AI7" s="46">
        <f t="shared" si="3"/>
        <v>0</v>
      </c>
      <c r="AJ7" s="40"/>
      <c r="AK7" s="40"/>
      <c r="AL7" s="40"/>
      <c r="AM7" s="45">
        <f t="shared" si="4"/>
        <v>16.09</v>
      </c>
      <c r="AN7" s="45">
        <f t="shared" si="5"/>
        <v>16.09</v>
      </c>
      <c r="AO7" s="16">
        <f t="shared" si="6"/>
        <v>16.09</v>
      </c>
      <c r="AQ7" s="32">
        <f t="shared" si="7"/>
        <v>1.0002486016159107</v>
      </c>
      <c r="AR7" s="32">
        <f t="shared" si="8"/>
        <v>1.0002486016159107</v>
      </c>
      <c r="AS7" s="32">
        <f t="shared" si="9"/>
        <v>1.0002486016159107</v>
      </c>
    </row>
    <row r="8" spans="1:45" s="15" customFormat="1" ht="23.25" x14ac:dyDescent="0.5">
      <c r="A8" s="6" t="s">
        <v>72</v>
      </c>
      <c r="B8" s="6">
        <v>335</v>
      </c>
      <c r="C8" s="7">
        <v>3090</v>
      </c>
      <c r="D8" s="8">
        <v>101</v>
      </c>
      <c r="E8" s="9" t="s">
        <v>75</v>
      </c>
      <c r="F8" s="10" t="s">
        <v>120</v>
      </c>
      <c r="G8" s="10" t="s">
        <v>121</v>
      </c>
      <c r="H8" s="11">
        <v>24.571000000000002</v>
      </c>
      <c r="I8" s="6">
        <v>2</v>
      </c>
      <c r="J8" s="6" t="s">
        <v>10</v>
      </c>
      <c r="K8" s="12">
        <v>42095</v>
      </c>
      <c r="L8" s="13" t="s">
        <v>113</v>
      </c>
      <c r="M8" s="46">
        <v>21.15</v>
      </c>
      <c r="N8" s="46">
        <v>3.42</v>
      </c>
      <c r="O8" s="46">
        <v>0</v>
      </c>
      <c r="P8" s="46">
        <v>0</v>
      </c>
      <c r="Q8" s="46">
        <v>2.4123899999999998</v>
      </c>
      <c r="R8" s="46">
        <v>24.57</v>
      </c>
      <c r="S8" s="46">
        <v>0</v>
      </c>
      <c r="T8" s="46">
        <v>0</v>
      </c>
      <c r="U8" s="46">
        <v>0</v>
      </c>
      <c r="V8" s="46">
        <v>1.8412299999999999</v>
      </c>
      <c r="W8" s="46">
        <v>0</v>
      </c>
      <c r="X8" s="46">
        <v>0</v>
      </c>
      <c r="Y8" s="46">
        <v>24.57</v>
      </c>
      <c r="Z8" s="46">
        <v>1.1324399999999999</v>
      </c>
      <c r="AA8" s="46">
        <v>18.66</v>
      </c>
      <c r="AB8" s="46">
        <v>0</v>
      </c>
      <c r="AC8" s="46">
        <f t="shared" si="0"/>
        <v>2.1698052873015228E-2</v>
      </c>
      <c r="AD8" s="46">
        <v>58.98</v>
      </c>
      <c r="AE8" s="46">
        <f t="shared" si="1"/>
        <v>6.858259155682947E-2</v>
      </c>
      <c r="AF8" s="46">
        <v>0</v>
      </c>
      <c r="AG8" s="46">
        <f t="shared" si="2"/>
        <v>0</v>
      </c>
      <c r="AH8" s="46">
        <v>0</v>
      </c>
      <c r="AI8" s="46">
        <f t="shared" si="3"/>
        <v>0</v>
      </c>
      <c r="AJ8" s="40"/>
      <c r="AK8" s="40"/>
      <c r="AL8" s="40"/>
      <c r="AM8" s="45">
        <f t="shared" si="4"/>
        <v>24.57</v>
      </c>
      <c r="AN8" s="45">
        <f t="shared" si="5"/>
        <v>24.57</v>
      </c>
      <c r="AO8" s="16">
        <f t="shared" si="6"/>
        <v>24.57</v>
      </c>
      <c r="AQ8" s="32">
        <f t="shared" si="7"/>
        <v>1.0000407000407001</v>
      </c>
      <c r="AR8" s="32">
        <f t="shared" si="8"/>
        <v>1.0000407000407001</v>
      </c>
      <c r="AS8" s="32">
        <f t="shared" si="9"/>
        <v>1.0000407000407001</v>
      </c>
    </row>
    <row r="9" spans="1:45" s="15" customFormat="1" ht="23.25" x14ac:dyDescent="0.5">
      <c r="A9" s="6" t="s">
        <v>72</v>
      </c>
      <c r="B9" s="6">
        <v>335</v>
      </c>
      <c r="C9" s="7">
        <v>3206</v>
      </c>
      <c r="D9" s="8">
        <v>200</v>
      </c>
      <c r="E9" s="9" t="s">
        <v>76</v>
      </c>
      <c r="F9" s="10">
        <v>102445</v>
      </c>
      <c r="G9" s="10">
        <v>54104</v>
      </c>
      <c r="H9" s="11">
        <v>48.341000000000001</v>
      </c>
      <c r="I9" s="6">
        <v>2</v>
      </c>
      <c r="J9" s="6" t="s">
        <v>10</v>
      </c>
      <c r="K9" s="12">
        <v>42095</v>
      </c>
      <c r="L9" s="13" t="s">
        <v>113</v>
      </c>
      <c r="M9" s="46">
        <v>33.450000000000003</v>
      </c>
      <c r="N9" s="46">
        <v>8.0399999999999991</v>
      </c>
      <c r="O9" s="46">
        <v>4.22</v>
      </c>
      <c r="P9" s="46">
        <v>2.62</v>
      </c>
      <c r="Q9" s="46">
        <v>2.28973</v>
      </c>
      <c r="R9" s="46">
        <v>46.14</v>
      </c>
      <c r="S9" s="46">
        <v>1.87</v>
      </c>
      <c r="T9" s="46">
        <v>0.3</v>
      </c>
      <c r="U9" s="46">
        <v>0.02</v>
      </c>
      <c r="V9" s="46">
        <v>3.4217599999999999</v>
      </c>
      <c r="W9" s="46">
        <v>0</v>
      </c>
      <c r="X9" s="46">
        <v>0</v>
      </c>
      <c r="Y9" s="46">
        <v>48.34</v>
      </c>
      <c r="Z9" s="46">
        <v>1.4374499999999999</v>
      </c>
      <c r="AA9" s="46">
        <v>118.39</v>
      </c>
      <c r="AB9" s="46">
        <v>8.3000000000000007</v>
      </c>
      <c r="AC9" s="46">
        <f t="shared" si="0"/>
        <v>7.2425950169480502E-2</v>
      </c>
      <c r="AD9" s="46">
        <v>96.37</v>
      </c>
      <c r="AE9" s="46">
        <f t="shared" si="1"/>
        <v>5.6958452895649062E-2</v>
      </c>
      <c r="AF9" s="46">
        <v>0</v>
      </c>
      <c r="AG9" s="46">
        <f t="shared" si="2"/>
        <v>0</v>
      </c>
      <c r="AH9" s="46">
        <v>0</v>
      </c>
      <c r="AI9" s="46">
        <f t="shared" si="3"/>
        <v>0</v>
      </c>
      <c r="AJ9" s="40"/>
      <c r="AK9" s="40"/>
      <c r="AL9" s="40"/>
      <c r="AM9" s="45">
        <f t="shared" si="4"/>
        <v>48.33</v>
      </c>
      <c r="AN9" s="45">
        <f t="shared" si="5"/>
        <v>48.33</v>
      </c>
      <c r="AO9" s="16">
        <f t="shared" si="6"/>
        <v>48.34</v>
      </c>
      <c r="AQ9" s="32">
        <f t="shared" si="7"/>
        <v>1.0002276019035796</v>
      </c>
      <c r="AR9" s="32">
        <f t="shared" si="8"/>
        <v>1.0002276019035796</v>
      </c>
      <c r="AS9" s="32">
        <f t="shared" si="9"/>
        <v>1.0000206868018204</v>
      </c>
    </row>
    <row r="10" spans="1:45" ht="23.25" x14ac:dyDescent="0.5">
      <c r="A10" s="6" t="s">
        <v>72</v>
      </c>
      <c r="B10" s="6">
        <v>335</v>
      </c>
      <c r="C10" s="7">
        <v>3207</v>
      </c>
      <c r="D10" s="8">
        <v>100</v>
      </c>
      <c r="E10" s="9" t="s">
        <v>77</v>
      </c>
      <c r="F10" s="10">
        <v>0</v>
      </c>
      <c r="G10" s="10">
        <v>11300</v>
      </c>
      <c r="H10" s="11">
        <v>11.3</v>
      </c>
      <c r="I10" s="6">
        <v>2</v>
      </c>
      <c r="J10" s="6" t="s">
        <v>180</v>
      </c>
      <c r="K10" s="12">
        <v>42095</v>
      </c>
      <c r="L10" s="13" t="s">
        <v>113</v>
      </c>
      <c r="M10" s="46">
        <v>5.93</v>
      </c>
      <c r="N10" s="46">
        <v>4.13</v>
      </c>
      <c r="O10" s="46">
        <v>1.1399999999999999</v>
      </c>
      <c r="P10" s="46">
        <v>0.1</v>
      </c>
      <c r="Q10" s="46">
        <v>2.5539200000000002</v>
      </c>
      <c r="R10" s="46">
        <v>11.02</v>
      </c>
      <c r="S10" s="46">
        <v>0.28000000000000003</v>
      </c>
      <c r="T10" s="46">
        <v>0</v>
      </c>
      <c r="U10" s="46">
        <v>0</v>
      </c>
      <c r="V10" s="46">
        <v>4.2191000000000001</v>
      </c>
      <c r="W10" s="46">
        <v>0</v>
      </c>
      <c r="X10" s="46">
        <v>0</v>
      </c>
      <c r="Y10" s="46">
        <v>11.3</v>
      </c>
      <c r="Z10" s="46">
        <v>1.3597900000000001</v>
      </c>
      <c r="AA10" s="46">
        <v>63.35</v>
      </c>
      <c r="AB10" s="46">
        <v>1.25</v>
      </c>
      <c r="AC10" s="46">
        <f t="shared" si="0"/>
        <v>0.16175726927939316</v>
      </c>
      <c r="AD10" s="46">
        <v>7.69</v>
      </c>
      <c r="AE10" s="46">
        <f t="shared" si="1"/>
        <v>1.9443742098609353E-2</v>
      </c>
      <c r="AF10" s="46">
        <v>0</v>
      </c>
      <c r="AG10" s="46">
        <f t="shared" si="2"/>
        <v>0</v>
      </c>
      <c r="AH10" s="46">
        <v>1.68</v>
      </c>
      <c r="AI10" s="46">
        <f t="shared" si="3"/>
        <v>4.2477876106194676E-3</v>
      </c>
      <c r="AJ10" s="40"/>
      <c r="AK10" s="40"/>
      <c r="AL10" s="40"/>
      <c r="AM10" s="45">
        <f t="shared" si="4"/>
        <v>11.299999999999999</v>
      </c>
      <c r="AN10" s="45">
        <f t="shared" si="5"/>
        <v>11.299999999999999</v>
      </c>
      <c r="AO10" s="16">
        <f t="shared" si="6"/>
        <v>11.3</v>
      </c>
      <c r="AQ10" s="32">
        <f t="shared" si="7"/>
        <v>1.0000000000000002</v>
      </c>
      <c r="AR10" s="32">
        <f t="shared" si="8"/>
        <v>1.0000000000000002</v>
      </c>
      <c r="AS10" s="32">
        <f t="shared" si="9"/>
        <v>1</v>
      </c>
    </row>
    <row r="11" spans="1:45" ht="23.25" x14ac:dyDescent="0.5">
      <c r="A11" s="6" t="s">
        <v>72</v>
      </c>
      <c r="B11" s="6">
        <v>335</v>
      </c>
      <c r="C11" s="7">
        <v>3208</v>
      </c>
      <c r="D11" s="8">
        <v>1000</v>
      </c>
      <c r="E11" s="9" t="s">
        <v>78</v>
      </c>
      <c r="F11" s="10" t="s">
        <v>79</v>
      </c>
      <c r="G11" s="10" t="s">
        <v>49</v>
      </c>
      <c r="H11" s="11">
        <v>40.661999999999999</v>
      </c>
      <c r="I11" s="9">
        <v>2</v>
      </c>
      <c r="J11" s="9" t="s">
        <v>10</v>
      </c>
      <c r="K11" s="12">
        <v>42093</v>
      </c>
      <c r="L11" s="13" t="s">
        <v>113</v>
      </c>
      <c r="M11" s="46">
        <v>9.59</v>
      </c>
      <c r="N11" s="46">
        <v>17.41</v>
      </c>
      <c r="O11" s="46">
        <v>9.31</v>
      </c>
      <c r="P11" s="46">
        <v>4.3499999999999996</v>
      </c>
      <c r="Q11" s="46">
        <v>3.4503300000000001</v>
      </c>
      <c r="R11" s="46">
        <v>32.01</v>
      </c>
      <c r="S11" s="46">
        <v>3.75</v>
      </c>
      <c r="T11" s="46">
        <v>2.74</v>
      </c>
      <c r="U11" s="46">
        <v>2.16</v>
      </c>
      <c r="V11" s="46">
        <v>6.99796</v>
      </c>
      <c r="W11" s="46">
        <v>0</v>
      </c>
      <c r="X11" s="46">
        <v>0</v>
      </c>
      <c r="Y11" s="46">
        <v>40.659999999999997</v>
      </c>
      <c r="Z11" s="46">
        <v>1.6459699999999999</v>
      </c>
      <c r="AA11" s="46">
        <v>365.3</v>
      </c>
      <c r="AB11" s="46">
        <v>0</v>
      </c>
      <c r="AC11" s="46">
        <f t="shared" si="0"/>
        <v>0.2566805090045462</v>
      </c>
      <c r="AD11" s="46">
        <v>27.9</v>
      </c>
      <c r="AE11" s="46">
        <f t="shared" si="1"/>
        <v>1.9604123189780557E-2</v>
      </c>
      <c r="AF11" s="46">
        <v>0</v>
      </c>
      <c r="AG11" s="46">
        <f t="shared" si="2"/>
        <v>0</v>
      </c>
      <c r="AH11" s="46">
        <v>1.365</v>
      </c>
      <c r="AI11" s="46">
        <f t="shared" si="3"/>
        <v>9.5912645713442518E-4</v>
      </c>
      <c r="AJ11" s="40"/>
      <c r="AK11" s="40"/>
      <c r="AL11" s="40"/>
      <c r="AM11" s="45">
        <f t="shared" si="4"/>
        <v>40.660000000000004</v>
      </c>
      <c r="AN11" s="45">
        <f t="shared" si="5"/>
        <v>40.659999999999997</v>
      </c>
      <c r="AO11" s="16">
        <f t="shared" si="6"/>
        <v>40.659999999999997</v>
      </c>
      <c r="AQ11" s="32">
        <f t="shared" si="7"/>
        <v>1.0000491883915394</v>
      </c>
      <c r="AR11" s="32">
        <f t="shared" si="8"/>
        <v>1.0000491883915397</v>
      </c>
      <c r="AS11" s="32">
        <f t="shared" si="9"/>
        <v>1.0000491883915397</v>
      </c>
    </row>
    <row r="12" spans="1:45" ht="23.25" x14ac:dyDescent="0.5">
      <c r="A12" s="6" t="s">
        <v>72</v>
      </c>
      <c r="B12" s="6">
        <v>335</v>
      </c>
      <c r="C12" s="7">
        <v>3208</v>
      </c>
      <c r="D12" s="8">
        <v>1000</v>
      </c>
      <c r="E12" s="9" t="s">
        <v>78</v>
      </c>
      <c r="F12" s="10" t="s">
        <v>80</v>
      </c>
      <c r="G12" s="10" t="s">
        <v>81</v>
      </c>
      <c r="H12" s="11">
        <v>26.972000000000001</v>
      </c>
      <c r="I12" s="9">
        <v>2</v>
      </c>
      <c r="J12" s="9" t="s">
        <v>10</v>
      </c>
      <c r="K12" s="12">
        <v>42093</v>
      </c>
      <c r="L12" s="13" t="s">
        <v>113</v>
      </c>
      <c r="M12" s="46">
        <v>24.95</v>
      </c>
      <c r="N12" s="46">
        <v>1.85</v>
      </c>
      <c r="O12" s="46">
        <v>0.18</v>
      </c>
      <c r="P12" s="46">
        <v>0</v>
      </c>
      <c r="Q12" s="46">
        <v>1.83402</v>
      </c>
      <c r="R12" s="46">
        <v>25.48</v>
      </c>
      <c r="S12" s="46">
        <v>1.1100000000000001</v>
      </c>
      <c r="T12" s="46">
        <v>0.3</v>
      </c>
      <c r="U12" s="46">
        <v>0.08</v>
      </c>
      <c r="V12" s="46">
        <v>3.33284</v>
      </c>
      <c r="W12" s="46">
        <v>0</v>
      </c>
      <c r="X12" s="46">
        <v>0</v>
      </c>
      <c r="Y12" s="46">
        <v>26.97</v>
      </c>
      <c r="Z12" s="46">
        <v>1.2296</v>
      </c>
      <c r="AA12" s="46">
        <v>44.62</v>
      </c>
      <c r="AB12" s="46">
        <v>32.299999999999997</v>
      </c>
      <c r="AC12" s="46">
        <f t="shared" si="0"/>
        <v>6.4373636151776437E-2</v>
      </c>
      <c r="AD12" s="46">
        <v>102.55</v>
      </c>
      <c r="AE12" s="46">
        <f t="shared" si="1"/>
        <v>0.1086311730683672</v>
      </c>
      <c r="AF12" s="46">
        <v>8.36</v>
      </c>
      <c r="AG12" s="46">
        <f t="shared" si="2"/>
        <v>8.8557445816825897E-3</v>
      </c>
      <c r="AH12" s="46">
        <v>0</v>
      </c>
      <c r="AI12" s="46">
        <f t="shared" si="3"/>
        <v>0</v>
      </c>
      <c r="AJ12" s="40"/>
      <c r="AK12" s="40"/>
      <c r="AL12" s="40"/>
      <c r="AM12" s="45">
        <f t="shared" si="4"/>
        <v>26.98</v>
      </c>
      <c r="AN12" s="45">
        <f t="shared" si="5"/>
        <v>26.97</v>
      </c>
      <c r="AO12" s="16">
        <f t="shared" si="6"/>
        <v>26.97</v>
      </c>
      <c r="AQ12" s="32">
        <f t="shared" si="7"/>
        <v>0.99970348406226839</v>
      </c>
      <c r="AR12" s="32">
        <f t="shared" si="8"/>
        <v>1.0000741564701521</v>
      </c>
      <c r="AS12" s="32">
        <f t="shared" si="9"/>
        <v>1.0000741564701521</v>
      </c>
    </row>
    <row r="13" spans="1:45" ht="23.25" x14ac:dyDescent="0.5">
      <c r="A13" s="6" t="s">
        <v>72</v>
      </c>
      <c r="B13" s="6">
        <v>335</v>
      </c>
      <c r="C13" s="7">
        <v>3238</v>
      </c>
      <c r="D13" s="8">
        <v>100</v>
      </c>
      <c r="E13" s="9" t="s">
        <v>82</v>
      </c>
      <c r="F13" s="10">
        <v>0</v>
      </c>
      <c r="G13" s="10">
        <v>12259</v>
      </c>
      <c r="H13" s="11">
        <v>12.259</v>
      </c>
      <c r="I13" s="6">
        <v>2</v>
      </c>
      <c r="J13" s="6" t="s">
        <v>180</v>
      </c>
      <c r="K13" s="12">
        <v>42093</v>
      </c>
      <c r="L13" s="13" t="s">
        <v>113</v>
      </c>
      <c r="M13" s="46">
        <v>7.2</v>
      </c>
      <c r="N13" s="46">
        <v>3</v>
      </c>
      <c r="O13" s="46">
        <v>1.32</v>
      </c>
      <c r="P13" s="46">
        <v>0.74</v>
      </c>
      <c r="Q13" s="46">
        <v>2.7571099999999999</v>
      </c>
      <c r="R13" s="46">
        <v>12.12</v>
      </c>
      <c r="S13" s="46">
        <v>0.14000000000000001</v>
      </c>
      <c r="T13" s="46">
        <v>0</v>
      </c>
      <c r="U13" s="46">
        <v>0</v>
      </c>
      <c r="V13" s="46">
        <v>2.6459600000000001</v>
      </c>
      <c r="W13" s="46">
        <v>0</v>
      </c>
      <c r="X13" s="46">
        <v>0</v>
      </c>
      <c r="Y13" s="46">
        <v>12.26</v>
      </c>
      <c r="Z13" s="46">
        <v>1.30288</v>
      </c>
      <c r="AA13" s="46">
        <v>58.203000000000003</v>
      </c>
      <c r="AB13" s="46">
        <v>14.997999999999999</v>
      </c>
      <c r="AC13" s="46">
        <f t="shared" si="0"/>
        <v>0.15312831389183457</v>
      </c>
      <c r="AD13" s="46">
        <v>2.68</v>
      </c>
      <c r="AE13" s="46">
        <f t="shared" si="1"/>
        <v>6.2461398622586329E-3</v>
      </c>
      <c r="AF13" s="46">
        <v>0</v>
      </c>
      <c r="AG13" s="46">
        <f t="shared" si="2"/>
        <v>0</v>
      </c>
      <c r="AH13" s="46">
        <v>0</v>
      </c>
      <c r="AI13" s="46">
        <f t="shared" si="3"/>
        <v>0</v>
      </c>
      <c r="AJ13" s="40"/>
      <c r="AK13" s="40"/>
      <c r="AL13" s="40"/>
      <c r="AM13" s="45">
        <f t="shared" si="4"/>
        <v>12.26</v>
      </c>
      <c r="AN13" s="45">
        <f t="shared" si="5"/>
        <v>12.26</v>
      </c>
      <c r="AO13" s="16">
        <f t="shared" si="6"/>
        <v>12.26</v>
      </c>
      <c r="AQ13" s="32">
        <f t="shared" si="7"/>
        <v>0.9999184339314845</v>
      </c>
      <c r="AR13" s="32">
        <f t="shared" si="8"/>
        <v>0.9999184339314845</v>
      </c>
      <c r="AS13" s="32">
        <f t="shared" si="9"/>
        <v>0.9999184339314845</v>
      </c>
    </row>
    <row r="14" spans="1:45" ht="23.25" x14ac:dyDescent="0.5">
      <c r="A14" s="6" t="s">
        <v>72</v>
      </c>
      <c r="B14" s="6">
        <v>335</v>
      </c>
      <c r="C14" s="7">
        <v>3273</v>
      </c>
      <c r="D14" s="8">
        <v>100</v>
      </c>
      <c r="E14" s="9" t="s">
        <v>83</v>
      </c>
      <c r="F14" s="10">
        <v>0</v>
      </c>
      <c r="G14" s="10">
        <v>16457</v>
      </c>
      <c r="H14" s="11">
        <v>16.457000000000001</v>
      </c>
      <c r="I14" s="6">
        <v>2</v>
      </c>
      <c r="J14" s="6" t="s">
        <v>180</v>
      </c>
      <c r="K14" s="12">
        <v>42093</v>
      </c>
      <c r="L14" s="13" t="s">
        <v>113</v>
      </c>
      <c r="M14" s="46">
        <v>8.42</v>
      </c>
      <c r="N14" s="46">
        <v>4.5599999999999996</v>
      </c>
      <c r="O14" s="46">
        <v>2.36</v>
      </c>
      <c r="P14" s="46">
        <v>1.1299999999999999</v>
      </c>
      <c r="Q14" s="46">
        <v>2.8897699999999999</v>
      </c>
      <c r="R14" s="46">
        <v>16.399999999999999</v>
      </c>
      <c r="S14" s="46">
        <v>0.05</v>
      </c>
      <c r="T14" s="46">
        <v>0</v>
      </c>
      <c r="U14" s="46">
        <v>0</v>
      </c>
      <c r="V14" s="46">
        <v>2.3640400000000001</v>
      </c>
      <c r="W14" s="46">
        <v>0</v>
      </c>
      <c r="X14" s="46">
        <v>0</v>
      </c>
      <c r="Y14" s="46">
        <v>16.46</v>
      </c>
      <c r="Z14" s="46">
        <v>1.2793000000000001</v>
      </c>
      <c r="AA14" s="46">
        <v>3.25</v>
      </c>
      <c r="AB14" s="46">
        <v>0</v>
      </c>
      <c r="AC14" s="46">
        <f t="shared" si="0"/>
        <v>5.6424100903653676E-3</v>
      </c>
      <c r="AD14" s="46">
        <v>1.36</v>
      </c>
      <c r="AE14" s="46">
        <f t="shared" si="1"/>
        <v>2.3611316070452E-3</v>
      </c>
      <c r="AF14" s="46">
        <v>0</v>
      </c>
      <c r="AG14" s="46">
        <f t="shared" si="2"/>
        <v>0</v>
      </c>
      <c r="AH14" s="46">
        <v>0</v>
      </c>
      <c r="AI14" s="46">
        <f t="shared" si="3"/>
        <v>0</v>
      </c>
      <c r="AJ14" s="40"/>
      <c r="AK14" s="40"/>
      <c r="AL14" s="40"/>
      <c r="AM14" s="45">
        <f t="shared" si="4"/>
        <v>16.47</v>
      </c>
      <c r="AN14" s="45">
        <f t="shared" si="5"/>
        <v>16.45</v>
      </c>
      <c r="AO14" s="16">
        <f t="shared" si="6"/>
        <v>16.46</v>
      </c>
      <c r="AQ14" s="32">
        <f t="shared" si="7"/>
        <v>0.99921068609593211</v>
      </c>
      <c r="AR14" s="32">
        <f t="shared" si="8"/>
        <v>1.0004255319148938</v>
      </c>
      <c r="AS14" s="32">
        <f t="shared" si="9"/>
        <v>0.99981773997569867</v>
      </c>
    </row>
    <row r="15" spans="1:45" ht="23.25" x14ac:dyDescent="0.5">
      <c r="A15" s="6" t="s">
        <v>72</v>
      </c>
      <c r="B15" s="6">
        <v>335</v>
      </c>
      <c r="C15" s="7">
        <v>3291</v>
      </c>
      <c r="D15" s="8">
        <v>101</v>
      </c>
      <c r="E15" s="9" t="s">
        <v>84</v>
      </c>
      <c r="F15" s="10" t="s">
        <v>49</v>
      </c>
      <c r="G15" s="10" t="s">
        <v>85</v>
      </c>
      <c r="H15" s="11">
        <v>3.92</v>
      </c>
      <c r="I15" s="6">
        <v>2</v>
      </c>
      <c r="J15" s="6" t="s">
        <v>181</v>
      </c>
      <c r="K15" s="12">
        <v>42095</v>
      </c>
      <c r="L15" s="13" t="s">
        <v>113</v>
      </c>
      <c r="M15" s="46">
        <v>0.03</v>
      </c>
      <c r="N15" s="46">
        <v>1.6</v>
      </c>
      <c r="O15" s="46">
        <v>1.73</v>
      </c>
      <c r="P15" s="46">
        <v>0.56000000000000005</v>
      </c>
      <c r="Q15" s="46">
        <v>3.9826600000000001</v>
      </c>
      <c r="R15" s="46">
        <v>2.0099999999999998</v>
      </c>
      <c r="S15" s="46">
        <v>1.53</v>
      </c>
      <c r="T15" s="46">
        <v>0.31</v>
      </c>
      <c r="U15" s="46">
        <v>0.08</v>
      </c>
      <c r="V15" s="46">
        <v>10.5329</v>
      </c>
      <c r="W15" s="46">
        <v>0</v>
      </c>
      <c r="X15" s="46">
        <v>0</v>
      </c>
      <c r="Y15" s="46">
        <v>3.92</v>
      </c>
      <c r="Z15" s="46">
        <v>1.6485300000000001</v>
      </c>
      <c r="AA15" s="46">
        <v>65.3</v>
      </c>
      <c r="AB15" s="46">
        <v>24.58</v>
      </c>
      <c r="AC15" s="46">
        <f t="shared" si="0"/>
        <v>0.56552478134110795</v>
      </c>
      <c r="AD15" s="46">
        <v>52.66</v>
      </c>
      <c r="AE15" s="46">
        <f t="shared" si="1"/>
        <v>0.38381924198250728</v>
      </c>
      <c r="AF15" s="46">
        <v>1.258</v>
      </c>
      <c r="AG15" s="46">
        <f t="shared" si="2"/>
        <v>9.1690962099125386E-3</v>
      </c>
      <c r="AH15" s="46">
        <v>3.6240000000000001</v>
      </c>
      <c r="AI15" s="46">
        <f t="shared" si="3"/>
        <v>2.6413994169096212E-2</v>
      </c>
      <c r="AJ15" s="40"/>
      <c r="AK15" s="40"/>
      <c r="AL15" s="40"/>
      <c r="AM15" s="45">
        <f t="shared" si="4"/>
        <v>3.9200000000000004</v>
      </c>
      <c r="AN15" s="45">
        <f t="shared" si="5"/>
        <v>3.93</v>
      </c>
      <c r="AO15" s="16">
        <f t="shared" si="6"/>
        <v>3.92</v>
      </c>
      <c r="AQ15" s="32">
        <f t="shared" si="7"/>
        <v>0.99999999999999989</v>
      </c>
      <c r="AR15" s="32">
        <f t="shared" si="8"/>
        <v>0.99745547073791341</v>
      </c>
      <c r="AS15" s="32">
        <f t="shared" si="9"/>
        <v>1</v>
      </c>
    </row>
    <row r="16" spans="1:45" ht="23.25" x14ac:dyDescent="0.5">
      <c r="A16" s="6" t="s">
        <v>72</v>
      </c>
      <c r="B16" s="6">
        <v>335</v>
      </c>
      <c r="C16" s="7">
        <v>3291</v>
      </c>
      <c r="D16" s="8">
        <v>101</v>
      </c>
      <c r="E16" s="9" t="s">
        <v>84</v>
      </c>
      <c r="F16" s="10" t="s">
        <v>86</v>
      </c>
      <c r="G16" s="10" t="s">
        <v>87</v>
      </c>
      <c r="H16" s="11">
        <v>10</v>
      </c>
      <c r="I16" s="6">
        <v>2</v>
      </c>
      <c r="J16" s="6" t="s">
        <v>180</v>
      </c>
      <c r="K16" s="12">
        <v>42095</v>
      </c>
      <c r="L16" s="13" t="s">
        <v>113</v>
      </c>
      <c r="M16" s="46">
        <v>6.53</v>
      </c>
      <c r="N16" s="46">
        <v>3.24</v>
      </c>
      <c r="O16" s="46">
        <v>0.23</v>
      </c>
      <c r="P16" s="46">
        <v>0</v>
      </c>
      <c r="Q16" s="46">
        <v>2.3182200000000002</v>
      </c>
      <c r="R16" s="46">
        <v>8.89</v>
      </c>
      <c r="S16" s="46">
        <v>0.93</v>
      </c>
      <c r="T16" s="46">
        <v>0.13</v>
      </c>
      <c r="U16" s="46">
        <v>0.05</v>
      </c>
      <c r="V16" s="46">
        <v>5.37859</v>
      </c>
      <c r="W16" s="46">
        <v>0</v>
      </c>
      <c r="X16" s="46">
        <v>0</v>
      </c>
      <c r="Y16" s="46">
        <v>10</v>
      </c>
      <c r="Z16" s="46">
        <v>1.2419100000000001</v>
      </c>
      <c r="AA16" s="46">
        <v>10.73</v>
      </c>
      <c r="AB16" s="46">
        <v>8.1999999999999993</v>
      </c>
      <c r="AC16" s="46">
        <f t="shared" si="0"/>
        <v>4.2371428571428574E-2</v>
      </c>
      <c r="AD16" s="46">
        <v>7.68</v>
      </c>
      <c r="AE16" s="46">
        <f t="shared" si="1"/>
        <v>2.1942857142857142E-2</v>
      </c>
      <c r="AF16" s="46">
        <v>0</v>
      </c>
      <c r="AG16" s="46">
        <f t="shared" si="2"/>
        <v>0</v>
      </c>
      <c r="AH16" s="46">
        <v>10.33</v>
      </c>
      <c r="AI16" s="46">
        <f t="shared" si="3"/>
        <v>2.9514285714285715E-2</v>
      </c>
      <c r="AJ16" s="40"/>
      <c r="AK16" s="40"/>
      <c r="AL16" s="40"/>
      <c r="AM16" s="45">
        <f t="shared" si="4"/>
        <v>10</v>
      </c>
      <c r="AN16" s="45">
        <f t="shared" si="5"/>
        <v>10.000000000000002</v>
      </c>
      <c r="AO16" s="16">
        <f t="shared" si="6"/>
        <v>10</v>
      </c>
      <c r="AQ16" s="32">
        <f t="shared" si="7"/>
        <v>1</v>
      </c>
      <c r="AR16" s="32">
        <f t="shared" si="8"/>
        <v>0.99999999999999978</v>
      </c>
      <c r="AS16" s="32">
        <f t="shared" si="9"/>
        <v>1</v>
      </c>
    </row>
    <row r="17" spans="1:45" ht="23.25" x14ac:dyDescent="0.5">
      <c r="A17" s="6" t="s">
        <v>72</v>
      </c>
      <c r="B17" s="6">
        <v>335</v>
      </c>
      <c r="C17" s="7">
        <v>3291</v>
      </c>
      <c r="D17" s="8">
        <v>101</v>
      </c>
      <c r="E17" s="9" t="s">
        <v>84</v>
      </c>
      <c r="F17" s="10" t="s">
        <v>85</v>
      </c>
      <c r="G17" s="10" t="s">
        <v>49</v>
      </c>
      <c r="H17" s="11">
        <v>3.92</v>
      </c>
      <c r="I17" s="6">
        <v>2</v>
      </c>
      <c r="J17" s="6" t="s">
        <v>12</v>
      </c>
      <c r="K17" s="12">
        <v>42095</v>
      </c>
      <c r="L17" s="13" t="s">
        <v>113</v>
      </c>
      <c r="M17" s="46">
        <v>2.95</v>
      </c>
      <c r="N17" s="46">
        <v>0.97</v>
      </c>
      <c r="O17" s="46">
        <v>0</v>
      </c>
      <c r="P17" s="46">
        <v>0</v>
      </c>
      <c r="Q17" s="46">
        <v>2.2929200000000001</v>
      </c>
      <c r="R17" s="46">
        <v>3.84</v>
      </c>
      <c r="S17" s="46">
        <v>0.05</v>
      </c>
      <c r="T17" s="46">
        <v>0.03</v>
      </c>
      <c r="U17" s="46">
        <v>0</v>
      </c>
      <c r="V17" s="46">
        <v>4.3385600000000002</v>
      </c>
      <c r="W17" s="46">
        <v>0</v>
      </c>
      <c r="X17" s="46">
        <v>0</v>
      </c>
      <c r="Y17" s="46">
        <v>3.92</v>
      </c>
      <c r="Z17" s="46">
        <v>1.2503599999999999</v>
      </c>
      <c r="AA17" s="46">
        <v>20.36</v>
      </c>
      <c r="AB17" s="46">
        <v>2.33</v>
      </c>
      <c r="AC17" s="46">
        <f t="shared" si="0"/>
        <v>0.15688775510204084</v>
      </c>
      <c r="AD17" s="46">
        <v>109.76</v>
      </c>
      <c r="AE17" s="46">
        <f t="shared" si="1"/>
        <v>0.80000000000000016</v>
      </c>
      <c r="AF17" s="46">
        <v>0</v>
      </c>
      <c r="AG17" s="46">
        <f t="shared" si="2"/>
        <v>0</v>
      </c>
      <c r="AH17" s="46">
        <v>0</v>
      </c>
      <c r="AI17" s="46">
        <f t="shared" si="3"/>
        <v>0</v>
      </c>
      <c r="AJ17" s="40"/>
      <c r="AK17" s="40"/>
      <c r="AL17" s="40"/>
      <c r="AM17" s="45">
        <f t="shared" si="4"/>
        <v>3.92</v>
      </c>
      <c r="AN17" s="45">
        <f t="shared" si="5"/>
        <v>3.9199999999999995</v>
      </c>
      <c r="AO17" s="16">
        <f t="shared" si="6"/>
        <v>3.92</v>
      </c>
      <c r="AQ17" s="32">
        <f t="shared" si="7"/>
        <v>1</v>
      </c>
      <c r="AR17" s="32">
        <f t="shared" si="8"/>
        <v>1.0000000000000002</v>
      </c>
      <c r="AS17" s="32">
        <f t="shared" si="9"/>
        <v>1</v>
      </c>
    </row>
    <row r="18" spans="1:45" ht="23.25" x14ac:dyDescent="0.5">
      <c r="A18" s="6" t="s">
        <v>72</v>
      </c>
      <c r="B18" s="6">
        <v>335</v>
      </c>
      <c r="C18" s="7">
        <v>3291</v>
      </c>
      <c r="D18" s="8">
        <v>101</v>
      </c>
      <c r="E18" s="9" t="s">
        <v>84</v>
      </c>
      <c r="F18" s="10" t="s">
        <v>87</v>
      </c>
      <c r="G18" s="10" t="s">
        <v>86</v>
      </c>
      <c r="H18" s="11">
        <v>10</v>
      </c>
      <c r="I18" s="6">
        <v>2</v>
      </c>
      <c r="J18" s="6" t="s">
        <v>10</v>
      </c>
      <c r="K18" s="12">
        <v>42095</v>
      </c>
      <c r="L18" s="13" t="s">
        <v>113</v>
      </c>
      <c r="M18" s="46">
        <v>9.5500000000000007</v>
      </c>
      <c r="N18" s="46">
        <v>0.43</v>
      </c>
      <c r="O18" s="46">
        <v>0.03</v>
      </c>
      <c r="P18" s="46">
        <v>0</v>
      </c>
      <c r="Q18" s="46">
        <v>1.8237399999999999</v>
      </c>
      <c r="R18" s="46">
        <v>9.4</v>
      </c>
      <c r="S18" s="46">
        <v>0.45</v>
      </c>
      <c r="T18" s="46">
        <v>0.13</v>
      </c>
      <c r="U18" s="46">
        <v>0.03</v>
      </c>
      <c r="V18" s="46">
        <v>3.5794199999999998</v>
      </c>
      <c r="W18" s="46">
        <v>0</v>
      </c>
      <c r="X18" s="46">
        <v>0</v>
      </c>
      <c r="Y18" s="46">
        <v>10</v>
      </c>
      <c r="Z18" s="46">
        <v>1.1001399999999999</v>
      </c>
      <c r="AA18" s="46">
        <v>75.900000000000006</v>
      </c>
      <c r="AB18" s="46">
        <v>2.0099999999999998</v>
      </c>
      <c r="AC18" s="46">
        <f t="shared" si="0"/>
        <v>0.21972857142857141</v>
      </c>
      <c r="AD18" s="46">
        <v>26.66</v>
      </c>
      <c r="AE18" s="46">
        <f t="shared" si="1"/>
        <v>7.617142857142857E-2</v>
      </c>
      <c r="AF18" s="46">
        <v>0</v>
      </c>
      <c r="AG18" s="46">
        <f t="shared" si="2"/>
        <v>0</v>
      </c>
      <c r="AH18" s="46">
        <v>0</v>
      </c>
      <c r="AI18" s="46">
        <f t="shared" si="3"/>
        <v>0</v>
      </c>
      <c r="AJ18" s="40"/>
      <c r="AK18" s="40"/>
      <c r="AL18" s="40"/>
      <c r="AM18" s="45">
        <f t="shared" si="4"/>
        <v>10.01</v>
      </c>
      <c r="AN18" s="45">
        <f t="shared" si="5"/>
        <v>10.01</v>
      </c>
      <c r="AO18" s="16">
        <f t="shared" si="6"/>
        <v>10</v>
      </c>
      <c r="AQ18" s="32">
        <f t="shared" si="7"/>
        <v>0.99900099900099903</v>
      </c>
      <c r="AR18" s="32">
        <f t="shared" si="8"/>
        <v>0.99900099900099903</v>
      </c>
      <c r="AS18" s="32">
        <f t="shared" si="9"/>
        <v>1</v>
      </c>
    </row>
    <row r="19" spans="1:45" ht="23.25" x14ac:dyDescent="0.5">
      <c r="A19" s="6" t="s">
        <v>72</v>
      </c>
      <c r="B19" s="6">
        <v>335</v>
      </c>
      <c r="C19" s="7">
        <v>3291</v>
      </c>
      <c r="D19" s="8">
        <v>102</v>
      </c>
      <c r="E19" s="9" t="s">
        <v>88</v>
      </c>
      <c r="F19" s="10">
        <v>25032</v>
      </c>
      <c r="G19" s="10">
        <v>14207</v>
      </c>
      <c r="H19" s="11">
        <v>10.824999999999999</v>
      </c>
      <c r="I19" s="6">
        <v>2</v>
      </c>
      <c r="J19" s="6" t="s">
        <v>10</v>
      </c>
      <c r="K19" s="12">
        <v>42095</v>
      </c>
      <c r="L19" s="13" t="s">
        <v>113</v>
      </c>
      <c r="M19" s="46">
        <v>2.0299999999999998</v>
      </c>
      <c r="N19" s="46">
        <v>5.6</v>
      </c>
      <c r="O19" s="46">
        <v>2.5299999999999998</v>
      </c>
      <c r="P19" s="46">
        <v>0.68</v>
      </c>
      <c r="Q19" s="46">
        <v>3.3113199999999998</v>
      </c>
      <c r="R19" s="46">
        <v>8.23</v>
      </c>
      <c r="S19" s="46">
        <v>1.8</v>
      </c>
      <c r="T19" s="46">
        <v>0.48</v>
      </c>
      <c r="U19" s="46">
        <v>0.33</v>
      </c>
      <c r="V19" s="46">
        <v>8.3413699999999995</v>
      </c>
      <c r="W19" s="46">
        <v>0</v>
      </c>
      <c r="X19" s="46">
        <v>0</v>
      </c>
      <c r="Y19" s="46">
        <v>10.83</v>
      </c>
      <c r="Z19" s="46">
        <v>1.59474</v>
      </c>
      <c r="AA19" s="46">
        <v>9.6</v>
      </c>
      <c r="AB19" s="46">
        <v>4.0599999999999996</v>
      </c>
      <c r="AC19" s="46">
        <f t="shared" si="0"/>
        <v>3.0696139887825803E-2</v>
      </c>
      <c r="AD19" s="46">
        <v>16.98</v>
      </c>
      <c r="AE19" s="46">
        <f t="shared" si="1"/>
        <v>4.4816892114813607E-2</v>
      </c>
      <c r="AF19" s="46">
        <v>0</v>
      </c>
      <c r="AG19" s="46">
        <f t="shared" si="2"/>
        <v>0</v>
      </c>
      <c r="AH19" s="46">
        <v>1.38</v>
      </c>
      <c r="AI19" s="46">
        <f t="shared" si="3"/>
        <v>3.6423622566809635E-3</v>
      </c>
      <c r="AJ19" s="40"/>
      <c r="AK19" s="40"/>
      <c r="AL19" s="40"/>
      <c r="AM19" s="45">
        <f t="shared" si="4"/>
        <v>10.839999999999998</v>
      </c>
      <c r="AN19" s="45">
        <f t="shared" si="5"/>
        <v>10.840000000000002</v>
      </c>
      <c r="AO19" s="16">
        <f t="shared" si="6"/>
        <v>10.83</v>
      </c>
      <c r="AQ19" s="32">
        <f t="shared" si="7"/>
        <v>0.99861623616236173</v>
      </c>
      <c r="AR19" s="32">
        <f t="shared" si="8"/>
        <v>0.99861623616236139</v>
      </c>
      <c r="AS19" s="32">
        <f t="shared" si="9"/>
        <v>0.99953831948291771</v>
      </c>
    </row>
    <row r="20" spans="1:45" ht="23.25" x14ac:dyDescent="0.5">
      <c r="A20" s="6" t="s">
        <v>72</v>
      </c>
      <c r="B20" s="6">
        <v>335</v>
      </c>
      <c r="C20" s="7">
        <v>3291</v>
      </c>
      <c r="D20" s="8">
        <v>103</v>
      </c>
      <c r="E20" s="9" t="s">
        <v>89</v>
      </c>
      <c r="F20" s="10" t="s">
        <v>122</v>
      </c>
      <c r="G20" s="10" t="s">
        <v>123</v>
      </c>
      <c r="H20" s="11">
        <v>20.573</v>
      </c>
      <c r="I20" s="6">
        <v>2</v>
      </c>
      <c r="J20" s="6" t="s">
        <v>10</v>
      </c>
      <c r="K20" s="12">
        <v>42093</v>
      </c>
      <c r="L20" s="13" t="s">
        <v>113</v>
      </c>
      <c r="M20" s="46">
        <v>12.25</v>
      </c>
      <c r="N20" s="46">
        <v>5.0999999999999996</v>
      </c>
      <c r="O20" s="46">
        <v>2.13</v>
      </c>
      <c r="P20" s="46">
        <v>1.0900000000000001</v>
      </c>
      <c r="Q20" s="46">
        <v>2.66073</v>
      </c>
      <c r="R20" s="46">
        <v>19.850000000000001</v>
      </c>
      <c r="S20" s="46">
        <v>0.56000000000000005</v>
      </c>
      <c r="T20" s="46">
        <v>0.16</v>
      </c>
      <c r="U20" s="46">
        <v>0</v>
      </c>
      <c r="V20" s="46">
        <v>3.7154199999999999</v>
      </c>
      <c r="W20" s="46">
        <v>0</v>
      </c>
      <c r="X20" s="46">
        <v>0</v>
      </c>
      <c r="Y20" s="46">
        <v>20.57</v>
      </c>
      <c r="Z20" s="46">
        <v>1.33782</v>
      </c>
      <c r="AA20" s="46">
        <v>12.366</v>
      </c>
      <c r="AB20" s="46">
        <v>0</v>
      </c>
      <c r="AC20" s="46">
        <f t="shared" si="0"/>
        <v>1.7173688121046308E-2</v>
      </c>
      <c r="AD20" s="46">
        <v>18.989999999999998</v>
      </c>
      <c r="AE20" s="46">
        <f t="shared" si="1"/>
        <v>2.6372985396948843E-2</v>
      </c>
      <c r="AF20" s="46">
        <v>0</v>
      </c>
      <c r="AG20" s="46">
        <f t="shared" si="2"/>
        <v>0</v>
      </c>
      <c r="AH20" s="46">
        <v>0</v>
      </c>
      <c r="AI20" s="46">
        <f t="shared" si="3"/>
        <v>0</v>
      </c>
      <c r="AJ20" s="40"/>
      <c r="AK20" s="40"/>
      <c r="AL20" s="40"/>
      <c r="AM20" s="45">
        <f t="shared" si="4"/>
        <v>20.57</v>
      </c>
      <c r="AN20" s="45">
        <f t="shared" si="5"/>
        <v>20.57</v>
      </c>
      <c r="AO20" s="16">
        <f t="shared" si="6"/>
        <v>20.57</v>
      </c>
      <c r="AQ20" s="32">
        <f t="shared" si="7"/>
        <v>1.0001458434613515</v>
      </c>
      <c r="AR20" s="32">
        <f t="shared" si="8"/>
        <v>1.0001458434613515</v>
      </c>
      <c r="AS20" s="32">
        <f t="shared" si="9"/>
        <v>1.0001458434613515</v>
      </c>
    </row>
    <row r="21" spans="1:45" ht="23.25" x14ac:dyDescent="0.5">
      <c r="A21" s="6" t="s">
        <v>72</v>
      </c>
      <c r="B21" s="6">
        <v>335</v>
      </c>
      <c r="C21" s="7">
        <v>3338</v>
      </c>
      <c r="D21" s="8">
        <v>100</v>
      </c>
      <c r="E21" s="9" t="s">
        <v>90</v>
      </c>
      <c r="F21" s="10">
        <v>0</v>
      </c>
      <c r="G21" s="10">
        <v>1198</v>
      </c>
      <c r="H21" s="11">
        <v>1.198</v>
      </c>
      <c r="I21" s="6">
        <v>2</v>
      </c>
      <c r="J21" s="6" t="s">
        <v>180</v>
      </c>
      <c r="K21" s="12">
        <v>42095</v>
      </c>
      <c r="L21" s="13" t="s">
        <v>113</v>
      </c>
      <c r="M21" s="46">
        <v>0.13</v>
      </c>
      <c r="N21" s="46">
        <v>0.32</v>
      </c>
      <c r="O21" s="46">
        <v>0.19</v>
      </c>
      <c r="P21" s="46">
        <v>0.56000000000000005</v>
      </c>
      <c r="Q21" s="46">
        <v>5.1937499999999996</v>
      </c>
      <c r="R21" s="46">
        <v>1.2</v>
      </c>
      <c r="S21" s="46">
        <v>0</v>
      </c>
      <c r="T21" s="46">
        <v>0</v>
      </c>
      <c r="U21" s="46">
        <v>0</v>
      </c>
      <c r="V21" s="46">
        <v>2.3725499999999999</v>
      </c>
      <c r="W21" s="46">
        <v>0</v>
      </c>
      <c r="X21" s="46">
        <v>0</v>
      </c>
      <c r="Y21" s="46">
        <v>1.2</v>
      </c>
      <c r="Z21" s="46">
        <v>1.25007</v>
      </c>
      <c r="AA21" s="46">
        <v>102.33</v>
      </c>
      <c r="AB21" s="46">
        <v>2.06</v>
      </c>
      <c r="AC21" s="46">
        <f t="shared" si="0"/>
        <v>2.4650608156451228</v>
      </c>
      <c r="AD21" s="46">
        <v>3.6</v>
      </c>
      <c r="AE21" s="46">
        <f t="shared" si="1"/>
        <v>8.5857381349868825E-2</v>
      </c>
      <c r="AF21" s="46">
        <v>0</v>
      </c>
      <c r="AG21" s="46">
        <f t="shared" si="2"/>
        <v>0</v>
      </c>
      <c r="AH21" s="46">
        <v>0</v>
      </c>
      <c r="AI21" s="46">
        <f t="shared" si="3"/>
        <v>0</v>
      </c>
      <c r="AJ21" s="40"/>
      <c r="AK21" s="40"/>
      <c r="AL21" s="40"/>
      <c r="AM21" s="45">
        <f t="shared" si="4"/>
        <v>1.2000000000000002</v>
      </c>
      <c r="AN21" s="45">
        <f t="shared" si="5"/>
        <v>1.2</v>
      </c>
      <c r="AO21" s="16">
        <f t="shared" si="6"/>
        <v>1.2</v>
      </c>
      <c r="AQ21" s="32">
        <f t="shared" si="7"/>
        <v>0.99833333333333318</v>
      </c>
      <c r="AR21" s="32">
        <f t="shared" si="8"/>
        <v>0.99833333333333329</v>
      </c>
      <c r="AS21" s="32">
        <f t="shared" si="9"/>
        <v>0.99833333333333329</v>
      </c>
    </row>
    <row r="22" spans="1:45" ht="23.25" x14ac:dyDescent="0.5">
      <c r="A22" s="6" t="s">
        <v>72</v>
      </c>
      <c r="B22" s="6">
        <v>335</v>
      </c>
      <c r="C22" s="7">
        <v>3339</v>
      </c>
      <c r="D22" s="8">
        <v>100</v>
      </c>
      <c r="E22" s="9" t="s">
        <v>91</v>
      </c>
      <c r="F22" s="10">
        <v>0</v>
      </c>
      <c r="G22" s="10">
        <v>11307</v>
      </c>
      <c r="H22" s="11">
        <v>11.307</v>
      </c>
      <c r="I22" s="6">
        <v>2</v>
      </c>
      <c r="J22" s="6" t="s">
        <v>180</v>
      </c>
      <c r="K22" s="12">
        <v>42095</v>
      </c>
      <c r="L22" s="13" t="s">
        <v>113</v>
      </c>
      <c r="M22" s="46">
        <v>7.91</v>
      </c>
      <c r="N22" s="46">
        <v>2.14</v>
      </c>
      <c r="O22" s="46">
        <v>0.65</v>
      </c>
      <c r="P22" s="46">
        <v>0.6</v>
      </c>
      <c r="Q22" s="46">
        <v>2.4896699999999998</v>
      </c>
      <c r="R22" s="46">
        <v>10.65</v>
      </c>
      <c r="S22" s="46">
        <v>0.55000000000000004</v>
      </c>
      <c r="T22" s="46">
        <v>0.1</v>
      </c>
      <c r="U22" s="46">
        <v>0</v>
      </c>
      <c r="V22" s="46">
        <v>4.0366099999999996</v>
      </c>
      <c r="W22" s="46">
        <v>0</v>
      </c>
      <c r="X22" s="46">
        <v>0</v>
      </c>
      <c r="Y22" s="46">
        <v>11.31</v>
      </c>
      <c r="Z22" s="46">
        <v>1.1446499999999999</v>
      </c>
      <c r="AA22" s="46">
        <v>120.35</v>
      </c>
      <c r="AB22" s="46">
        <v>22.36</v>
      </c>
      <c r="AC22" s="46">
        <f t="shared" si="0"/>
        <v>0.33236048465552315</v>
      </c>
      <c r="AD22" s="46">
        <v>96.32</v>
      </c>
      <c r="AE22" s="46">
        <f t="shared" si="1"/>
        <v>0.24338905103033517</v>
      </c>
      <c r="AF22" s="46">
        <v>0</v>
      </c>
      <c r="AG22" s="46">
        <f t="shared" si="2"/>
        <v>0</v>
      </c>
      <c r="AH22" s="46">
        <v>0.06</v>
      </c>
      <c r="AI22" s="46">
        <f t="shared" si="3"/>
        <v>1.516127809574347E-4</v>
      </c>
      <c r="AJ22" s="40"/>
      <c r="AK22" s="40"/>
      <c r="AL22" s="40"/>
      <c r="AM22" s="45">
        <f t="shared" si="4"/>
        <v>11.3</v>
      </c>
      <c r="AN22" s="45">
        <f t="shared" si="5"/>
        <v>11.3</v>
      </c>
      <c r="AO22" s="16">
        <f t="shared" si="6"/>
        <v>11.31</v>
      </c>
      <c r="AQ22" s="32">
        <f t="shared" si="7"/>
        <v>1.0006194690265486</v>
      </c>
      <c r="AR22" s="32">
        <f t="shared" si="8"/>
        <v>1.0006194690265486</v>
      </c>
      <c r="AS22" s="32">
        <f t="shared" si="9"/>
        <v>0.99973474801061002</v>
      </c>
    </row>
    <row r="23" spans="1:45" ht="23.25" x14ac:dyDescent="0.5">
      <c r="A23" s="6" t="s">
        <v>72</v>
      </c>
      <c r="B23" s="6">
        <v>335</v>
      </c>
      <c r="C23" s="7">
        <v>3357</v>
      </c>
      <c r="D23" s="8">
        <v>100</v>
      </c>
      <c r="E23" s="9" t="s">
        <v>92</v>
      </c>
      <c r="F23" s="10" t="s">
        <v>124</v>
      </c>
      <c r="G23" s="10" t="s">
        <v>49</v>
      </c>
      <c r="H23" s="11">
        <v>0.315</v>
      </c>
      <c r="I23" s="6">
        <v>2</v>
      </c>
      <c r="J23" s="6" t="s">
        <v>10</v>
      </c>
      <c r="K23" s="12">
        <v>42093</v>
      </c>
      <c r="L23" s="13" t="s">
        <v>113</v>
      </c>
      <c r="M23" s="46">
        <v>0</v>
      </c>
      <c r="N23" s="46">
        <v>0</v>
      </c>
      <c r="O23" s="46">
        <v>0</v>
      </c>
      <c r="P23" s="46">
        <v>0.32</v>
      </c>
      <c r="Q23" s="46">
        <v>11.0425</v>
      </c>
      <c r="R23" s="46">
        <v>0.32</v>
      </c>
      <c r="S23" s="46">
        <v>0</v>
      </c>
      <c r="T23" s="46">
        <v>0</v>
      </c>
      <c r="U23" s="46">
        <v>0</v>
      </c>
      <c r="V23" s="46">
        <v>5.6269999999999998</v>
      </c>
      <c r="W23" s="46">
        <v>0</v>
      </c>
      <c r="X23" s="46">
        <v>0</v>
      </c>
      <c r="Y23" s="46">
        <v>0.32</v>
      </c>
      <c r="Z23" s="46">
        <v>1.7909999999999999</v>
      </c>
      <c r="AA23" s="46">
        <v>0.3</v>
      </c>
      <c r="AB23" s="46">
        <v>2.2999999999999998</v>
      </c>
      <c r="AC23" s="46">
        <f t="shared" si="0"/>
        <v>0.13151927437641725</v>
      </c>
      <c r="AD23" s="46">
        <v>1.36</v>
      </c>
      <c r="AE23" s="46">
        <f t="shared" si="1"/>
        <v>0.12335600907029479</v>
      </c>
      <c r="AF23" s="46">
        <v>0</v>
      </c>
      <c r="AG23" s="46">
        <f t="shared" si="2"/>
        <v>0</v>
      </c>
      <c r="AH23" s="46">
        <v>0</v>
      </c>
      <c r="AI23" s="46">
        <f t="shared" si="3"/>
        <v>0</v>
      </c>
      <c r="AJ23" s="40"/>
      <c r="AK23" s="40"/>
      <c r="AL23" s="40"/>
      <c r="AM23" s="45">
        <f t="shared" si="4"/>
        <v>0.32</v>
      </c>
      <c r="AN23" s="45">
        <f t="shared" si="5"/>
        <v>0.32</v>
      </c>
      <c r="AO23" s="16">
        <f t="shared" si="6"/>
        <v>0.32</v>
      </c>
      <c r="AQ23" s="32">
        <f t="shared" si="7"/>
        <v>0.984375</v>
      </c>
      <c r="AR23" s="32">
        <f t="shared" si="8"/>
        <v>0.984375</v>
      </c>
      <c r="AS23" s="32">
        <f t="shared" si="9"/>
        <v>0.984375</v>
      </c>
    </row>
    <row r="24" spans="1:45" s="4" customFormat="1" ht="23.25" x14ac:dyDescent="0.5">
      <c r="A24" s="6" t="s">
        <v>72</v>
      </c>
      <c r="B24" s="6">
        <v>335</v>
      </c>
      <c r="C24" s="7">
        <v>3357</v>
      </c>
      <c r="D24" s="8">
        <v>100</v>
      </c>
      <c r="E24" s="9" t="s">
        <v>92</v>
      </c>
      <c r="F24" s="10" t="s">
        <v>124</v>
      </c>
      <c r="G24" s="10" t="s">
        <v>49</v>
      </c>
      <c r="H24" s="11">
        <v>0.315</v>
      </c>
      <c r="I24" s="6">
        <v>2</v>
      </c>
      <c r="J24" s="6" t="s">
        <v>10</v>
      </c>
      <c r="K24" s="12">
        <v>42093</v>
      </c>
      <c r="L24" s="13" t="s">
        <v>113</v>
      </c>
      <c r="M24" s="46">
        <v>0</v>
      </c>
      <c r="N24" s="46">
        <v>0</v>
      </c>
      <c r="O24" s="46">
        <v>0</v>
      </c>
      <c r="P24" s="46">
        <v>0.32</v>
      </c>
      <c r="Q24" s="46">
        <v>11.0425</v>
      </c>
      <c r="R24" s="46">
        <v>0.32</v>
      </c>
      <c r="S24" s="46">
        <v>0</v>
      </c>
      <c r="T24" s="46">
        <v>0</v>
      </c>
      <c r="U24" s="46">
        <v>0</v>
      </c>
      <c r="V24" s="46">
        <v>5.6269999999999998</v>
      </c>
      <c r="W24" s="46">
        <v>0</v>
      </c>
      <c r="X24" s="46">
        <v>0</v>
      </c>
      <c r="Y24" s="46">
        <v>0.32</v>
      </c>
      <c r="Z24" s="46">
        <v>1.7909999999999999</v>
      </c>
      <c r="AA24" s="46">
        <v>126.35</v>
      </c>
      <c r="AB24" s="46">
        <v>12.96</v>
      </c>
      <c r="AC24" s="46">
        <f t="shared" si="0"/>
        <v>12.048072562358275</v>
      </c>
      <c r="AD24" s="46">
        <v>63.21</v>
      </c>
      <c r="AE24" s="46">
        <f t="shared" si="1"/>
        <v>5.7333333333333334</v>
      </c>
      <c r="AF24" s="46">
        <v>0</v>
      </c>
      <c r="AG24" s="46">
        <f t="shared" si="2"/>
        <v>0</v>
      </c>
      <c r="AH24" s="46">
        <v>0</v>
      </c>
      <c r="AI24" s="46">
        <f t="shared" si="3"/>
        <v>0</v>
      </c>
      <c r="AJ24" s="40"/>
      <c r="AK24" s="40"/>
      <c r="AL24" s="40"/>
      <c r="AM24" s="45">
        <f t="shared" si="4"/>
        <v>0.32</v>
      </c>
      <c r="AN24" s="45">
        <f t="shared" si="5"/>
        <v>0.32</v>
      </c>
      <c r="AO24" s="16">
        <f t="shared" si="6"/>
        <v>0.32</v>
      </c>
      <c r="AQ24" s="32">
        <f t="shared" si="7"/>
        <v>0.984375</v>
      </c>
      <c r="AR24" s="32">
        <f t="shared" si="8"/>
        <v>0.984375</v>
      </c>
      <c r="AS24" s="32">
        <f t="shared" si="9"/>
        <v>0.984375</v>
      </c>
    </row>
    <row r="25" spans="1:45" ht="23.25" x14ac:dyDescent="0.5">
      <c r="A25" s="6" t="s">
        <v>72</v>
      </c>
      <c r="B25" s="6">
        <v>335</v>
      </c>
      <c r="C25" s="7">
        <v>3525</v>
      </c>
      <c r="D25" s="8">
        <v>100</v>
      </c>
      <c r="E25" s="9" t="s">
        <v>93</v>
      </c>
      <c r="F25" s="10">
        <v>6519</v>
      </c>
      <c r="G25" s="10">
        <v>0</v>
      </c>
      <c r="H25" s="11">
        <v>6.5190000000000001</v>
      </c>
      <c r="I25" s="6">
        <v>4</v>
      </c>
      <c r="J25" s="6" t="s">
        <v>12</v>
      </c>
      <c r="K25" s="12">
        <v>42093</v>
      </c>
      <c r="L25" s="13" t="s">
        <v>113</v>
      </c>
      <c r="M25" s="46">
        <v>6.44</v>
      </c>
      <c r="N25" s="46">
        <v>0.08</v>
      </c>
      <c r="O25" s="46">
        <v>0</v>
      </c>
      <c r="P25" s="46">
        <v>0</v>
      </c>
      <c r="Q25" s="46">
        <v>1.6248800000000001</v>
      </c>
      <c r="R25" s="46">
        <v>6.47</v>
      </c>
      <c r="S25" s="46">
        <v>0.05</v>
      </c>
      <c r="T25" s="46">
        <v>0</v>
      </c>
      <c r="U25" s="46">
        <v>0</v>
      </c>
      <c r="V25" s="46">
        <v>2.9319999999999999</v>
      </c>
      <c r="W25" s="46">
        <v>0</v>
      </c>
      <c r="X25" s="46">
        <v>0</v>
      </c>
      <c r="Y25" s="46">
        <v>6.52</v>
      </c>
      <c r="Z25" s="46">
        <v>1.1156299999999999</v>
      </c>
      <c r="AA25" s="46">
        <v>2.36</v>
      </c>
      <c r="AB25" s="46">
        <v>1.06</v>
      </c>
      <c r="AC25" s="46">
        <f t="shared" si="0"/>
        <v>1.2666272215282798E-2</v>
      </c>
      <c r="AD25" s="46">
        <v>3.87</v>
      </c>
      <c r="AE25" s="46">
        <f t="shared" si="1"/>
        <v>1.6961409506278353E-2</v>
      </c>
      <c r="AF25" s="46">
        <v>0</v>
      </c>
      <c r="AG25" s="46">
        <f t="shared" si="2"/>
        <v>0</v>
      </c>
      <c r="AH25" s="46">
        <v>1.0900000000000001</v>
      </c>
      <c r="AI25" s="46">
        <f t="shared" si="3"/>
        <v>4.7772445379440321E-3</v>
      </c>
      <c r="AJ25" s="40"/>
      <c r="AK25" s="40"/>
      <c r="AL25" s="40"/>
      <c r="AM25" s="45">
        <f t="shared" si="4"/>
        <v>6.5200000000000005</v>
      </c>
      <c r="AN25" s="45">
        <f t="shared" si="5"/>
        <v>6.52</v>
      </c>
      <c r="AO25" s="16">
        <f t="shared" si="6"/>
        <v>6.52</v>
      </c>
      <c r="AQ25" s="32">
        <f t="shared" si="7"/>
        <v>0.99984662576687111</v>
      </c>
      <c r="AR25" s="32">
        <f t="shared" si="8"/>
        <v>0.99984662576687122</v>
      </c>
      <c r="AS25" s="32">
        <f t="shared" si="9"/>
        <v>0.99984662576687122</v>
      </c>
    </row>
    <row r="26" spans="1:45" ht="23.25" x14ac:dyDescent="0.5">
      <c r="A26" s="6" t="s">
        <v>72</v>
      </c>
      <c r="B26" s="6">
        <v>335</v>
      </c>
      <c r="C26" s="7">
        <v>3525</v>
      </c>
      <c r="D26" s="8">
        <v>100</v>
      </c>
      <c r="E26" s="9" t="s">
        <v>93</v>
      </c>
      <c r="F26" s="10">
        <v>0</v>
      </c>
      <c r="G26" s="10">
        <v>6519</v>
      </c>
      <c r="H26" s="11">
        <v>6.5190000000000001</v>
      </c>
      <c r="I26" s="6">
        <v>4</v>
      </c>
      <c r="J26" s="6" t="s">
        <v>180</v>
      </c>
      <c r="K26" s="12">
        <v>42093</v>
      </c>
      <c r="L26" s="13" t="s">
        <v>113</v>
      </c>
      <c r="M26" s="46">
        <v>2.79</v>
      </c>
      <c r="N26" s="46">
        <v>2.4900000000000002</v>
      </c>
      <c r="O26" s="46">
        <v>0.78</v>
      </c>
      <c r="P26" s="46">
        <v>0.46</v>
      </c>
      <c r="Q26" s="46">
        <v>3.1615199999999999</v>
      </c>
      <c r="R26" s="46">
        <v>5.53</v>
      </c>
      <c r="S26" s="46">
        <v>0.86</v>
      </c>
      <c r="T26" s="46">
        <v>0.11</v>
      </c>
      <c r="U26" s="46">
        <v>0.03</v>
      </c>
      <c r="V26" s="46">
        <v>6.1093200000000003</v>
      </c>
      <c r="W26" s="46">
        <v>0</v>
      </c>
      <c r="X26" s="46">
        <v>0</v>
      </c>
      <c r="Y26" s="46">
        <v>6.52</v>
      </c>
      <c r="Z26" s="46">
        <v>1.4059200000000001</v>
      </c>
      <c r="AA26" s="46">
        <v>16.329999999999998</v>
      </c>
      <c r="AB26" s="46">
        <v>0.26</v>
      </c>
      <c r="AC26" s="46">
        <f t="shared" si="0"/>
        <v>7.2140775316108949E-2</v>
      </c>
      <c r="AD26" s="46">
        <v>38.94</v>
      </c>
      <c r="AE26" s="46">
        <f t="shared" si="1"/>
        <v>0.17066596541976201</v>
      </c>
      <c r="AF26" s="46">
        <v>0</v>
      </c>
      <c r="AG26" s="46">
        <f t="shared" si="2"/>
        <v>0</v>
      </c>
      <c r="AH26" s="46">
        <v>0</v>
      </c>
      <c r="AI26" s="46">
        <f t="shared" si="3"/>
        <v>0</v>
      </c>
      <c r="AJ26" s="40"/>
      <c r="AK26" s="40"/>
      <c r="AL26" s="40"/>
      <c r="AM26" s="45">
        <f t="shared" si="4"/>
        <v>6.5200000000000005</v>
      </c>
      <c r="AN26" s="45">
        <f t="shared" si="5"/>
        <v>6.5300000000000011</v>
      </c>
      <c r="AO26" s="16">
        <f t="shared" si="6"/>
        <v>6.52</v>
      </c>
      <c r="AQ26" s="32">
        <f t="shared" si="7"/>
        <v>0.99984662576687111</v>
      </c>
      <c r="AR26" s="32">
        <f t="shared" si="8"/>
        <v>0.99831546707503815</v>
      </c>
      <c r="AS26" s="32">
        <f t="shared" si="9"/>
        <v>0.99984662576687122</v>
      </c>
    </row>
    <row r="27" spans="1:45" ht="23.25" x14ac:dyDescent="0.5">
      <c r="A27" s="6" t="s">
        <v>72</v>
      </c>
      <c r="B27" s="6">
        <v>335</v>
      </c>
      <c r="C27" s="7">
        <v>3526</v>
      </c>
      <c r="D27" s="8">
        <v>100</v>
      </c>
      <c r="E27" s="9" t="s">
        <v>94</v>
      </c>
      <c r="F27" s="10">
        <v>0</v>
      </c>
      <c r="G27" s="10">
        <v>3245</v>
      </c>
      <c r="H27" s="11">
        <v>3.2450000000000001</v>
      </c>
      <c r="I27" s="6">
        <v>2</v>
      </c>
      <c r="J27" s="6" t="s">
        <v>180</v>
      </c>
      <c r="K27" s="12">
        <v>42093</v>
      </c>
      <c r="L27" s="13" t="s">
        <v>113</v>
      </c>
      <c r="M27" s="46">
        <v>3.01</v>
      </c>
      <c r="N27" s="46">
        <v>0.21</v>
      </c>
      <c r="O27" s="46">
        <v>0.02</v>
      </c>
      <c r="P27" s="46">
        <v>0</v>
      </c>
      <c r="Q27" s="46">
        <v>1.81647</v>
      </c>
      <c r="R27" s="46">
        <v>3.24</v>
      </c>
      <c r="S27" s="46">
        <v>0</v>
      </c>
      <c r="T27" s="46">
        <v>0</v>
      </c>
      <c r="U27" s="46">
        <v>0</v>
      </c>
      <c r="V27" s="46">
        <v>0.90361499999999995</v>
      </c>
      <c r="W27" s="46">
        <v>0</v>
      </c>
      <c r="X27" s="46">
        <v>0</v>
      </c>
      <c r="Y27" s="46">
        <v>3.25</v>
      </c>
      <c r="Z27" s="46">
        <v>1.0708800000000001</v>
      </c>
      <c r="AA27" s="46">
        <v>0.35</v>
      </c>
      <c r="AB27" s="46">
        <v>2.2999999999999998</v>
      </c>
      <c r="AC27" s="46">
        <f t="shared" si="0"/>
        <v>1.3207131851199648E-2</v>
      </c>
      <c r="AD27" s="46">
        <v>0</v>
      </c>
      <c r="AE27" s="46">
        <f t="shared" si="1"/>
        <v>0</v>
      </c>
      <c r="AF27" s="46">
        <v>0</v>
      </c>
      <c r="AG27" s="46">
        <f t="shared" si="2"/>
        <v>0</v>
      </c>
      <c r="AH27" s="46">
        <v>0</v>
      </c>
      <c r="AI27" s="46">
        <f t="shared" si="3"/>
        <v>0</v>
      </c>
      <c r="AJ27" s="40"/>
      <c r="AK27" s="40"/>
      <c r="AL27" s="40"/>
      <c r="AM27" s="45">
        <f t="shared" si="4"/>
        <v>3.2399999999999998</v>
      </c>
      <c r="AN27" s="45">
        <f t="shared" si="5"/>
        <v>3.24</v>
      </c>
      <c r="AO27" s="16">
        <f t="shared" si="6"/>
        <v>3.25</v>
      </c>
      <c r="AQ27" s="32">
        <f t="shared" si="7"/>
        <v>1.0015432098765433</v>
      </c>
      <c r="AR27" s="32">
        <f t="shared" si="8"/>
        <v>1.0015432098765431</v>
      </c>
      <c r="AS27" s="32">
        <f t="shared" si="9"/>
        <v>0.99846153846153851</v>
      </c>
    </row>
    <row r="28" spans="1:45" ht="23.25" x14ac:dyDescent="0.5">
      <c r="A28" s="6" t="s">
        <v>72</v>
      </c>
      <c r="B28" s="6">
        <v>335</v>
      </c>
      <c r="C28" s="7">
        <v>3526</v>
      </c>
      <c r="D28" s="8">
        <v>100</v>
      </c>
      <c r="E28" s="9" t="s">
        <v>94</v>
      </c>
      <c r="F28" s="10" t="s">
        <v>125</v>
      </c>
      <c r="G28" s="10" t="s">
        <v>49</v>
      </c>
      <c r="H28" s="11">
        <v>4.218</v>
      </c>
      <c r="I28" s="6">
        <v>2</v>
      </c>
      <c r="J28" s="6" t="s">
        <v>10</v>
      </c>
      <c r="K28" s="12">
        <v>42093</v>
      </c>
      <c r="L28" s="13" t="s">
        <v>113</v>
      </c>
      <c r="M28" s="46">
        <v>1.62</v>
      </c>
      <c r="N28" s="46">
        <v>1.77</v>
      </c>
      <c r="O28" s="46">
        <v>0.56999999999999995</v>
      </c>
      <c r="P28" s="46">
        <v>0.25</v>
      </c>
      <c r="Q28" s="46">
        <v>3.0341399999999998</v>
      </c>
      <c r="R28" s="46">
        <v>4.22</v>
      </c>
      <c r="S28" s="46">
        <v>0</v>
      </c>
      <c r="T28" s="46">
        <v>0</v>
      </c>
      <c r="U28" s="46">
        <v>0</v>
      </c>
      <c r="V28" s="46">
        <v>2.0115799999999999</v>
      </c>
      <c r="W28" s="46">
        <v>0</v>
      </c>
      <c r="X28" s="46">
        <v>0</v>
      </c>
      <c r="Y28" s="46">
        <v>4.22</v>
      </c>
      <c r="Z28" s="46">
        <v>1.27301</v>
      </c>
      <c r="AA28" s="46">
        <v>2.36</v>
      </c>
      <c r="AB28" s="46">
        <v>0.38</v>
      </c>
      <c r="AC28" s="46">
        <f t="shared" si="0"/>
        <v>1.7272912009754116E-2</v>
      </c>
      <c r="AD28" s="46">
        <v>21.364999999999998</v>
      </c>
      <c r="AE28" s="46">
        <f t="shared" si="1"/>
        <v>0.14471990787780262</v>
      </c>
      <c r="AF28" s="46">
        <v>0</v>
      </c>
      <c r="AG28" s="46">
        <f t="shared" si="2"/>
        <v>0</v>
      </c>
      <c r="AH28" s="46">
        <v>0</v>
      </c>
      <c r="AI28" s="46">
        <f t="shared" si="3"/>
        <v>0</v>
      </c>
      <c r="AJ28" s="40"/>
      <c r="AK28" s="40"/>
      <c r="AL28" s="40"/>
      <c r="AM28" s="45">
        <f t="shared" si="4"/>
        <v>4.21</v>
      </c>
      <c r="AN28" s="45">
        <f t="shared" si="5"/>
        <v>4.22</v>
      </c>
      <c r="AO28" s="16">
        <f t="shared" si="6"/>
        <v>4.22</v>
      </c>
      <c r="AQ28" s="32">
        <f t="shared" si="7"/>
        <v>1.0019002375296913</v>
      </c>
      <c r="AR28" s="32">
        <f t="shared" si="8"/>
        <v>0.99952606635071095</v>
      </c>
      <c r="AS28" s="32">
        <f t="shared" si="9"/>
        <v>0.99952606635071095</v>
      </c>
    </row>
    <row r="29" spans="1:45" ht="23.25" x14ac:dyDescent="0.5">
      <c r="A29" s="6" t="s">
        <v>72</v>
      </c>
      <c r="B29" s="6">
        <v>335</v>
      </c>
      <c r="C29" s="7">
        <v>3630</v>
      </c>
      <c r="D29" s="8">
        <v>100</v>
      </c>
      <c r="E29" s="9" t="s">
        <v>95</v>
      </c>
      <c r="F29" s="10">
        <v>0</v>
      </c>
      <c r="G29" s="10">
        <v>751</v>
      </c>
      <c r="H29" s="11">
        <v>0.751</v>
      </c>
      <c r="I29" s="6">
        <v>4</v>
      </c>
      <c r="J29" s="6" t="s">
        <v>181</v>
      </c>
      <c r="K29" s="12">
        <v>42095</v>
      </c>
      <c r="L29" s="13" t="s">
        <v>113</v>
      </c>
      <c r="M29" s="46">
        <v>0.75</v>
      </c>
      <c r="N29" s="46">
        <v>0</v>
      </c>
      <c r="O29" s="46">
        <v>0</v>
      </c>
      <c r="P29" s="46">
        <v>0</v>
      </c>
      <c r="Q29" s="46">
        <v>1.51067</v>
      </c>
      <c r="R29" s="46">
        <v>0.75</v>
      </c>
      <c r="S29" s="46">
        <v>0</v>
      </c>
      <c r="T29" s="46">
        <v>0</v>
      </c>
      <c r="U29" s="46">
        <v>0</v>
      </c>
      <c r="V29" s="46">
        <v>2.4488699999999999</v>
      </c>
      <c r="W29" s="46">
        <v>0</v>
      </c>
      <c r="X29" s="46">
        <v>0</v>
      </c>
      <c r="Y29" s="46">
        <v>0.75</v>
      </c>
      <c r="Z29" s="46">
        <v>1.08517</v>
      </c>
      <c r="AA29" s="46">
        <v>124.36</v>
      </c>
      <c r="AB29" s="46">
        <v>2.33</v>
      </c>
      <c r="AC29" s="46">
        <f t="shared" si="0"/>
        <v>4.7755373787331177</v>
      </c>
      <c r="AD29" s="46">
        <v>86.35</v>
      </c>
      <c r="AE29" s="46">
        <f t="shared" si="1"/>
        <v>3.2851436180330982</v>
      </c>
      <c r="AF29" s="46">
        <v>1.2</v>
      </c>
      <c r="AG29" s="46">
        <f t="shared" si="2"/>
        <v>4.5653414494959098E-2</v>
      </c>
      <c r="AH29" s="46">
        <v>1.29</v>
      </c>
      <c r="AI29" s="46">
        <f t="shared" si="3"/>
        <v>4.907742058208104E-2</v>
      </c>
      <c r="AJ29" s="40"/>
      <c r="AK29" s="40"/>
      <c r="AL29" s="40"/>
      <c r="AM29" s="45">
        <f t="shared" si="4"/>
        <v>0.75</v>
      </c>
      <c r="AN29" s="45">
        <f t="shared" si="5"/>
        <v>0.75</v>
      </c>
      <c r="AO29" s="16">
        <f t="shared" si="6"/>
        <v>0.75</v>
      </c>
      <c r="AQ29" s="32">
        <f t="shared" si="7"/>
        <v>1.0013333333333334</v>
      </c>
      <c r="AR29" s="32">
        <f t="shared" si="8"/>
        <v>1.0013333333333334</v>
      </c>
      <c r="AS29" s="32">
        <f t="shared" si="9"/>
        <v>1.0013333333333334</v>
      </c>
    </row>
    <row r="30" spans="1:45" ht="23.25" x14ac:dyDescent="0.5">
      <c r="A30" s="6" t="s">
        <v>72</v>
      </c>
      <c r="B30" s="6">
        <v>335</v>
      </c>
      <c r="C30" s="7">
        <v>3630</v>
      </c>
      <c r="D30" s="8">
        <v>100</v>
      </c>
      <c r="E30" s="9" t="s">
        <v>95</v>
      </c>
      <c r="F30" s="10" t="s">
        <v>126</v>
      </c>
      <c r="G30" s="10" t="s">
        <v>49</v>
      </c>
      <c r="H30" s="11">
        <v>0.751</v>
      </c>
      <c r="I30" s="6">
        <v>4</v>
      </c>
      <c r="J30" s="6" t="s">
        <v>12</v>
      </c>
      <c r="K30" s="12">
        <v>42095</v>
      </c>
      <c r="L30" s="13" t="s">
        <v>113</v>
      </c>
      <c r="M30" s="46">
        <v>0.7</v>
      </c>
      <c r="N30" s="46">
        <v>0.05</v>
      </c>
      <c r="O30" s="46">
        <v>0</v>
      </c>
      <c r="P30" s="46">
        <v>0</v>
      </c>
      <c r="Q30" s="46">
        <v>1.9993300000000001</v>
      </c>
      <c r="R30" s="46">
        <v>0.75</v>
      </c>
      <c r="S30" s="46">
        <v>0</v>
      </c>
      <c r="T30" s="46">
        <v>0</v>
      </c>
      <c r="U30" s="46">
        <v>0</v>
      </c>
      <c r="V30" s="46">
        <v>2.7052999999999998</v>
      </c>
      <c r="W30" s="46">
        <v>0</v>
      </c>
      <c r="X30" s="46">
        <v>0</v>
      </c>
      <c r="Y30" s="46">
        <v>0.75</v>
      </c>
      <c r="Z30" s="46">
        <v>1.20197</v>
      </c>
      <c r="AA30" s="46">
        <v>0.35</v>
      </c>
      <c r="AB30" s="46">
        <v>2.2999999999999998</v>
      </c>
      <c r="AC30" s="46">
        <f t="shared" si="0"/>
        <v>5.7066768118698874E-2</v>
      </c>
      <c r="AD30" s="46">
        <v>0</v>
      </c>
      <c r="AE30" s="46">
        <f t="shared" si="1"/>
        <v>0</v>
      </c>
      <c r="AF30" s="46">
        <v>0</v>
      </c>
      <c r="AG30" s="46">
        <f t="shared" si="2"/>
        <v>0</v>
      </c>
      <c r="AH30" s="46">
        <v>0</v>
      </c>
      <c r="AI30" s="46">
        <f t="shared" si="3"/>
        <v>0</v>
      </c>
      <c r="AJ30" s="40"/>
      <c r="AK30" s="40"/>
      <c r="AL30" s="40"/>
      <c r="AM30" s="45">
        <f t="shared" si="4"/>
        <v>0.75</v>
      </c>
      <c r="AN30" s="45">
        <f t="shared" si="5"/>
        <v>0.75</v>
      </c>
      <c r="AO30" s="16">
        <f t="shared" si="6"/>
        <v>0.75</v>
      </c>
      <c r="AQ30" s="32">
        <f t="shared" si="7"/>
        <v>1.0013333333333334</v>
      </c>
      <c r="AR30" s="32">
        <f t="shared" si="8"/>
        <v>1.0013333333333334</v>
      </c>
      <c r="AS30" s="32">
        <f t="shared" si="9"/>
        <v>1.0013333333333334</v>
      </c>
    </row>
    <row r="31" spans="1:45" ht="23.25" x14ac:dyDescent="0.5">
      <c r="A31" s="6" t="s">
        <v>72</v>
      </c>
      <c r="B31" s="6">
        <v>335</v>
      </c>
      <c r="C31" s="7">
        <v>3644</v>
      </c>
      <c r="D31" s="8">
        <v>100</v>
      </c>
      <c r="E31" s="9" t="s">
        <v>96</v>
      </c>
      <c r="F31" s="10">
        <v>0</v>
      </c>
      <c r="G31" s="10">
        <v>2300</v>
      </c>
      <c r="H31" s="11">
        <v>2.2999999999999998</v>
      </c>
      <c r="I31" s="6">
        <v>2</v>
      </c>
      <c r="J31" s="6" t="s">
        <v>180</v>
      </c>
      <c r="K31" s="12">
        <v>42093</v>
      </c>
      <c r="L31" s="13" t="s">
        <v>113</v>
      </c>
      <c r="M31" s="46">
        <v>0.65</v>
      </c>
      <c r="N31" s="46">
        <v>1.1200000000000001</v>
      </c>
      <c r="O31" s="46">
        <v>0.41</v>
      </c>
      <c r="P31" s="46">
        <v>0.12</v>
      </c>
      <c r="Q31" s="46">
        <v>3.0623100000000001</v>
      </c>
      <c r="R31" s="46">
        <v>2.2999999999999998</v>
      </c>
      <c r="S31" s="46">
        <v>0</v>
      </c>
      <c r="T31" s="46">
        <v>0</v>
      </c>
      <c r="U31" s="46">
        <v>0</v>
      </c>
      <c r="V31" s="46">
        <v>1.0919399999999999</v>
      </c>
      <c r="W31" s="46">
        <v>0</v>
      </c>
      <c r="X31" s="46">
        <v>0</v>
      </c>
      <c r="Y31" s="46">
        <v>2.2999999999999998</v>
      </c>
      <c r="Z31" s="46">
        <v>1.25315</v>
      </c>
      <c r="AA31" s="46">
        <v>2.36</v>
      </c>
      <c r="AB31" s="46">
        <v>0.38</v>
      </c>
      <c r="AC31" s="46">
        <f t="shared" si="0"/>
        <v>3.1677018633540374E-2</v>
      </c>
      <c r="AD31" s="46">
        <v>21.364999999999998</v>
      </c>
      <c r="AE31" s="46">
        <f t="shared" si="1"/>
        <v>0.26540372670807455</v>
      </c>
      <c r="AF31" s="46">
        <v>0</v>
      </c>
      <c r="AG31" s="46">
        <f t="shared" si="2"/>
        <v>0</v>
      </c>
      <c r="AH31" s="46">
        <v>0</v>
      </c>
      <c r="AI31" s="46">
        <f t="shared" si="3"/>
        <v>0</v>
      </c>
      <c r="AJ31" s="40"/>
      <c r="AK31" s="40"/>
      <c r="AL31" s="40"/>
      <c r="AM31" s="45">
        <f t="shared" si="4"/>
        <v>2.3000000000000003</v>
      </c>
      <c r="AN31" s="45">
        <f t="shared" si="5"/>
        <v>2.2999999999999998</v>
      </c>
      <c r="AO31" s="16">
        <f t="shared" si="6"/>
        <v>2.2999999999999998</v>
      </c>
      <c r="AQ31" s="32">
        <f t="shared" si="7"/>
        <v>0.99999999999999978</v>
      </c>
      <c r="AR31" s="32">
        <f t="shared" si="8"/>
        <v>1</v>
      </c>
      <c r="AS31" s="32">
        <f t="shared" si="9"/>
        <v>1</v>
      </c>
    </row>
    <row r="32" spans="1:45" ht="23.25" x14ac:dyDescent="0.5">
      <c r="A32" s="5"/>
      <c r="B32" s="5"/>
      <c r="C32" s="5"/>
      <c r="D32" s="5"/>
      <c r="E32" s="5"/>
      <c r="F32" s="96" t="s">
        <v>110</v>
      </c>
      <c r="G32" s="96"/>
      <c r="H32" s="76">
        <f>SUM(H4:H31)</f>
        <v>385.45600000000002</v>
      </c>
      <c r="I32" s="70"/>
      <c r="J32" s="70"/>
      <c r="K32" s="70"/>
      <c r="L32" s="70"/>
      <c r="M32" s="71">
        <f>SUM(M4:M31)</f>
        <v>234.94999999999993</v>
      </c>
      <c r="N32" s="71">
        <f t="shared" ref="N32:P32" si="10">SUM(N4:N31)</f>
        <v>94.759999999999977</v>
      </c>
      <c r="O32" s="71">
        <f t="shared" si="10"/>
        <v>37.1</v>
      </c>
      <c r="P32" s="71">
        <f t="shared" si="10"/>
        <v>18.650000000000006</v>
      </c>
      <c r="Q32" s="71" t="s">
        <v>111</v>
      </c>
      <c r="R32" s="71">
        <f t="shared" ref="R32:U32" si="11">SUM(R4:R31)</f>
        <v>360.49999999999994</v>
      </c>
      <c r="S32" s="71">
        <f t="shared" si="11"/>
        <v>16.790000000000003</v>
      </c>
      <c r="T32" s="71">
        <f t="shared" si="11"/>
        <v>5.3299999999999992</v>
      </c>
      <c r="U32" s="71">
        <f t="shared" si="11"/>
        <v>2.86</v>
      </c>
      <c r="V32" s="71" t="s">
        <v>111</v>
      </c>
      <c r="W32" s="71">
        <f>SUM(W4:W31)</f>
        <v>0</v>
      </c>
      <c r="X32" s="71">
        <f t="shared" ref="X32:Y32" si="12">SUM(X4:X31)</f>
        <v>0</v>
      </c>
      <c r="Y32" s="71">
        <f t="shared" si="12"/>
        <v>385.46999999999997</v>
      </c>
      <c r="Z32" s="71" t="s">
        <v>111</v>
      </c>
      <c r="AA32" s="71">
        <f>SUM(AA4:AA31)</f>
        <v>2175.2389999999996</v>
      </c>
      <c r="AB32" s="71">
        <f>SUM(AB4:AB31)</f>
        <v>301.34799999999996</v>
      </c>
      <c r="AC32" s="71" t="s">
        <v>111</v>
      </c>
      <c r="AD32" s="71">
        <f>SUM(AD4:AD31)</f>
        <v>925.3480000000003</v>
      </c>
      <c r="AE32" s="71" t="s">
        <v>111</v>
      </c>
      <c r="AF32" s="71">
        <f>SUM(AF4:AF31)</f>
        <v>10.817999999999998</v>
      </c>
      <c r="AG32" s="71" t="s">
        <v>111</v>
      </c>
      <c r="AH32" s="71">
        <f>SUM(AH4:AH31)</f>
        <v>20.818999999999999</v>
      </c>
      <c r="AI32" s="71" t="s">
        <v>111</v>
      </c>
      <c r="AJ32" s="58"/>
      <c r="AK32" s="40"/>
      <c r="AL32" s="40"/>
      <c r="AM32" s="40"/>
      <c r="AN32" s="40"/>
    </row>
    <row r="33" spans="1:40" ht="23.25" x14ac:dyDescent="0.5">
      <c r="A33" s="5"/>
      <c r="B33" s="5"/>
      <c r="C33" s="5"/>
      <c r="D33" s="5"/>
      <c r="E33" s="5"/>
      <c r="F33" s="96" t="s">
        <v>112</v>
      </c>
      <c r="G33" s="96"/>
      <c r="H33" s="70"/>
      <c r="I33" s="70"/>
      <c r="J33" s="70"/>
      <c r="K33" s="70"/>
      <c r="L33" s="70"/>
      <c r="M33" s="71" t="s">
        <v>111</v>
      </c>
      <c r="N33" s="71" t="s">
        <v>111</v>
      </c>
      <c r="O33" s="71" t="s">
        <v>111</v>
      </c>
      <c r="P33" s="71" t="s">
        <v>111</v>
      </c>
      <c r="Q33" s="71">
        <f>SUMPRODUCT(Q4:Q31,H4:H31)/H32</f>
        <v>2.6300325382144778</v>
      </c>
      <c r="R33" s="71" t="s">
        <v>111</v>
      </c>
      <c r="S33" s="71" t="s">
        <v>111</v>
      </c>
      <c r="T33" s="71" t="s">
        <v>111</v>
      </c>
      <c r="U33" s="71" t="s">
        <v>111</v>
      </c>
      <c r="V33" s="71">
        <f>SUMPRODUCT(V4:V31,H4:H31)/H32</f>
        <v>3.9628787155862133</v>
      </c>
      <c r="W33" s="71" t="s">
        <v>111</v>
      </c>
      <c r="X33" s="71" t="s">
        <v>111</v>
      </c>
      <c r="Y33" s="71" t="s">
        <v>111</v>
      </c>
      <c r="Z33" s="71">
        <f>SUMPRODUCT(Z4:Z31,H4:H31)/H32</f>
        <v>1.3211133581264787</v>
      </c>
      <c r="AA33" s="71" t="s">
        <v>111</v>
      </c>
      <c r="AB33" s="71" t="s">
        <v>111</v>
      </c>
      <c r="AC33" s="71">
        <f>SUMPRODUCT(AC4:AC31,H4:H31)/H32</f>
        <v>0.17240529954873487</v>
      </c>
      <c r="AD33" s="71" t="s">
        <v>111</v>
      </c>
      <c r="AE33" s="71">
        <f>SUMPRODUCT(AE4:AE31,H4:H31)/H32</f>
        <v>6.8590226344159344E-2</v>
      </c>
      <c r="AF33" s="71" t="s">
        <v>111</v>
      </c>
      <c r="AG33" s="71">
        <f>SUMPRODUCT(AG4:AG31,H4:H31)/H32</f>
        <v>8.0187028943826089E-4</v>
      </c>
      <c r="AH33" s="71" t="s">
        <v>111</v>
      </c>
      <c r="AI33" s="71">
        <f>SUMPRODUCT(AI4:AI31,H4:H31)/H32</f>
        <v>1.5431815082099416E-3</v>
      </c>
      <c r="AJ33" s="58"/>
      <c r="AK33" s="40"/>
      <c r="AL33" s="40"/>
      <c r="AM33" s="40"/>
      <c r="AN33" s="40"/>
    </row>
    <row r="34" spans="1:40" x14ac:dyDescent="0.2">
      <c r="AH34" s="40"/>
      <c r="AI34" s="40"/>
      <c r="AJ34" s="40"/>
      <c r="AK34" s="40"/>
      <c r="AL34" s="40"/>
      <c r="AM34" s="40"/>
      <c r="AN34" s="40"/>
    </row>
    <row r="35" spans="1:40" x14ac:dyDescent="0.2">
      <c r="AH35" s="40"/>
      <c r="AI35" s="40"/>
      <c r="AJ35" s="40"/>
      <c r="AK35" s="40"/>
      <c r="AL35" s="40"/>
      <c r="AM35" s="40"/>
      <c r="AN35" s="40"/>
    </row>
    <row r="36" spans="1:40" x14ac:dyDescent="0.2">
      <c r="AH36" s="40"/>
      <c r="AI36" s="40"/>
      <c r="AJ36" s="40"/>
      <c r="AK36" s="40"/>
      <c r="AL36" s="40"/>
      <c r="AM36" s="40"/>
      <c r="AN36" s="40"/>
    </row>
    <row r="37" spans="1:40" x14ac:dyDescent="0.2">
      <c r="AH37" s="40"/>
      <c r="AI37" s="40"/>
      <c r="AJ37" s="40"/>
      <c r="AK37" s="40"/>
      <c r="AL37" s="40"/>
      <c r="AM37" s="40"/>
      <c r="AN37" s="40"/>
    </row>
    <row r="38" spans="1:40" x14ac:dyDescent="0.2">
      <c r="AH38" s="40"/>
      <c r="AI38" s="40"/>
      <c r="AJ38" s="40"/>
      <c r="AK38" s="40"/>
      <c r="AL38" s="40"/>
      <c r="AM38" s="40"/>
      <c r="AN38" s="40"/>
    </row>
    <row r="39" spans="1:40" x14ac:dyDescent="0.2">
      <c r="AH39" s="40"/>
      <c r="AI39" s="40"/>
      <c r="AJ39" s="40"/>
      <c r="AK39" s="40"/>
      <c r="AL39" s="40"/>
      <c r="AM39" s="40"/>
      <c r="AN39" s="40"/>
    </row>
  </sheetData>
  <mergeCells count="29">
    <mergeCell ref="F32:G32"/>
    <mergeCell ref="F33:G33"/>
    <mergeCell ref="AG2:AG3"/>
    <mergeCell ref="AH2:AH3"/>
    <mergeCell ref="F2:F3"/>
    <mergeCell ref="R2:U2"/>
    <mergeCell ref="V2:V3"/>
    <mergeCell ref="Q2:Q3"/>
    <mergeCell ref="W2:Y2"/>
    <mergeCell ref="A2:A3"/>
    <mergeCell ref="B2:B3"/>
    <mergeCell ref="C2:C3"/>
    <mergeCell ref="D2:D3"/>
    <mergeCell ref="E2:E3"/>
    <mergeCell ref="AI2:AI3"/>
    <mergeCell ref="G2:G3"/>
    <mergeCell ref="AE2:AE3"/>
    <mergeCell ref="AF2:AF3"/>
    <mergeCell ref="Z2:Z3"/>
    <mergeCell ref="AA2:AA3"/>
    <mergeCell ref="AB2:AB3"/>
    <mergeCell ref="AC2:AC3"/>
    <mergeCell ref="AD2:AD3"/>
    <mergeCell ref="H2:H3"/>
    <mergeCell ref="I2:I3"/>
    <mergeCell ref="J2:J3"/>
    <mergeCell ref="K2:K3"/>
    <mergeCell ref="L2:L3"/>
    <mergeCell ref="M2:P2"/>
  </mergeCells>
  <printOptions horizontalCentered="1"/>
  <pageMargins left="0.65083333333333337" right="0.25" top="0.75" bottom="0.75" header="0.3" footer="0.3"/>
  <pageSetup paperSize="8" scale="3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49"/>
  <sheetViews>
    <sheetView view="pageLayout" topLeftCell="D1" zoomScale="70" zoomScaleNormal="90" zoomScalePageLayoutView="70" workbookViewId="0">
      <selection activeCell="Q84" sqref="Q84"/>
    </sheetView>
  </sheetViews>
  <sheetFormatPr defaultRowHeight="14.25" x14ac:dyDescent="0.2"/>
  <cols>
    <col min="1" max="1" width="28.375" customWidth="1"/>
    <col min="5" max="5" width="25.25" bestFit="1" customWidth="1"/>
    <col min="8" max="8" width="10.125" customWidth="1"/>
    <col min="9" max="9" width="10.75" customWidth="1"/>
    <col min="10" max="10" width="9.125" customWidth="1"/>
    <col min="11" max="11" width="10.75" customWidth="1"/>
    <col min="12" max="13" width="9.125" customWidth="1"/>
    <col min="14" max="14" width="13.125" customWidth="1"/>
    <col min="15" max="15" width="12" customWidth="1"/>
    <col min="16" max="16" width="9.125" customWidth="1"/>
    <col min="17" max="17" width="14.125" customWidth="1"/>
    <col min="18" max="18" width="10.875" customWidth="1"/>
    <col min="19" max="19" width="16.625" customWidth="1"/>
    <col min="20" max="20" width="13" customWidth="1"/>
    <col min="21" max="21" width="11.75" customWidth="1"/>
    <col min="22" max="22" width="12.375" customWidth="1"/>
    <col min="23" max="23" width="13.375" customWidth="1"/>
    <col min="24" max="24" width="16.125" customWidth="1"/>
    <col min="25" max="25" width="10.75" customWidth="1"/>
    <col min="26" max="26" width="11.125" customWidth="1"/>
    <col min="27" max="27" width="11" customWidth="1"/>
    <col min="28" max="28" width="10.375" customWidth="1"/>
    <col min="29" max="29" width="21.125" customWidth="1"/>
    <col min="30" max="30" width="12" customWidth="1"/>
    <col min="31" max="31" width="9.125" customWidth="1"/>
    <col min="32" max="32" width="14.25" style="2" customWidth="1"/>
    <col min="33" max="33" width="11" customWidth="1"/>
    <col min="34" max="34" width="11.75" customWidth="1"/>
    <col min="35" max="35" width="9" customWidth="1"/>
  </cols>
  <sheetData>
    <row r="1" spans="1:46" ht="23.25" x14ac:dyDescent="0.5">
      <c r="A1" s="102" t="s">
        <v>219</v>
      </c>
      <c r="B1" s="102"/>
      <c r="C1" s="102"/>
      <c r="D1" s="102"/>
      <c r="E1" s="102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</row>
    <row r="2" spans="1:46" ht="24.75" customHeight="1" x14ac:dyDescent="0.2">
      <c r="A2" s="84" t="s">
        <v>137</v>
      </c>
      <c r="B2" s="84" t="s">
        <v>0</v>
      </c>
      <c r="C2" s="94" t="s">
        <v>1</v>
      </c>
      <c r="D2" s="95" t="s">
        <v>2</v>
      </c>
      <c r="E2" s="84" t="s">
        <v>3</v>
      </c>
      <c r="F2" s="84" t="s">
        <v>183</v>
      </c>
      <c r="G2" s="84" t="s">
        <v>184</v>
      </c>
      <c r="H2" s="91" t="s">
        <v>185</v>
      </c>
      <c r="I2" s="84" t="s">
        <v>4</v>
      </c>
      <c r="J2" s="84" t="s">
        <v>5</v>
      </c>
      <c r="K2" s="92" t="s">
        <v>6</v>
      </c>
      <c r="L2" s="84" t="s">
        <v>7</v>
      </c>
      <c r="M2" s="93" t="s">
        <v>186</v>
      </c>
      <c r="N2" s="93"/>
      <c r="O2" s="93"/>
      <c r="P2" s="93"/>
      <c r="Q2" s="87" t="s">
        <v>187</v>
      </c>
      <c r="R2" s="93" t="s">
        <v>188</v>
      </c>
      <c r="S2" s="93"/>
      <c r="T2" s="93"/>
      <c r="U2" s="93"/>
      <c r="V2" s="87" t="s">
        <v>189</v>
      </c>
      <c r="W2" s="97" t="s">
        <v>190</v>
      </c>
      <c r="X2" s="98"/>
      <c r="Y2" s="99"/>
      <c r="Z2" s="87" t="s">
        <v>191</v>
      </c>
      <c r="AA2" s="88" t="s">
        <v>192</v>
      </c>
      <c r="AB2" s="88" t="s">
        <v>193</v>
      </c>
      <c r="AC2" s="89" t="s">
        <v>194</v>
      </c>
      <c r="AD2" s="82" t="s">
        <v>195</v>
      </c>
      <c r="AE2" s="85" t="s">
        <v>196</v>
      </c>
      <c r="AF2" s="82" t="s">
        <v>197</v>
      </c>
      <c r="AG2" s="89" t="s">
        <v>198</v>
      </c>
      <c r="AH2" s="82" t="s">
        <v>199</v>
      </c>
      <c r="AI2" s="82" t="s">
        <v>200</v>
      </c>
    </row>
    <row r="3" spans="1:46" ht="51.75" customHeight="1" x14ac:dyDescent="0.2">
      <c r="A3" s="84"/>
      <c r="B3" s="84"/>
      <c r="C3" s="94"/>
      <c r="D3" s="95"/>
      <c r="E3" s="84"/>
      <c r="F3" s="84"/>
      <c r="G3" s="84"/>
      <c r="H3" s="91"/>
      <c r="I3" s="84"/>
      <c r="J3" s="84"/>
      <c r="K3" s="92"/>
      <c r="L3" s="84"/>
      <c r="M3" s="63" t="s">
        <v>201</v>
      </c>
      <c r="N3" s="64" t="s">
        <v>202</v>
      </c>
      <c r="O3" s="64" t="s">
        <v>203</v>
      </c>
      <c r="P3" s="63" t="s">
        <v>204</v>
      </c>
      <c r="Q3" s="87"/>
      <c r="R3" s="63" t="s">
        <v>205</v>
      </c>
      <c r="S3" s="64" t="s">
        <v>206</v>
      </c>
      <c r="T3" s="64" t="s">
        <v>207</v>
      </c>
      <c r="U3" s="63" t="s">
        <v>208</v>
      </c>
      <c r="V3" s="87"/>
      <c r="W3" s="63" t="s">
        <v>209</v>
      </c>
      <c r="X3" s="64" t="s">
        <v>210</v>
      </c>
      <c r="Y3" s="63" t="s">
        <v>211</v>
      </c>
      <c r="Z3" s="87"/>
      <c r="AA3" s="88"/>
      <c r="AB3" s="88"/>
      <c r="AC3" s="90"/>
      <c r="AD3" s="83"/>
      <c r="AE3" s="86"/>
      <c r="AF3" s="83"/>
      <c r="AG3" s="90"/>
      <c r="AH3" s="83"/>
      <c r="AI3" s="83"/>
    </row>
    <row r="4" spans="1:46" ht="23.25" x14ac:dyDescent="0.5">
      <c r="A4" s="6" t="s">
        <v>97</v>
      </c>
      <c r="B4" s="21">
        <v>336</v>
      </c>
      <c r="C4" s="7">
        <v>375</v>
      </c>
      <c r="D4" s="8">
        <v>102</v>
      </c>
      <c r="E4" s="9" t="s">
        <v>99</v>
      </c>
      <c r="F4" s="10" t="s">
        <v>161</v>
      </c>
      <c r="G4" s="10" t="s">
        <v>162</v>
      </c>
      <c r="H4" s="11">
        <v>16.489999999999998</v>
      </c>
      <c r="I4" s="8">
        <v>2</v>
      </c>
      <c r="J4" s="8" t="s">
        <v>180</v>
      </c>
      <c r="K4" s="12">
        <v>42089</v>
      </c>
      <c r="L4" s="13" t="s">
        <v>113</v>
      </c>
      <c r="M4" s="49">
        <v>13.82</v>
      </c>
      <c r="N4" s="49">
        <v>1.85</v>
      </c>
      <c r="O4" s="49">
        <v>0.53</v>
      </c>
      <c r="P4" s="49">
        <v>0.28999999999999998</v>
      </c>
      <c r="Q4" s="49">
        <v>1.88575</v>
      </c>
      <c r="R4" s="49">
        <v>15.75</v>
      </c>
      <c r="S4" s="49">
        <v>0.55000000000000004</v>
      </c>
      <c r="T4" s="49">
        <v>0.16</v>
      </c>
      <c r="U4" s="49">
        <v>0.03</v>
      </c>
      <c r="V4" s="49">
        <v>3.3130799999999998</v>
      </c>
      <c r="W4" s="49">
        <v>0</v>
      </c>
      <c r="X4" s="49">
        <v>0</v>
      </c>
      <c r="Y4" s="49">
        <v>16.489999999999998</v>
      </c>
      <c r="Z4" s="49">
        <v>1.0562199999999999</v>
      </c>
      <c r="AA4" s="49">
        <v>185.3</v>
      </c>
      <c r="AB4" s="49">
        <v>65.3</v>
      </c>
      <c r="AC4" s="46">
        <f t="shared" ref="AC4:AC14" si="0">(AA4+AB4*0.5)/(3.5*H4*1000)*100</f>
        <v>0.37763146495711697</v>
      </c>
      <c r="AD4" s="46">
        <v>339.2</v>
      </c>
      <c r="AE4" s="46">
        <f t="shared" ref="AE4:AE14" si="1">AD4/(3.5*H4*1000)*100</f>
        <v>0.58771549857056227</v>
      </c>
      <c r="AF4" s="46">
        <v>0</v>
      </c>
      <c r="AG4" s="46">
        <f t="shared" ref="AG4:AG14" si="2">AF4/(3.5*H4*1000)*100</f>
        <v>0</v>
      </c>
      <c r="AH4" s="46">
        <v>0</v>
      </c>
      <c r="AI4" s="46">
        <f t="shared" ref="AI4:AI14" si="3">AH4/(3.5*H4*1000)*100</f>
        <v>0</v>
      </c>
      <c r="AJ4" s="4"/>
      <c r="AK4" s="4"/>
      <c r="AM4" s="45">
        <f t="shared" ref="AM4:AM14" si="4">SUM(M4:P4)</f>
        <v>16.489999999999998</v>
      </c>
      <c r="AN4" s="45">
        <f t="shared" ref="AN4:AN14" si="5">SUM(R4:U4)</f>
        <v>16.490000000000002</v>
      </c>
      <c r="AO4" s="16">
        <f>SUM(W4:Y4)</f>
        <v>16.489999999999998</v>
      </c>
      <c r="AP4" s="32"/>
      <c r="AQ4" s="32">
        <f t="shared" ref="AQ4:AQ14" si="6">H4/AM4</f>
        <v>1</v>
      </c>
      <c r="AR4" s="32">
        <f t="shared" ref="AR4:AR14" si="7">H4/AN4</f>
        <v>0.99999999999999978</v>
      </c>
      <c r="AS4" s="32">
        <f t="shared" ref="AS4:AS14" si="8">H4/AO4</f>
        <v>1</v>
      </c>
      <c r="AT4" s="32"/>
    </row>
    <row r="5" spans="1:46" s="22" customFormat="1" ht="23.25" x14ac:dyDescent="0.5">
      <c r="A5" s="21" t="s">
        <v>97</v>
      </c>
      <c r="B5" s="21">
        <v>336</v>
      </c>
      <c r="C5" s="7">
        <v>375</v>
      </c>
      <c r="D5" s="8">
        <v>102</v>
      </c>
      <c r="E5" s="9" t="s">
        <v>99</v>
      </c>
      <c r="F5" s="10" t="s">
        <v>162</v>
      </c>
      <c r="G5" s="10" t="s">
        <v>161</v>
      </c>
      <c r="H5" s="11">
        <v>16.489999999999998</v>
      </c>
      <c r="I5" s="8">
        <v>2</v>
      </c>
      <c r="J5" s="8" t="s">
        <v>10</v>
      </c>
      <c r="K5" s="12">
        <v>42089</v>
      </c>
      <c r="L5" s="13" t="s">
        <v>113</v>
      </c>
      <c r="M5" s="50">
        <v>13.04</v>
      </c>
      <c r="N5" s="50">
        <v>2.34</v>
      </c>
      <c r="O5" s="50">
        <v>0.68</v>
      </c>
      <c r="P5" s="50">
        <v>0.42</v>
      </c>
      <c r="Q5" s="50">
        <v>2.0285799999999998</v>
      </c>
      <c r="R5" s="50">
        <v>14.73</v>
      </c>
      <c r="S5" s="50">
        <v>1.1599999999999999</v>
      </c>
      <c r="T5" s="50">
        <v>0.37</v>
      </c>
      <c r="U5" s="50">
        <v>0.24</v>
      </c>
      <c r="V5" s="50">
        <v>5.2771800000000004</v>
      </c>
      <c r="W5" s="49">
        <v>0</v>
      </c>
      <c r="X5" s="49">
        <v>0</v>
      </c>
      <c r="Y5" s="49">
        <v>16.489999999999998</v>
      </c>
      <c r="Z5" s="49">
        <v>1.0568599999999999</v>
      </c>
      <c r="AA5" s="49">
        <v>213.67</v>
      </c>
      <c r="AB5" s="49">
        <v>223</v>
      </c>
      <c r="AC5" s="46">
        <f t="shared" si="0"/>
        <v>0.56340639348522914</v>
      </c>
      <c r="AD5" s="46">
        <v>561.98</v>
      </c>
      <c r="AE5" s="46">
        <f t="shared" si="1"/>
        <v>0.97371567183574481</v>
      </c>
      <c r="AF5" s="46">
        <v>0</v>
      </c>
      <c r="AG5" s="46">
        <f t="shared" si="2"/>
        <v>0</v>
      </c>
      <c r="AH5" s="46">
        <v>1.4</v>
      </c>
      <c r="AI5" s="46">
        <f t="shared" si="3"/>
        <v>2.4257125530624622E-3</v>
      </c>
      <c r="AJ5" s="18"/>
      <c r="AK5" s="18"/>
      <c r="AM5" s="45">
        <f t="shared" si="4"/>
        <v>16.48</v>
      </c>
      <c r="AN5" s="45">
        <f t="shared" si="5"/>
        <v>16.5</v>
      </c>
      <c r="AO5" s="16">
        <f t="shared" ref="AO5:AO14" si="9">SUM(W5:Y5)</f>
        <v>16.489999999999998</v>
      </c>
      <c r="AP5" s="32"/>
      <c r="AQ5" s="32">
        <f t="shared" si="6"/>
        <v>1.0006067961165048</v>
      </c>
      <c r="AR5" s="32">
        <f t="shared" si="7"/>
        <v>0.99939393939393928</v>
      </c>
      <c r="AS5" s="32">
        <f t="shared" si="8"/>
        <v>1</v>
      </c>
    </row>
    <row r="6" spans="1:46" s="22" customFormat="1" ht="23.25" x14ac:dyDescent="0.5">
      <c r="A6" s="21" t="s">
        <v>97</v>
      </c>
      <c r="B6" s="21">
        <v>336</v>
      </c>
      <c r="C6" s="7">
        <v>375</v>
      </c>
      <c r="D6" s="8">
        <v>103</v>
      </c>
      <c r="E6" s="9" t="s">
        <v>100</v>
      </c>
      <c r="F6" s="10" t="s">
        <v>163</v>
      </c>
      <c r="G6" s="10" t="s">
        <v>164</v>
      </c>
      <c r="H6" s="11">
        <v>9.8089999999999993</v>
      </c>
      <c r="I6" s="8">
        <v>2</v>
      </c>
      <c r="J6" s="8" t="s">
        <v>180</v>
      </c>
      <c r="K6" s="12">
        <v>42089</v>
      </c>
      <c r="L6" s="13" t="s">
        <v>113</v>
      </c>
      <c r="M6" s="50">
        <v>6.7</v>
      </c>
      <c r="N6" s="50">
        <v>1.85</v>
      </c>
      <c r="O6" s="50">
        <v>0.96</v>
      </c>
      <c r="P6" s="50">
        <v>0.28999999999999998</v>
      </c>
      <c r="Q6" s="50">
        <v>2.3433600000000001</v>
      </c>
      <c r="R6" s="50">
        <v>8.92</v>
      </c>
      <c r="S6" s="50">
        <v>0.67</v>
      </c>
      <c r="T6" s="50">
        <v>0.19</v>
      </c>
      <c r="U6" s="50">
        <v>0.03</v>
      </c>
      <c r="V6" s="50">
        <v>4.4227299999999996</v>
      </c>
      <c r="W6" s="49">
        <v>0</v>
      </c>
      <c r="X6" s="49">
        <v>0</v>
      </c>
      <c r="Y6" s="49">
        <v>9.81</v>
      </c>
      <c r="Z6" s="49">
        <v>1.21838</v>
      </c>
      <c r="AA6" s="49">
        <v>376.3</v>
      </c>
      <c r="AB6" s="49">
        <v>109.45</v>
      </c>
      <c r="AC6" s="46">
        <f t="shared" si="0"/>
        <v>1.2554796615353248</v>
      </c>
      <c r="AD6" s="46">
        <v>223.87</v>
      </c>
      <c r="AE6" s="46">
        <f t="shared" si="1"/>
        <v>0.65208336367475928</v>
      </c>
      <c r="AF6" s="46">
        <v>5.09</v>
      </c>
      <c r="AG6" s="46">
        <f t="shared" si="2"/>
        <v>1.482603439989514E-2</v>
      </c>
      <c r="AH6" s="46">
        <v>3.15</v>
      </c>
      <c r="AI6" s="46">
        <f t="shared" si="3"/>
        <v>9.1752472219390358E-3</v>
      </c>
      <c r="AJ6" s="18"/>
      <c r="AK6" s="18"/>
      <c r="AM6" s="45">
        <f t="shared" si="4"/>
        <v>9.8000000000000007</v>
      </c>
      <c r="AN6" s="45">
        <f t="shared" si="5"/>
        <v>9.8099999999999987</v>
      </c>
      <c r="AO6" s="16">
        <f t="shared" si="9"/>
        <v>9.81</v>
      </c>
      <c r="AP6" s="32"/>
      <c r="AQ6" s="32">
        <f t="shared" si="6"/>
        <v>1.0009183673469386</v>
      </c>
      <c r="AR6" s="32">
        <f t="shared" si="7"/>
        <v>0.99989806320081553</v>
      </c>
      <c r="AS6" s="32">
        <f t="shared" si="8"/>
        <v>0.99989806320081542</v>
      </c>
    </row>
    <row r="7" spans="1:46" s="22" customFormat="1" ht="23.25" x14ac:dyDescent="0.5">
      <c r="A7" s="21" t="s">
        <v>97</v>
      </c>
      <c r="B7" s="21">
        <v>336</v>
      </c>
      <c r="C7" s="7">
        <v>3231</v>
      </c>
      <c r="D7" s="8">
        <v>100</v>
      </c>
      <c r="E7" s="9" t="s">
        <v>102</v>
      </c>
      <c r="F7" s="10" t="s">
        <v>49</v>
      </c>
      <c r="G7" s="10" t="s">
        <v>165</v>
      </c>
      <c r="H7" s="11">
        <v>28.629000000000001</v>
      </c>
      <c r="I7" s="8">
        <v>2</v>
      </c>
      <c r="J7" s="8" t="s">
        <v>180</v>
      </c>
      <c r="K7" s="12">
        <v>42089</v>
      </c>
      <c r="L7" s="13" t="s">
        <v>113</v>
      </c>
      <c r="M7" s="50">
        <v>16.27</v>
      </c>
      <c r="N7" s="50">
        <v>5.57</v>
      </c>
      <c r="O7" s="50">
        <v>3.61</v>
      </c>
      <c r="P7" s="50">
        <v>3.18</v>
      </c>
      <c r="Q7" s="50">
        <v>2.8639600000000001</v>
      </c>
      <c r="R7" s="50">
        <v>24.88</v>
      </c>
      <c r="S7" s="50">
        <v>2.4300000000000002</v>
      </c>
      <c r="T7" s="50">
        <v>0.67</v>
      </c>
      <c r="U7" s="50">
        <v>0.64</v>
      </c>
      <c r="V7" s="50">
        <v>5.9870799999999997</v>
      </c>
      <c r="W7" s="49">
        <v>0</v>
      </c>
      <c r="X7" s="49">
        <v>0</v>
      </c>
      <c r="Y7" s="49">
        <v>28.63</v>
      </c>
      <c r="Z7" s="49">
        <v>1.1939299999999999</v>
      </c>
      <c r="AA7" s="49">
        <v>3505.31</v>
      </c>
      <c r="AB7" s="49">
        <v>53.3</v>
      </c>
      <c r="AC7" s="46">
        <f t="shared" si="0"/>
        <v>3.5248574123141863</v>
      </c>
      <c r="AD7" s="46">
        <v>155.96</v>
      </c>
      <c r="AE7" s="46">
        <f t="shared" si="1"/>
        <v>0.15564637255929301</v>
      </c>
      <c r="AF7" s="46">
        <v>597.46</v>
      </c>
      <c r="AG7" s="46">
        <f t="shared" si="2"/>
        <v>0.59625853904382664</v>
      </c>
      <c r="AH7" s="46">
        <v>11.09</v>
      </c>
      <c r="AI7" s="46">
        <f t="shared" si="3"/>
        <v>1.1067698587346495E-2</v>
      </c>
      <c r="AJ7" s="18"/>
      <c r="AK7" s="18"/>
      <c r="AM7" s="45">
        <f t="shared" si="4"/>
        <v>28.63</v>
      </c>
      <c r="AN7" s="45">
        <f t="shared" si="5"/>
        <v>28.62</v>
      </c>
      <c r="AO7" s="16">
        <f t="shared" si="9"/>
        <v>28.63</v>
      </c>
      <c r="AP7" s="32"/>
      <c r="AQ7" s="32">
        <f t="shared" si="6"/>
        <v>0.99996507160321346</v>
      </c>
      <c r="AR7" s="32">
        <f t="shared" si="7"/>
        <v>1.000314465408805</v>
      </c>
      <c r="AS7" s="32">
        <f t="shared" si="8"/>
        <v>0.99996507160321346</v>
      </c>
    </row>
    <row r="8" spans="1:46" s="22" customFormat="1" ht="23.25" x14ac:dyDescent="0.5">
      <c r="A8" s="21" t="s">
        <v>97</v>
      </c>
      <c r="B8" s="21">
        <v>336</v>
      </c>
      <c r="C8" s="7">
        <v>3274</v>
      </c>
      <c r="D8" s="8">
        <v>100</v>
      </c>
      <c r="E8" s="9" t="s">
        <v>103</v>
      </c>
      <c r="F8" s="10" t="s">
        <v>166</v>
      </c>
      <c r="G8" s="10" t="s">
        <v>49</v>
      </c>
      <c r="H8" s="11">
        <v>6.1779999999999999</v>
      </c>
      <c r="I8" s="8">
        <v>2</v>
      </c>
      <c r="J8" s="8" t="s">
        <v>10</v>
      </c>
      <c r="K8" s="12">
        <v>42102</v>
      </c>
      <c r="L8" s="13" t="s">
        <v>113</v>
      </c>
      <c r="M8" s="50">
        <v>4.2300000000000004</v>
      </c>
      <c r="N8" s="50">
        <v>1.1000000000000001</v>
      </c>
      <c r="O8" s="50">
        <v>0.28000000000000003</v>
      </c>
      <c r="P8" s="50">
        <v>0.57999999999999996</v>
      </c>
      <c r="Q8" s="50">
        <v>2.77583</v>
      </c>
      <c r="R8" s="50">
        <v>5.7</v>
      </c>
      <c r="S8" s="50">
        <v>0.45</v>
      </c>
      <c r="T8" s="50">
        <v>0.03</v>
      </c>
      <c r="U8" s="50">
        <v>0</v>
      </c>
      <c r="V8" s="50">
        <v>5.6795</v>
      </c>
      <c r="W8" s="49">
        <v>0</v>
      </c>
      <c r="X8" s="49">
        <v>0</v>
      </c>
      <c r="Y8" s="49">
        <v>6.18</v>
      </c>
      <c r="Z8" s="49">
        <v>1.17065</v>
      </c>
      <c r="AA8" s="49">
        <v>55.88</v>
      </c>
      <c r="AB8" s="49">
        <v>12.43</v>
      </c>
      <c r="AC8" s="46">
        <f t="shared" si="0"/>
        <v>0.28717106784442492</v>
      </c>
      <c r="AD8" s="46">
        <v>345.08</v>
      </c>
      <c r="AE8" s="46">
        <f t="shared" si="1"/>
        <v>1.59589326180456</v>
      </c>
      <c r="AF8" s="46">
        <v>0</v>
      </c>
      <c r="AG8" s="46">
        <f t="shared" si="2"/>
        <v>0</v>
      </c>
      <c r="AH8" s="46">
        <v>2.29</v>
      </c>
      <c r="AI8" s="46">
        <f t="shared" si="3"/>
        <v>1.0590574850853258E-2</v>
      </c>
      <c r="AJ8" s="18"/>
      <c r="AK8" s="18"/>
      <c r="AM8" s="45">
        <f t="shared" si="4"/>
        <v>6.19</v>
      </c>
      <c r="AN8" s="45">
        <f t="shared" si="5"/>
        <v>6.1800000000000006</v>
      </c>
      <c r="AO8" s="16">
        <f t="shared" si="9"/>
        <v>6.18</v>
      </c>
      <c r="AP8" s="32"/>
      <c r="AQ8" s="32">
        <f t="shared" si="6"/>
        <v>0.99806138933764132</v>
      </c>
      <c r="AR8" s="32">
        <f t="shared" si="7"/>
        <v>0.99967637540453058</v>
      </c>
      <c r="AS8" s="32">
        <f t="shared" si="8"/>
        <v>0.9996763754045308</v>
      </c>
    </row>
    <row r="9" spans="1:46" s="22" customFormat="1" ht="23.25" x14ac:dyDescent="0.5">
      <c r="A9" s="21" t="s">
        <v>97</v>
      </c>
      <c r="B9" s="21">
        <v>336</v>
      </c>
      <c r="C9" s="7">
        <v>3296</v>
      </c>
      <c r="D9" s="8">
        <v>100</v>
      </c>
      <c r="E9" s="9" t="s">
        <v>104</v>
      </c>
      <c r="F9" s="10" t="s">
        <v>167</v>
      </c>
      <c r="G9" s="10" t="s">
        <v>49</v>
      </c>
      <c r="H9" s="11">
        <v>12.773999999999999</v>
      </c>
      <c r="I9" s="8">
        <v>2</v>
      </c>
      <c r="J9" s="8" t="s">
        <v>10</v>
      </c>
      <c r="K9" s="12">
        <v>42089</v>
      </c>
      <c r="L9" s="13" t="s">
        <v>113</v>
      </c>
      <c r="M9" s="50">
        <v>5.43</v>
      </c>
      <c r="N9" s="50">
        <v>2.33</v>
      </c>
      <c r="O9" s="50">
        <v>2.2000000000000002</v>
      </c>
      <c r="P9" s="50">
        <v>2.81</v>
      </c>
      <c r="Q9" s="50">
        <v>3.4664700000000002</v>
      </c>
      <c r="R9" s="50">
        <v>9.83</v>
      </c>
      <c r="S9" s="50">
        <v>1.7</v>
      </c>
      <c r="T9" s="50">
        <v>0.57999999999999996</v>
      </c>
      <c r="U9" s="50">
        <v>0.66</v>
      </c>
      <c r="V9" s="50">
        <v>6.7251700000000003</v>
      </c>
      <c r="W9" s="49">
        <v>0</v>
      </c>
      <c r="X9" s="49">
        <v>0</v>
      </c>
      <c r="Y9" s="49">
        <v>12.77</v>
      </c>
      <c r="Z9" s="49">
        <v>1.31782</v>
      </c>
      <c r="AA9" s="49">
        <v>376.887</v>
      </c>
      <c r="AB9" s="49">
        <v>46.26</v>
      </c>
      <c r="AC9" s="46">
        <f t="shared" si="0"/>
        <v>0.89471247399852383</v>
      </c>
      <c r="AD9" s="46">
        <v>255.17</v>
      </c>
      <c r="AE9" s="46">
        <f t="shared" si="1"/>
        <v>0.57073519872956235</v>
      </c>
      <c r="AF9" s="46">
        <v>3.3</v>
      </c>
      <c r="AG9" s="46">
        <f t="shared" si="2"/>
        <v>7.3810642152586734E-3</v>
      </c>
      <c r="AH9" s="46">
        <v>5.98</v>
      </c>
      <c r="AI9" s="46">
        <f t="shared" si="3"/>
        <v>1.3375383032499053E-2</v>
      </c>
      <c r="AJ9" s="18"/>
      <c r="AK9" s="18"/>
      <c r="AM9" s="45">
        <f t="shared" si="4"/>
        <v>12.770000000000001</v>
      </c>
      <c r="AN9" s="45">
        <f t="shared" si="5"/>
        <v>12.77</v>
      </c>
      <c r="AO9" s="16">
        <f t="shared" si="9"/>
        <v>12.77</v>
      </c>
      <c r="AP9" s="32"/>
      <c r="AQ9" s="32">
        <f t="shared" si="6"/>
        <v>1.0003132341425214</v>
      </c>
      <c r="AR9" s="32">
        <f t="shared" si="7"/>
        <v>1.0003132341425216</v>
      </c>
      <c r="AS9" s="32">
        <f t="shared" si="8"/>
        <v>1.0003132341425216</v>
      </c>
    </row>
    <row r="10" spans="1:46" s="22" customFormat="1" ht="23.25" x14ac:dyDescent="0.5">
      <c r="A10" s="21" t="s">
        <v>97</v>
      </c>
      <c r="B10" s="21">
        <v>336</v>
      </c>
      <c r="C10" s="7">
        <v>3297</v>
      </c>
      <c r="D10" s="8">
        <v>100</v>
      </c>
      <c r="E10" s="9" t="s">
        <v>105</v>
      </c>
      <c r="F10" s="10" t="s">
        <v>49</v>
      </c>
      <c r="G10" s="10" t="s">
        <v>168</v>
      </c>
      <c r="H10" s="11">
        <v>8.4220000000000006</v>
      </c>
      <c r="I10" s="8">
        <v>2</v>
      </c>
      <c r="J10" s="8" t="s">
        <v>180</v>
      </c>
      <c r="K10" s="12">
        <v>42089</v>
      </c>
      <c r="L10" s="13" t="s">
        <v>113</v>
      </c>
      <c r="M10" s="50">
        <v>5.34</v>
      </c>
      <c r="N10" s="50">
        <v>1.97</v>
      </c>
      <c r="O10" s="50">
        <v>0.88</v>
      </c>
      <c r="P10" s="50">
        <v>0.24</v>
      </c>
      <c r="Q10" s="50">
        <v>2.3805399999999999</v>
      </c>
      <c r="R10" s="50">
        <v>7.36</v>
      </c>
      <c r="S10" s="50">
        <v>0.77</v>
      </c>
      <c r="T10" s="50">
        <v>0.24</v>
      </c>
      <c r="U10" s="50">
        <v>0.05</v>
      </c>
      <c r="V10" s="50">
        <v>5.9729999999999999</v>
      </c>
      <c r="W10" s="49">
        <v>0</v>
      </c>
      <c r="X10" s="49">
        <v>0</v>
      </c>
      <c r="Y10" s="49">
        <v>8.42</v>
      </c>
      <c r="Z10" s="49">
        <v>1.04809</v>
      </c>
      <c r="AA10" s="49">
        <v>55.220999999999997</v>
      </c>
      <c r="AB10" s="49">
        <v>7.7</v>
      </c>
      <c r="AC10" s="46">
        <f t="shared" si="0"/>
        <v>0.20039691963225562</v>
      </c>
      <c r="AD10" s="46">
        <v>16.38</v>
      </c>
      <c r="AE10" s="46">
        <f t="shared" si="1"/>
        <v>5.5568748515791959E-2</v>
      </c>
      <c r="AF10" s="46">
        <v>0</v>
      </c>
      <c r="AG10" s="46">
        <f t="shared" si="2"/>
        <v>0</v>
      </c>
      <c r="AH10" s="46">
        <v>1.0034000000000001</v>
      </c>
      <c r="AI10" s="46">
        <f t="shared" si="3"/>
        <v>3.4040099060284289E-3</v>
      </c>
      <c r="AJ10" s="18"/>
      <c r="AK10" s="18"/>
      <c r="AM10" s="45">
        <f t="shared" si="4"/>
        <v>8.43</v>
      </c>
      <c r="AN10" s="45">
        <f t="shared" si="5"/>
        <v>8.4200000000000017</v>
      </c>
      <c r="AO10" s="16">
        <f t="shared" si="9"/>
        <v>8.42</v>
      </c>
      <c r="AP10" s="32"/>
      <c r="AQ10" s="32">
        <f t="shared" si="6"/>
        <v>0.99905100830367743</v>
      </c>
      <c r="AR10" s="32">
        <f t="shared" si="7"/>
        <v>1.0002375296912114</v>
      </c>
      <c r="AS10" s="32">
        <f t="shared" si="8"/>
        <v>1.0002375296912114</v>
      </c>
    </row>
    <row r="11" spans="1:46" s="22" customFormat="1" ht="23.25" x14ac:dyDescent="0.5">
      <c r="A11" s="21" t="s">
        <v>97</v>
      </c>
      <c r="B11" s="21">
        <v>336</v>
      </c>
      <c r="C11" s="7">
        <v>3297</v>
      </c>
      <c r="D11" s="8">
        <v>100</v>
      </c>
      <c r="E11" s="9" t="s">
        <v>105</v>
      </c>
      <c r="F11" s="10" t="s">
        <v>168</v>
      </c>
      <c r="G11" s="10" t="s">
        <v>49</v>
      </c>
      <c r="H11" s="11">
        <v>8.4220000000000006</v>
      </c>
      <c r="I11" s="8">
        <v>2</v>
      </c>
      <c r="J11" s="8" t="s">
        <v>10</v>
      </c>
      <c r="K11" s="12">
        <v>42089</v>
      </c>
      <c r="L11" s="13" t="s">
        <v>113</v>
      </c>
      <c r="M11" s="50">
        <v>6.04</v>
      </c>
      <c r="N11" s="50">
        <v>1.62</v>
      </c>
      <c r="O11" s="50">
        <v>0.57999999999999996</v>
      </c>
      <c r="P11" s="50">
        <v>0.19</v>
      </c>
      <c r="Q11" s="50">
        <v>2.2141700000000002</v>
      </c>
      <c r="R11" s="50">
        <v>7.13</v>
      </c>
      <c r="S11" s="50">
        <v>0.6</v>
      </c>
      <c r="T11" s="50">
        <v>0.44</v>
      </c>
      <c r="U11" s="50">
        <v>0.25</v>
      </c>
      <c r="V11" s="50">
        <v>5.9909800000000004</v>
      </c>
      <c r="W11" s="49">
        <v>0</v>
      </c>
      <c r="X11" s="49">
        <v>0</v>
      </c>
      <c r="Y11" s="49">
        <v>8.42</v>
      </c>
      <c r="Z11" s="49">
        <v>1.1006199999999999</v>
      </c>
      <c r="AA11" s="49">
        <v>110.88</v>
      </c>
      <c r="AB11" s="49">
        <v>27.41</v>
      </c>
      <c r="AC11" s="46">
        <f t="shared" si="0"/>
        <v>0.42265155884248734</v>
      </c>
      <c r="AD11" s="46">
        <v>49.073</v>
      </c>
      <c r="AE11" s="46">
        <f t="shared" si="1"/>
        <v>0.16647894968958848</v>
      </c>
      <c r="AF11" s="46">
        <v>0</v>
      </c>
      <c r="AG11" s="46">
        <f t="shared" si="2"/>
        <v>0</v>
      </c>
      <c r="AH11" s="46">
        <v>0</v>
      </c>
      <c r="AI11" s="46">
        <f t="shared" si="3"/>
        <v>0</v>
      </c>
      <c r="AJ11" s="18"/>
      <c r="AK11" s="18"/>
      <c r="AM11" s="45">
        <f t="shared" si="4"/>
        <v>8.43</v>
      </c>
      <c r="AN11" s="45">
        <f t="shared" si="5"/>
        <v>8.42</v>
      </c>
      <c r="AO11" s="16">
        <f t="shared" si="9"/>
        <v>8.42</v>
      </c>
      <c r="AP11" s="32"/>
      <c r="AQ11" s="32">
        <f t="shared" si="6"/>
        <v>0.99905100830367743</v>
      </c>
      <c r="AR11" s="32">
        <f t="shared" si="7"/>
        <v>1.0002375296912114</v>
      </c>
      <c r="AS11" s="32">
        <f t="shared" si="8"/>
        <v>1.0002375296912114</v>
      </c>
    </row>
    <row r="12" spans="1:46" s="22" customFormat="1" ht="23.25" x14ac:dyDescent="0.5">
      <c r="A12" s="21" t="s">
        <v>97</v>
      </c>
      <c r="B12" s="21">
        <v>336</v>
      </c>
      <c r="C12" s="7">
        <v>3351</v>
      </c>
      <c r="D12" s="8">
        <v>300</v>
      </c>
      <c r="E12" s="9" t="s">
        <v>127</v>
      </c>
      <c r="F12" s="10" t="s">
        <v>170</v>
      </c>
      <c r="G12" s="10" t="s">
        <v>169</v>
      </c>
      <c r="H12" s="11">
        <v>3.427</v>
      </c>
      <c r="I12" s="8">
        <v>2</v>
      </c>
      <c r="J12" s="8" t="s">
        <v>10</v>
      </c>
      <c r="K12" s="12">
        <v>42089</v>
      </c>
      <c r="L12" s="13" t="s">
        <v>113</v>
      </c>
      <c r="M12" s="50">
        <v>1.7</v>
      </c>
      <c r="N12" s="50">
        <v>0.9</v>
      </c>
      <c r="O12" s="50">
        <v>0.4</v>
      </c>
      <c r="P12" s="50">
        <v>0.43</v>
      </c>
      <c r="Q12" s="50">
        <v>2.9660500000000001</v>
      </c>
      <c r="R12" s="50">
        <v>3.08</v>
      </c>
      <c r="S12" s="50">
        <v>0.21</v>
      </c>
      <c r="T12" s="50">
        <v>0.05</v>
      </c>
      <c r="U12" s="50">
        <v>0.08</v>
      </c>
      <c r="V12" s="50">
        <v>4.8582299999999998</v>
      </c>
      <c r="W12" s="49">
        <v>0</v>
      </c>
      <c r="X12" s="49">
        <v>0</v>
      </c>
      <c r="Y12" s="49">
        <v>3.43</v>
      </c>
      <c r="Z12" s="49">
        <v>1.1489499999999999</v>
      </c>
      <c r="AA12" s="49">
        <v>167.98</v>
      </c>
      <c r="AB12" s="49">
        <v>1.23</v>
      </c>
      <c r="AC12" s="46">
        <f t="shared" si="0"/>
        <v>1.4056025678435951</v>
      </c>
      <c r="AD12" s="46">
        <v>19.3</v>
      </c>
      <c r="AE12" s="46">
        <f t="shared" si="1"/>
        <v>0.16090708241277252</v>
      </c>
      <c r="AF12" s="46">
        <v>86.53</v>
      </c>
      <c r="AG12" s="46">
        <f t="shared" si="2"/>
        <v>0.72141398140814539</v>
      </c>
      <c r="AH12" s="46">
        <v>0.3</v>
      </c>
      <c r="AI12" s="46">
        <f t="shared" si="3"/>
        <v>2.501146358747759E-3</v>
      </c>
      <c r="AJ12" s="18"/>
      <c r="AK12" s="18"/>
      <c r="AM12" s="45">
        <f t="shared" si="4"/>
        <v>3.43</v>
      </c>
      <c r="AN12" s="45">
        <f t="shared" si="5"/>
        <v>3.42</v>
      </c>
      <c r="AO12" s="16">
        <f t="shared" si="9"/>
        <v>3.43</v>
      </c>
      <c r="AP12" s="32"/>
      <c r="AQ12" s="32">
        <f t="shared" si="6"/>
        <v>0.99912536443148681</v>
      </c>
      <c r="AR12" s="32">
        <f t="shared" si="7"/>
        <v>1.002046783625731</v>
      </c>
      <c r="AS12" s="32">
        <f t="shared" si="8"/>
        <v>0.99912536443148681</v>
      </c>
    </row>
    <row r="13" spans="1:46" s="22" customFormat="1" ht="23.25" x14ac:dyDescent="0.5">
      <c r="A13" s="21" t="s">
        <v>97</v>
      </c>
      <c r="B13" s="21">
        <v>336</v>
      </c>
      <c r="C13" s="7">
        <v>3403</v>
      </c>
      <c r="D13" s="8">
        <v>100</v>
      </c>
      <c r="E13" s="9" t="s">
        <v>106</v>
      </c>
      <c r="F13" s="10" t="s">
        <v>49</v>
      </c>
      <c r="G13" s="10" t="s">
        <v>171</v>
      </c>
      <c r="H13" s="11">
        <v>2.76</v>
      </c>
      <c r="I13" s="8">
        <v>2</v>
      </c>
      <c r="J13" s="8" t="s">
        <v>180</v>
      </c>
      <c r="K13" s="12">
        <v>42102</v>
      </c>
      <c r="L13" s="13" t="s">
        <v>113</v>
      </c>
      <c r="M13" s="50">
        <v>2.04</v>
      </c>
      <c r="N13" s="50">
        <v>0.41</v>
      </c>
      <c r="O13" s="50">
        <v>0.08</v>
      </c>
      <c r="P13" s="50">
        <v>0.23</v>
      </c>
      <c r="Q13" s="50">
        <v>2.5120399999999998</v>
      </c>
      <c r="R13" s="50">
        <v>2.73</v>
      </c>
      <c r="S13" s="50">
        <v>0.03</v>
      </c>
      <c r="T13" s="50">
        <v>0</v>
      </c>
      <c r="U13" s="50">
        <v>0</v>
      </c>
      <c r="V13" s="50">
        <v>4.9453399999999998</v>
      </c>
      <c r="W13" s="49">
        <v>0</v>
      </c>
      <c r="X13" s="49">
        <v>0</v>
      </c>
      <c r="Y13" s="49">
        <v>2.76</v>
      </c>
      <c r="Z13" s="49">
        <v>1.1559699999999999</v>
      </c>
      <c r="AA13" s="49">
        <v>32.700000000000003</v>
      </c>
      <c r="AB13" s="49">
        <v>2.09</v>
      </c>
      <c r="AC13" s="46">
        <f t="shared" si="0"/>
        <v>0.34932712215320916</v>
      </c>
      <c r="AD13" s="46">
        <v>87.55</v>
      </c>
      <c r="AE13" s="46">
        <f t="shared" si="1"/>
        <v>0.90631469979296064</v>
      </c>
      <c r="AF13" s="46">
        <v>0</v>
      </c>
      <c r="AG13" s="46">
        <f t="shared" si="2"/>
        <v>0</v>
      </c>
      <c r="AH13" s="46">
        <v>0</v>
      </c>
      <c r="AI13" s="46">
        <f t="shared" si="3"/>
        <v>0</v>
      </c>
      <c r="AJ13" s="18"/>
      <c r="AK13" s="18"/>
      <c r="AM13" s="45">
        <f t="shared" si="4"/>
        <v>2.7600000000000002</v>
      </c>
      <c r="AN13" s="45">
        <f t="shared" si="5"/>
        <v>2.76</v>
      </c>
      <c r="AO13" s="16">
        <f t="shared" si="9"/>
        <v>2.76</v>
      </c>
      <c r="AP13" s="32"/>
      <c r="AQ13" s="32">
        <f t="shared" si="6"/>
        <v>0.99999999999999989</v>
      </c>
      <c r="AR13" s="32">
        <f t="shared" si="7"/>
        <v>1</v>
      </c>
      <c r="AS13" s="32">
        <f t="shared" si="8"/>
        <v>1</v>
      </c>
    </row>
    <row r="14" spans="1:46" ht="23.25" x14ac:dyDescent="0.5">
      <c r="A14" s="21" t="s">
        <v>97</v>
      </c>
      <c r="B14" s="21">
        <v>336</v>
      </c>
      <c r="C14" s="7">
        <v>3404</v>
      </c>
      <c r="D14" s="8">
        <v>100</v>
      </c>
      <c r="E14" s="9" t="s">
        <v>107</v>
      </c>
      <c r="F14" s="10" t="s">
        <v>172</v>
      </c>
      <c r="G14" s="10" t="s">
        <v>49</v>
      </c>
      <c r="H14" s="11">
        <v>1.806</v>
      </c>
      <c r="I14" s="8">
        <v>2</v>
      </c>
      <c r="J14" s="8" t="s">
        <v>10</v>
      </c>
      <c r="K14" s="12">
        <v>42102</v>
      </c>
      <c r="L14" s="13" t="s">
        <v>113</v>
      </c>
      <c r="M14" s="49">
        <v>1.54</v>
      </c>
      <c r="N14" s="49">
        <v>0.15</v>
      </c>
      <c r="O14" s="49">
        <v>0.09</v>
      </c>
      <c r="P14" s="49">
        <v>0.03</v>
      </c>
      <c r="Q14" s="49">
        <v>2.05661</v>
      </c>
      <c r="R14" s="49">
        <v>1.78</v>
      </c>
      <c r="S14" s="49">
        <v>0.03</v>
      </c>
      <c r="T14" s="49">
        <v>0</v>
      </c>
      <c r="U14" s="49">
        <v>0</v>
      </c>
      <c r="V14" s="49">
        <v>5.6398400000000004</v>
      </c>
      <c r="W14" s="49">
        <v>0</v>
      </c>
      <c r="X14" s="49">
        <v>0</v>
      </c>
      <c r="Y14" s="49">
        <v>1.81</v>
      </c>
      <c r="Z14" s="49">
        <v>1.1737899999999999</v>
      </c>
      <c r="AA14" s="49">
        <v>65.98</v>
      </c>
      <c r="AB14" s="49">
        <v>4.8</v>
      </c>
      <c r="AC14" s="46">
        <f t="shared" si="0"/>
        <v>1.0817908558772347</v>
      </c>
      <c r="AD14" s="46">
        <v>49.13</v>
      </c>
      <c r="AE14" s="46">
        <f t="shared" si="1"/>
        <v>0.77725043505774405</v>
      </c>
      <c r="AF14" s="46">
        <v>0</v>
      </c>
      <c r="AG14" s="46">
        <f t="shared" si="2"/>
        <v>0</v>
      </c>
      <c r="AH14" s="46">
        <v>2.5</v>
      </c>
      <c r="AI14" s="46">
        <f t="shared" si="3"/>
        <v>3.9550704002531245E-2</v>
      </c>
      <c r="AJ14" s="4"/>
      <c r="AK14" s="4"/>
      <c r="AM14" s="45">
        <f t="shared" si="4"/>
        <v>1.81</v>
      </c>
      <c r="AN14" s="45">
        <f t="shared" si="5"/>
        <v>1.81</v>
      </c>
      <c r="AO14" s="16">
        <f t="shared" si="9"/>
        <v>1.81</v>
      </c>
      <c r="AP14" s="32"/>
      <c r="AQ14" s="32">
        <f t="shared" si="6"/>
        <v>0.99779005524861875</v>
      </c>
      <c r="AR14" s="32">
        <f t="shared" si="7"/>
        <v>0.99779005524861875</v>
      </c>
      <c r="AS14" s="32">
        <f t="shared" si="8"/>
        <v>0.99779005524861875</v>
      </c>
    </row>
    <row r="15" spans="1:46" ht="23.25" x14ac:dyDescent="0.5">
      <c r="A15" s="5"/>
      <c r="B15" s="20"/>
      <c r="C15" s="20"/>
      <c r="D15" s="20"/>
      <c r="E15" s="20"/>
      <c r="F15" s="96" t="s">
        <v>110</v>
      </c>
      <c r="G15" s="96"/>
      <c r="H15" s="76">
        <f>SUM(H4:H14)</f>
        <v>115.20699999999999</v>
      </c>
      <c r="I15" s="70"/>
      <c r="J15" s="70"/>
      <c r="K15" s="70"/>
      <c r="L15" s="70"/>
      <c r="M15" s="67">
        <f t="shared" ref="M15:P15" si="10">SUM(M4:M14)</f>
        <v>76.15000000000002</v>
      </c>
      <c r="N15" s="67">
        <f t="shared" si="10"/>
        <v>20.089999999999996</v>
      </c>
      <c r="O15" s="67">
        <f t="shared" si="10"/>
        <v>10.290000000000001</v>
      </c>
      <c r="P15" s="67">
        <f t="shared" si="10"/>
        <v>8.69</v>
      </c>
      <c r="Q15" s="67" t="s">
        <v>111</v>
      </c>
      <c r="R15" s="67">
        <f t="shared" ref="R15:U15" si="11">SUM(R4:R14)</f>
        <v>101.89</v>
      </c>
      <c r="S15" s="67">
        <f t="shared" si="11"/>
        <v>8.6</v>
      </c>
      <c r="T15" s="67">
        <f t="shared" si="11"/>
        <v>2.73</v>
      </c>
      <c r="U15" s="67">
        <f t="shared" si="11"/>
        <v>1.9800000000000002</v>
      </c>
      <c r="V15" s="67" t="s">
        <v>111</v>
      </c>
      <c r="W15" s="67">
        <f>SUM(W4:W14)</f>
        <v>0</v>
      </c>
      <c r="X15" s="67">
        <f t="shared" ref="X15:Y15" si="12">SUM(X4:X14)</f>
        <v>0</v>
      </c>
      <c r="Y15" s="67">
        <f t="shared" si="12"/>
        <v>115.21000000000001</v>
      </c>
      <c r="Z15" s="67" t="s">
        <v>111</v>
      </c>
      <c r="AA15" s="67">
        <f>SUM(AA4:AA14)</f>
        <v>5146.1079999999984</v>
      </c>
      <c r="AB15" s="67">
        <f>SUM(AB4:AB14)</f>
        <v>552.97</v>
      </c>
      <c r="AC15" s="67" t="s">
        <v>111</v>
      </c>
      <c r="AD15" s="67">
        <f>SUM(AD4:AD14)</f>
        <v>2102.6930000000007</v>
      </c>
      <c r="AE15" s="67" t="s">
        <v>111</v>
      </c>
      <c r="AF15" s="67">
        <f>SUM(AF4:AF14)</f>
        <v>692.38</v>
      </c>
      <c r="AG15" s="67" t="s">
        <v>111</v>
      </c>
      <c r="AH15" s="67">
        <f>SUM(AH4:AH14)</f>
        <v>27.7134</v>
      </c>
      <c r="AI15" s="67" t="s">
        <v>111</v>
      </c>
    </row>
    <row r="16" spans="1:46" ht="23.25" x14ac:dyDescent="0.5">
      <c r="A16" s="5"/>
      <c r="B16" s="20"/>
      <c r="C16" s="20"/>
      <c r="D16" s="20"/>
      <c r="E16" s="20"/>
      <c r="F16" s="96" t="s">
        <v>112</v>
      </c>
      <c r="G16" s="96"/>
      <c r="H16" s="70"/>
      <c r="I16" s="70"/>
      <c r="J16" s="70"/>
      <c r="K16" s="70"/>
      <c r="L16" s="70"/>
      <c r="M16" s="67" t="s">
        <v>111</v>
      </c>
      <c r="N16" s="67" t="s">
        <v>111</v>
      </c>
      <c r="O16" s="67" t="s">
        <v>111</v>
      </c>
      <c r="P16" s="67" t="s">
        <v>111</v>
      </c>
      <c r="Q16" s="67">
        <f>SUMPRODUCT(Q4:Q14,H4:H14)/H15</f>
        <v>2.5212371238726812</v>
      </c>
      <c r="R16" s="67" t="s">
        <v>111</v>
      </c>
      <c r="S16" s="67" t="s">
        <v>111</v>
      </c>
      <c r="T16" s="67" t="s">
        <v>111</v>
      </c>
      <c r="U16" s="67" t="s">
        <v>111</v>
      </c>
      <c r="V16" s="67">
        <f>SUMPRODUCT(V4:V14,H4:H14)/H15</f>
        <v>5.3701581942069492</v>
      </c>
      <c r="W16" s="67" t="s">
        <v>111</v>
      </c>
      <c r="X16" s="67" t="s">
        <v>111</v>
      </c>
      <c r="Y16" s="67" t="s">
        <v>111</v>
      </c>
      <c r="Z16" s="67">
        <f>SUMPRODUCT(Z4:Z14,H4:H14)/H15</f>
        <v>1.1491240825644276</v>
      </c>
      <c r="AA16" s="67" t="s">
        <v>111</v>
      </c>
      <c r="AB16" s="67" t="s">
        <v>111</v>
      </c>
      <c r="AC16" s="67">
        <f>SUMPRODUCT(AC4:AC14,H4:H14)/H15</f>
        <v>1.3448074211760446</v>
      </c>
      <c r="AD16" s="67" t="s">
        <v>111</v>
      </c>
      <c r="AE16" s="67">
        <f>SUMPRODUCT(AE4:AE14,H4:H14)/H15</f>
        <v>0.5214695535613536</v>
      </c>
      <c r="AF16" s="67" t="s">
        <v>111</v>
      </c>
      <c r="AG16" s="67">
        <f>SUMPRODUCT(AG4:AG14,H4:H14)/H15</f>
        <v>0.17171079634298014</v>
      </c>
      <c r="AH16" s="67" t="s">
        <v>111</v>
      </c>
      <c r="AI16" s="67">
        <f>SUMPRODUCT(AI4:AI14,H4:H14)/H15</f>
        <v>6.8729454683433173E-3</v>
      </c>
      <c r="AJ16" s="4"/>
      <c r="AK16" s="4"/>
    </row>
    <row r="17" spans="1:36" x14ac:dyDescent="0.2">
      <c r="B17" s="18"/>
      <c r="C17" s="18"/>
      <c r="D17" s="18"/>
      <c r="E17" s="18"/>
    </row>
    <row r="18" spans="1:36" x14ac:dyDescent="0.2">
      <c r="B18" s="18"/>
      <c r="C18" s="18"/>
      <c r="D18" s="18"/>
      <c r="E18" s="18"/>
    </row>
    <row r="19" spans="1:36" x14ac:dyDescent="0.2">
      <c r="B19" s="18"/>
      <c r="C19" s="18"/>
      <c r="D19" s="18"/>
      <c r="E19" s="18"/>
    </row>
    <row r="20" spans="1:36" x14ac:dyDescent="0.2">
      <c r="B20" s="18"/>
      <c r="C20" s="18"/>
      <c r="D20" s="18"/>
      <c r="E20" s="18"/>
    </row>
    <row r="21" spans="1:36" x14ac:dyDescent="0.2">
      <c r="B21" s="18"/>
      <c r="C21" s="18"/>
      <c r="D21" s="18"/>
      <c r="E21" s="18"/>
    </row>
    <row r="22" spans="1:36" x14ac:dyDescent="0.2">
      <c r="B22" s="18"/>
      <c r="C22" s="18"/>
      <c r="D22" s="18"/>
      <c r="E22" s="18"/>
    </row>
    <row r="23" spans="1:36" x14ac:dyDescent="0.2">
      <c r="B23" s="18"/>
      <c r="C23" s="18"/>
      <c r="D23" s="18"/>
      <c r="E23" s="18"/>
    </row>
    <row r="24" spans="1:36" x14ac:dyDescent="0.2">
      <c r="B24" s="18"/>
      <c r="C24" s="18"/>
      <c r="D24" s="18"/>
      <c r="E24" s="18"/>
    </row>
    <row r="25" spans="1:36" x14ac:dyDescent="0.2">
      <c r="B25" s="18"/>
      <c r="C25" s="18"/>
      <c r="D25" s="18"/>
      <c r="E25" s="18"/>
    </row>
    <row r="27" spans="1:36" ht="23.25" x14ac:dyDescent="0.5">
      <c r="A27" s="102" t="s">
        <v>220</v>
      </c>
      <c r="B27" s="102"/>
      <c r="C27" s="102"/>
      <c r="D27" s="102"/>
      <c r="E27" s="102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31"/>
      <c r="AB27" s="31"/>
      <c r="AC27" s="31"/>
      <c r="AD27" s="31"/>
      <c r="AE27" s="18"/>
      <c r="AF27" s="18"/>
      <c r="AG27" s="18"/>
      <c r="AH27" s="18"/>
      <c r="AI27" s="18"/>
      <c r="AJ27" s="18"/>
    </row>
    <row r="28" spans="1:36" ht="58.5" customHeight="1" x14ac:dyDescent="0.2">
      <c r="A28" s="84" t="s">
        <v>137</v>
      </c>
      <c r="B28" s="84" t="s">
        <v>0</v>
      </c>
      <c r="C28" s="94" t="s">
        <v>1</v>
      </c>
      <c r="D28" s="95" t="s">
        <v>2</v>
      </c>
      <c r="E28" s="84" t="s">
        <v>3</v>
      </c>
      <c r="F28" s="84" t="s">
        <v>183</v>
      </c>
      <c r="G28" s="84" t="s">
        <v>184</v>
      </c>
      <c r="H28" s="91" t="s">
        <v>185</v>
      </c>
      <c r="I28" s="84" t="s">
        <v>4</v>
      </c>
      <c r="J28" s="84" t="s">
        <v>5</v>
      </c>
      <c r="K28" s="92" t="s">
        <v>6</v>
      </c>
      <c r="L28" s="84" t="s">
        <v>7</v>
      </c>
      <c r="M28" s="93" t="s">
        <v>186</v>
      </c>
      <c r="N28" s="93"/>
      <c r="O28" s="93"/>
      <c r="P28" s="93"/>
      <c r="Q28" s="87" t="s">
        <v>187</v>
      </c>
      <c r="R28" s="97" t="s">
        <v>190</v>
      </c>
      <c r="S28" s="98"/>
      <c r="T28" s="99"/>
      <c r="U28" s="87" t="s">
        <v>191</v>
      </c>
      <c r="V28" s="82" t="s">
        <v>138</v>
      </c>
      <c r="W28" s="82" t="s">
        <v>214</v>
      </c>
      <c r="X28" s="82" t="s">
        <v>215</v>
      </c>
      <c r="Y28" s="77" t="s">
        <v>139</v>
      </c>
      <c r="Z28" s="82" t="s">
        <v>140</v>
      </c>
      <c r="AA28" s="82" t="s">
        <v>216</v>
      </c>
      <c r="AB28" s="82" t="s">
        <v>198</v>
      </c>
      <c r="AC28" s="80" t="s">
        <v>159</v>
      </c>
      <c r="AD28" s="31"/>
      <c r="AE28" s="18"/>
      <c r="AF28" s="18"/>
      <c r="AG28" s="18"/>
      <c r="AH28" s="18"/>
      <c r="AI28" s="18"/>
      <c r="AJ28" s="18"/>
    </row>
    <row r="29" spans="1:36" ht="29.25" customHeight="1" x14ac:dyDescent="0.2">
      <c r="A29" s="84"/>
      <c r="B29" s="84"/>
      <c r="C29" s="94"/>
      <c r="D29" s="95"/>
      <c r="E29" s="84"/>
      <c r="F29" s="84"/>
      <c r="G29" s="84"/>
      <c r="H29" s="91"/>
      <c r="I29" s="84"/>
      <c r="J29" s="84"/>
      <c r="K29" s="92"/>
      <c r="L29" s="84"/>
      <c r="M29" s="63" t="s">
        <v>201</v>
      </c>
      <c r="N29" s="64" t="s">
        <v>202</v>
      </c>
      <c r="O29" s="64" t="s">
        <v>203</v>
      </c>
      <c r="P29" s="63" t="s">
        <v>204</v>
      </c>
      <c r="Q29" s="87"/>
      <c r="R29" s="63" t="s">
        <v>209</v>
      </c>
      <c r="S29" s="64" t="s">
        <v>210</v>
      </c>
      <c r="T29" s="63" t="s">
        <v>211</v>
      </c>
      <c r="U29" s="87"/>
      <c r="V29" s="83"/>
      <c r="W29" s="83"/>
      <c r="X29" s="83"/>
      <c r="Y29" s="78"/>
      <c r="Z29" s="83"/>
      <c r="AA29" s="83"/>
      <c r="AB29" s="83"/>
      <c r="AC29" s="79" t="s">
        <v>217</v>
      </c>
      <c r="AD29" s="31"/>
      <c r="AE29" s="18"/>
      <c r="AF29" s="18"/>
      <c r="AG29" s="18"/>
      <c r="AH29" s="18"/>
      <c r="AI29" s="18"/>
      <c r="AJ29" s="18"/>
    </row>
    <row r="30" spans="1:36" ht="23.25" x14ac:dyDescent="0.5">
      <c r="A30" s="24" t="s">
        <v>97</v>
      </c>
      <c r="B30" s="29">
        <v>336</v>
      </c>
      <c r="C30" s="29">
        <v>4</v>
      </c>
      <c r="D30" s="29">
        <v>201</v>
      </c>
      <c r="E30" s="29" t="s">
        <v>141</v>
      </c>
      <c r="F30" s="27" t="s">
        <v>142</v>
      </c>
      <c r="G30" s="27" t="s">
        <v>143</v>
      </c>
      <c r="H30" s="30">
        <v>7.95</v>
      </c>
      <c r="I30" s="24">
        <v>4</v>
      </c>
      <c r="J30" s="29" t="s">
        <v>182</v>
      </c>
      <c r="K30" s="28">
        <v>42102</v>
      </c>
      <c r="L30" s="33" t="s">
        <v>144</v>
      </c>
      <c r="M30" s="62">
        <v>0.21</v>
      </c>
      <c r="N30" s="62">
        <v>2.5299999999999998</v>
      </c>
      <c r="O30" s="62">
        <v>4.28</v>
      </c>
      <c r="P30" s="62">
        <v>0.93</v>
      </c>
      <c r="Q30" s="62">
        <v>3.9217900000000001</v>
      </c>
      <c r="R30" s="62">
        <v>0</v>
      </c>
      <c r="S30" s="48">
        <v>0</v>
      </c>
      <c r="T30" s="62">
        <v>7.9499999999999993</v>
      </c>
      <c r="U30" s="48">
        <v>1.08335</v>
      </c>
      <c r="V30" s="42">
        <v>21</v>
      </c>
      <c r="W30" s="42">
        <v>0</v>
      </c>
      <c r="X30" s="42">
        <v>44</v>
      </c>
      <c r="Y30" s="42">
        <v>0</v>
      </c>
      <c r="Z30" s="42">
        <v>0</v>
      </c>
      <c r="AA30" s="48">
        <v>12.5</v>
      </c>
      <c r="AB30" s="46">
        <v>4.4923629829290213E-2</v>
      </c>
      <c r="AC30" s="42">
        <v>198</v>
      </c>
      <c r="AD30" s="23"/>
      <c r="AE30" s="18"/>
      <c r="AF30" s="18"/>
      <c r="AG30" s="18"/>
      <c r="AH30" s="18"/>
      <c r="AI30" s="18"/>
      <c r="AJ30" s="18"/>
    </row>
    <row r="31" spans="1:36" ht="23.25" x14ac:dyDescent="0.5">
      <c r="A31" s="24" t="s">
        <v>97</v>
      </c>
      <c r="B31" s="29">
        <v>336</v>
      </c>
      <c r="C31" s="29">
        <v>4</v>
      </c>
      <c r="D31" s="29">
        <v>201</v>
      </c>
      <c r="E31" s="29" t="s">
        <v>141</v>
      </c>
      <c r="F31" s="27" t="s">
        <v>143</v>
      </c>
      <c r="G31" s="27" t="s">
        <v>145</v>
      </c>
      <c r="H31" s="30">
        <v>11.333</v>
      </c>
      <c r="I31" s="24">
        <v>4</v>
      </c>
      <c r="J31" s="29" t="s">
        <v>18</v>
      </c>
      <c r="K31" s="28">
        <v>42102</v>
      </c>
      <c r="L31" s="33" t="s">
        <v>144</v>
      </c>
      <c r="M31" s="62">
        <v>1.3</v>
      </c>
      <c r="N31" s="62">
        <v>4.47</v>
      </c>
      <c r="O31" s="62">
        <v>3.2</v>
      </c>
      <c r="P31" s="62">
        <v>2.37</v>
      </c>
      <c r="Q31" s="62">
        <v>3.9489200000000002</v>
      </c>
      <c r="R31" s="62">
        <v>0</v>
      </c>
      <c r="S31" s="48">
        <v>0</v>
      </c>
      <c r="T31" s="62">
        <v>11.34</v>
      </c>
      <c r="U31" s="48">
        <v>1.09673</v>
      </c>
      <c r="V31" s="42">
        <v>87</v>
      </c>
      <c r="W31" s="42">
        <v>41</v>
      </c>
      <c r="X31" s="42">
        <v>23</v>
      </c>
      <c r="Y31" s="42">
        <v>58</v>
      </c>
      <c r="Z31" s="42">
        <v>0</v>
      </c>
      <c r="AA31" s="48">
        <v>168.57</v>
      </c>
      <c r="AB31" s="46">
        <v>0.42497888593361988</v>
      </c>
      <c r="AC31" s="42">
        <v>256</v>
      </c>
      <c r="AD31" s="23"/>
      <c r="AE31" s="18"/>
      <c r="AF31" s="18"/>
      <c r="AG31" s="18"/>
      <c r="AH31" s="18"/>
      <c r="AI31" s="18"/>
      <c r="AJ31" s="18"/>
    </row>
    <row r="32" spans="1:36" ht="23.25" x14ac:dyDescent="0.5">
      <c r="A32" s="24" t="s">
        <v>97</v>
      </c>
      <c r="B32" s="29">
        <v>336</v>
      </c>
      <c r="C32" s="29">
        <v>4</v>
      </c>
      <c r="D32" s="29">
        <v>202</v>
      </c>
      <c r="E32" s="29" t="s">
        <v>146</v>
      </c>
      <c r="F32" s="27" t="s">
        <v>143</v>
      </c>
      <c r="G32" s="27" t="s">
        <v>147</v>
      </c>
      <c r="H32" s="30">
        <v>6.4370000000000003</v>
      </c>
      <c r="I32" s="24">
        <v>4</v>
      </c>
      <c r="J32" s="29" t="s">
        <v>182</v>
      </c>
      <c r="K32" s="28">
        <v>42102</v>
      </c>
      <c r="L32" s="33" t="s">
        <v>144</v>
      </c>
      <c r="M32" s="62">
        <v>0.66</v>
      </c>
      <c r="N32" s="62">
        <v>3.06</v>
      </c>
      <c r="O32" s="62">
        <v>1.81</v>
      </c>
      <c r="P32" s="62">
        <v>0.91</v>
      </c>
      <c r="Q32" s="62">
        <v>3.6941099999999998</v>
      </c>
      <c r="R32" s="62">
        <v>0</v>
      </c>
      <c r="S32" s="48">
        <v>0</v>
      </c>
      <c r="T32" s="62">
        <v>6.44</v>
      </c>
      <c r="U32" s="48">
        <v>1.09172</v>
      </c>
      <c r="V32" s="42">
        <v>0</v>
      </c>
      <c r="W32" s="42">
        <v>2</v>
      </c>
      <c r="X32" s="42">
        <v>15</v>
      </c>
      <c r="Y32" s="42">
        <v>0</v>
      </c>
      <c r="Z32" s="42">
        <v>0</v>
      </c>
      <c r="AA32" s="48">
        <v>74.540000000000006</v>
      </c>
      <c r="AB32" s="46">
        <v>0.33085510108968241</v>
      </c>
      <c r="AC32" s="42">
        <v>0</v>
      </c>
      <c r="AD32" s="23"/>
      <c r="AE32" s="18"/>
      <c r="AF32" s="18"/>
      <c r="AG32" s="18"/>
      <c r="AH32" s="18"/>
      <c r="AI32" s="18"/>
      <c r="AJ32" s="18"/>
    </row>
    <row r="33" spans="1:29" s="26" customFormat="1" ht="23.25" x14ac:dyDescent="0.5">
      <c r="A33" s="24" t="s">
        <v>97</v>
      </c>
      <c r="B33" s="29">
        <v>336</v>
      </c>
      <c r="C33" s="29">
        <v>4</v>
      </c>
      <c r="D33" s="29">
        <v>202</v>
      </c>
      <c r="E33" s="29" t="s">
        <v>146</v>
      </c>
      <c r="F33" s="27" t="s">
        <v>147</v>
      </c>
      <c r="G33" s="27" t="s">
        <v>143</v>
      </c>
      <c r="H33" s="30">
        <v>6.4370000000000003</v>
      </c>
      <c r="I33" s="24">
        <v>4</v>
      </c>
      <c r="J33" s="29" t="s">
        <v>18</v>
      </c>
      <c r="K33" s="28">
        <v>42102</v>
      </c>
      <c r="L33" s="33" t="s">
        <v>144</v>
      </c>
      <c r="M33" s="62">
        <v>0.56999999999999995</v>
      </c>
      <c r="N33" s="62">
        <v>2.6</v>
      </c>
      <c r="O33" s="62">
        <v>2.11</v>
      </c>
      <c r="P33" s="62">
        <v>1.1499999999999999</v>
      </c>
      <c r="Q33" s="62">
        <v>3.89866</v>
      </c>
      <c r="R33" s="62">
        <v>0</v>
      </c>
      <c r="S33" s="48">
        <v>0</v>
      </c>
      <c r="T33" s="62">
        <v>6.43</v>
      </c>
      <c r="U33" s="48">
        <v>1.0946</v>
      </c>
      <c r="V33" s="42">
        <v>12</v>
      </c>
      <c r="W33" s="42">
        <v>16</v>
      </c>
      <c r="X33" s="42">
        <v>0</v>
      </c>
      <c r="Y33" s="42">
        <v>0</v>
      </c>
      <c r="Z33" s="42">
        <v>0</v>
      </c>
      <c r="AA33" s="48">
        <v>51.87</v>
      </c>
      <c r="AB33" s="46">
        <v>0.23023147428926513</v>
      </c>
      <c r="AC33" s="42">
        <v>0</v>
      </c>
    </row>
    <row r="34" spans="1:29" s="26" customFormat="1" ht="23.25" x14ac:dyDescent="0.5">
      <c r="A34" s="24" t="s">
        <v>97</v>
      </c>
      <c r="B34" s="29">
        <v>336</v>
      </c>
      <c r="C34" s="29">
        <v>321</v>
      </c>
      <c r="D34" s="29">
        <v>101</v>
      </c>
      <c r="E34" s="29" t="s">
        <v>148</v>
      </c>
      <c r="F34" s="27" t="s">
        <v>49</v>
      </c>
      <c r="G34" s="27" t="s">
        <v>149</v>
      </c>
      <c r="H34" s="30">
        <v>21.15</v>
      </c>
      <c r="I34" s="24">
        <v>4</v>
      </c>
      <c r="J34" s="29" t="s">
        <v>182</v>
      </c>
      <c r="K34" s="28">
        <v>42089</v>
      </c>
      <c r="L34" s="33" t="s">
        <v>144</v>
      </c>
      <c r="M34" s="62">
        <v>0.67</v>
      </c>
      <c r="N34" s="62">
        <v>6.67</v>
      </c>
      <c r="O34" s="62">
        <v>10.35</v>
      </c>
      <c r="P34" s="62">
        <v>3.47</v>
      </c>
      <c r="Q34" s="62">
        <v>4.0459100000000001</v>
      </c>
      <c r="R34" s="62">
        <v>0</v>
      </c>
      <c r="S34" s="48">
        <v>0</v>
      </c>
      <c r="T34" s="62">
        <v>21.159999999999997</v>
      </c>
      <c r="U34" s="48">
        <v>1.22288</v>
      </c>
      <c r="V34" s="42">
        <v>134</v>
      </c>
      <c r="W34" s="42">
        <v>359</v>
      </c>
      <c r="X34" s="42">
        <v>171</v>
      </c>
      <c r="Y34" s="42">
        <v>56</v>
      </c>
      <c r="Z34" s="42">
        <v>15</v>
      </c>
      <c r="AA34" s="48">
        <v>62.03</v>
      </c>
      <c r="AB34" s="46">
        <v>8.3796014859844656E-2</v>
      </c>
      <c r="AC34" s="42">
        <v>397</v>
      </c>
    </row>
    <row r="35" spans="1:29" s="26" customFormat="1" ht="23.25" x14ac:dyDescent="0.5">
      <c r="A35" s="24" t="s">
        <v>97</v>
      </c>
      <c r="B35" s="29">
        <v>336</v>
      </c>
      <c r="C35" s="29">
        <v>321</v>
      </c>
      <c r="D35" s="29">
        <v>101</v>
      </c>
      <c r="E35" s="29" t="s">
        <v>148</v>
      </c>
      <c r="F35" s="27" t="s">
        <v>149</v>
      </c>
      <c r="G35" s="27" t="s">
        <v>49</v>
      </c>
      <c r="H35" s="30">
        <v>21.15</v>
      </c>
      <c r="I35" s="24">
        <v>4</v>
      </c>
      <c r="J35" s="29" t="s">
        <v>12</v>
      </c>
      <c r="K35" s="28">
        <v>42089</v>
      </c>
      <c r="L35" s="33" t="s">
        <v>144</v>
      </c>
      <c r="M35" s="62">
        <v>0.13</v>
      </c>
      <c r="N35" s="62">
        <v>3.95</v>
      </c>
      <c r="O35" s="62">
        <v>13.41</v>
      </c>
      <c r="P35" s="62">
        <v>3.66</v>
      </c>
      <c r="Q35" s="62">
        <v>4.23942</v>
      </c>
      <c r="R35" s="62">
        <v>0</v>
      </c>
      <c r="S35" s="48">
        <v>0</v>
      </c>
      <c r="T35" s="62">
        <v>21.150000000000002</v>
      </c>
      <c r="U35" s="48">
        <v>1.18401</v>
      </c>
      <c r="V35" s="42">
        <v>59</v>
      </c>
      <c r="W35" s="42">
        <v>71</v>
      </c>
      <c r="X35" s="42">
        <v>38</v>
      </c>
      <c r="Y35" s="42">
        <v>57</v>
      </c>
      <c r="Z35" s="42">
        <v>12</v>
      </c>
      <c r="AA35" s="48">
        <v>10.8</v>
      </c>
      <c r="AB35" s="46">
        <v>1.4589665653495445E-2</v>
      </c>
      <c r="AC35" s="42">
        <v>351</v>
      </c>
    </row>
    <row r="36" spans="1:29" s="26" customFormat="1" ht="23.25" x14ac:dyDescent="0.5">
      <c r="A36" s="24" t="s">
        <v>97</v>
      </c>
      <c r="B36" s="29">
        <v>336</v>
      </c>
      <c r="C36" s="29">
        <v>321</v>
      </c>
      <c r="D36" s="29">
        <v>102</v>
      </c>
      <c r="E36" s="29" t="s">
        <v>150</v>
      </c>
      <c r="F36" s="27" t="s">
        <v>149</v>
      </c>
      <c r="G36" s="27" t="s">
        <v>151</v>
      </c>
      <c r="H36" s="30">
        <v>8.5</v>
      </c>
      <c r="I36" s="24">
        <v>4</v>
      </c>
      <c r="J36" s="29" t="s">
        <v>182</v>
      </c>
      <c r="K36" s="28">
        <v>42089</v>
      </c>
      <c r="L36" s="33" t="s">
        <v>144</v>
      </c>
      <c r="M36" s="62">
        <v>0.47</v>
      </c>
      <c r="N36" s="62">
        <v>2.61</v>
      </c>
      <c r="O36" s="62">
        <v>4.62</v>
      </c>
      <c r="P36" s="62">
        <v>0.81</v>
      </c>
      <c r="Q36" s="62">
        <v>3.9012899999999999</v>
      </c>
      <c r="R36" s="62">
        <v>0</v>
      </c>
      <c r="S36" s="48">
        <v>0</v>
      </c>
      <c r="T36" s="62">
        <v>8.51</v>
      </c>
      <c r="U36" s="48">
        <v>1.19943</v>
      </c>
      <c r="V36" s="42">
        <v>9</v>
      </c>
      <c r="W36" s="42">
        <v>26</v>
      </c>
      <c r="X36" s="42">
        <v>28</v>
      </c>
      <c r="Y36" s="42">
        <v>12</v>
      </c>
      <c r="Z36" s="42">
        <v>1</v>
      </c>
      <c r="AA36" s="48">
        <v>3.82</v>
      </c>
      <c r="AB36" s="46">
        <v>1.2840336134453781E-2</v>
      </c>
      <c r="AC36" s="42">
        <v>148</v>
      </c>
    </row>
    <row r="37" spans="1:29" s="26" customFormat="1" ht="23.25" x14ac:dyDescent="0.5">
      <c r="A37" s="24" t="s">
        <v>97</v>
      </c>
      <c r="B37" s="29">
        <v>336</v>
      </c>
      <c r="C37" s="29">
        <v>346</v>
      </c>
      <c r="D37" s="29">
        <v>301</v>
      </c>
      <c r="E37" s="29" t="s">
        <v>152</v>
      </c>
      <c r="F37" s="27" t="s">
        <v>153</v>
      </c>
      <c r="G37" s="27" t="s">
        <v>154</v>
      </c>
      <c r="H37" s="30">
        <v>12.7</v>
      </c>
      <c r="I37" s="24">
        <v>2</v>
      </c>
      <c r="J37" s="29" t="s">
        <v>181</v>
      </c>
      <c r="K37" s="28">
        <v>42089</v>
      </c>
      <c r="L37" s="33" t="s">
        <v>144</v>
      </c>
      <c r="M37" s="62">
        <v>0.03</v>
      </c>
      <c r="N37" s="62">
        <v>1.6</v>
      </c>
      <c r="O37" s="62">
        <v>7.11</v>
      </c>
      <c r="P37" s="62">
        <v>3.96</v>
      </c>
      <c r="Q37" s="62">
        <v>4.7137399999999996</v>
      </c>
      <c r="R37" s="62">
        <v>0</v>
      </c>
      <c r="S37" s="48">
        <v>0</v>
      </c>
      <c r="T37" s="62">
        <v>12.7</v>
      </c>
      <c r="U37" s="48">
        <v>1.38517</v>
      </c>
      <c r="V37" s="42">
        <v>420</v>
      </c>
      <c r="W37" s="42">
        <v>290</v>
      </c>
      <c r="X37" s="42">
        <v>326</v>
      </c>
      <c r="Y37" s="42">
        <v>408</v>
      </c>
      <c r="Z37" s="42">
        <v>50</v>
      </c>
      <c r="AA37" s="48">
        <v>306.62</v>
      </c>
      <c r="AB37" s="46">
        <v>0.68980877390326223</v>
      </c>
      <c r="AC37" s="42">
        <v>297</v>
      </c>
    </row>
    <row r="38" spans="1:29" s="26" customFormat="1" ht="23.25" x14ac:dyDescent="0.5">
      <c r="A38" s="24" t="s">
        <v>97</v>
      </c>
      <c r="B38" s="29">
        <v>336</v>
      </c>
      <c r="C38" s="29">
        <v>346</v>
      </c>
      <c r="D38" s="29">
        <v>301</v>
      </c>
      <c r="E38" s="38" t="s">
        <v>152</v>
      </c>
      <c r="F38" s="27" t="s">
        <v>154</v>
      </c>
      <c r="G38" s="27" t="s">
        <v>153</v>
      </c>
      <c r="H38" s="30">
        <v>12.7</v>
      </c>
      <c r="I38" s="24">
        <v>2</v>
      </c>
      <c r="J38" s="29" t="s">
        <v>12</v>
      </c>
      <c r="K38" s="28">
        <v>42089</v>
      </c>
      <c r="L38" s="33" t="s">
        <v>144</v>
      </c>
      <c r="M38" s="62">
        <v>0.14000000000000001</v>
      </c>
      <c r="N38" s="62">
        <v>1.39</v>
      </c>
      <c r="O38" s="62">
        <v>6.8</v>
      </c>
      <c r="P38" s="62">
        <v>4.38</v>
      </c>
      <c r="Q38" s="62">
        <v>4.7605599999999999</v>
      </c>
      <c r="R38" s="62">
        <v>0</v>
      </c>
      <c r="S38" s="48">
        <v>0</v>
      </c>
      <c r="T38" s="62">
        <v>12.71</v>
      </c>
      <c r="U38" s="48">
        <v>1.2299599999999999</v>
      </c>
      <c r="V38" s="42">
        <v>28</v>
      </c>
      <c r="W38" s="42">
        <v>12</v>
      </c>
      <c r="X38" s="42">
        <v>0</v>
      </c>
      <c r="Y38" s="42">
        <v>0</v>
      </c>
      <c r="Z38" s="42">
        <v>5</v>
      </c>
      <c r="AA38" s="48">
        <v>10.57</v>
      </c>
      <c r="AB38" s="46">
        <v>2.3779527559055123E-2</v>
      </c>
      <c r="AC38" s="42">
        <v>0</v>
      </c>
    </row>
    <row r="39" spans="1:29" s="35" customFormat="1" ht="23.25" x14ac:dyDescent="0.5">
      <c r="A39" s="33" t="s">
        <v>97</v>
      </c>
      <c r="B39" s="33">
        <v>336</v>
      </c>
      <c r="C39" s="7">
        <v>375</v>
      </c>
      <c r="D39" s="8">
        <v>101</v>
      </c>
      <c r="E39" s="9" t="s">
        <v>98</v>
      </c>
      <c r="F39" s="10">
        <v>37209</v>
      </c>
      <c r="G39" s="10">
        <v>37521</v>
      </c>
      <c r="H39" s="25">
        <v>0.312</v>
      </c>
      <c r="I39" s="8">
        <v>2</v>
      </c>
      <c r="J39" s="8" t="s">
        <v>180</v>
      </c>
      <c r="K39" s="12">
        <v>42102</v>
      </c>
      <c r="L39" s="33" t="s">
        <v>144</v>
      </c>
      <c r="M39" s="65">
        <v>0.03</v>
      </c>
      <c r="N39" s="65">
        <v>0.14000000000000001</v>
      </c>
      <c r="O39" s="65">
        <v>0.09</v>
      </c>
      <c r="P39" s="65">
        <v>0.06</v>
      </c>
      <c r="Q39" s="65">
        <v>3.7563599999999999</v>
      </c>
      <c r="R39" s="62">
        <v>0</v>
      </c>
      <c r="S39" s="48">
        <v>0</v>
      </c>
      <c r="T39" s="62">
        <v>0.32</v>
      </c>
      <c r="U39" s="48">
        <v>1.212</v>
      </c>
      <c r="V39" s="42">
        <v>2</v>
      </c>
      <c r="W39" s="42">
        <v>3</v>
      </c>
      <c r="X39" s="42">
        <v>1</v>
      </c>
      <c r="Y39" s="42">
        <v>0</v>
      </c>
      <c r="Z39" s="42">
        <v>0</v>
      </c>
      <c r="AA39" s="48">
        <v>0</v>
      </c>
      <c r="AB39" s="46">
        <v>0</v>
      </c>
      <c r="AC39" s="42">
        <v>2</v>
      </c>
    </row>
    <row r="40" spans="1:29" s="35" customFormat="1" ht="23.25" x14ac:dyDescent="0.5">
      <c r="A40" s="33" t="s">
        <v>97</v>
      </c>
      <c r="B40" s="33">
        <v>336</v>
      </c>
      <c r="C40" s="7">
        <v>375</v>
      </c>
      <c r="D40" s="8">
        <v>101</v>
      </c>
      <c r="E40" s="9" t="s">
        <v>98</v>
      </c>
      <c r="F40" s="10">
        <v>37521</v>
      </c>
      <c r="G40" s="10">
        <v>37209</v>
      </c>
      <c r="H40" s="25">
        <v>0.312</v>
      </c>
      <c r="I40" s="8">
        <v>2</v>
      </c>
      <c r="J40" s="8" t="s">
        <v>10</v>
      </c>
      <c r="K40" s="12">
        <v>42102</v>
      </c>
      <c r="L40" s="33" t="s">
        <v>144</v>
      </c>
      <c r="M40" s="65">
        <v>0.06</v>
      </c>
      <c r="N40" s="65">
        <v>0.09</v>
      </c>
      <c r="O40" s="65">
        <v>0.11</v>
      </c>
      <c r="P40" s="65">
        <v>0.06</v>
      </c>
      <c r="Q40" s="65">
        <v>4.1836399999999996</v>
      </c>
      <c r="R40" s="62">
        <v>0</v>
      </c>
      <c r="S40" s="48">
        <v>0</v>
      </c>
      <c r="T40" s="62">
        <v>0.32</v>
      </c>
      <c r="U40" s="48">
        <v>1.1830000000000001</v>
      </c>
      <c r="V40" s="42">
        <v>1</v>
      </c>
      <c r="W40" s="42">
        <v>0</v>
      </c>
      <c r="X40" s="42">
        <v>0</v>
      </c>
      <c r="Y40" s="42">
        <v>2</v>
      </c>
      <c r="Z40" s="42">
        <v>0</v>
      </c>
      <c r="AA40" s="48">
        <v>0</v>
      </c>
      <c r="AB40" s="46">
        <v>0</v>
      </c>
      <c r="AC40" s="42">
        <v>3</v>
      </c>
    </row>
    <row r="41" spans="1:29" s="26" customFormat="1" ht="23.25" x14ac:dyDescent="0.5">
      <c r="A41" s="24" t="s">
        <v>97</v>
      </c>
      <c r="B41" s="29">
        <v>336</v>
      </c>
      <c r="C41" s="29">
        <v>3094</v>
      </c>
      <c r="D41" s="29">
        <v>100</v>
      </c>
      <c r="E41" s="29" t="s">
        <v>101</v>
      </c>
      <c r="F41" s="27" t="s">
        <v>49</v>
      </c>
      <c r="G41" s="27" t="s">
        <v>173</v>
      </c>
      <c r="H41" s="30">
        <v>1.8939999999999999</v>
      </c>
      <c r="I41" s="24">
        <v>2</v>
      </c>
      <c r="J41" s="29" t="s">
        <v>181</v>
      </c>
      <c r="K41" s="28">
        <v>42102</v>
      </c>
      <c r="L41" s="33" t="s">
        <v>144</v>
      </c>
      <c r="M41" s="62">
        <v>0.02</v>
      </c>
      <c r="N41" s="62">
        <v>0.4</v>
      </c>
      <c r="O41" s="62">
        <v>1.17</v>
      </c>
      <c r="P41" s="62">
        <v>0.3</v>
      </c>
      <c r="Q41" s="62">
        <v>4.3334200000000003</v>
      </c>
      <c r="R41" s="62">
        <v>0</v>
      </c>
      <c r="S41" s="48">
        <v>0</v>
      </c>
      <c r="T41" s="62">
        <v>1.89</v>
      </c>
      <c r="U41" s="48">
        <v>0.97367999999999999</v>
      </c>
      <c r="V41" s="42">
        <v>0</v>
      </c>
      <c r="W41" s="42">
        <v>0</v>
      </c>
      <c r="X41" s="42">
        <v>0</v>
      </c>
      <c r="Y41" s="42">
        <v>0</v>
      </c>
      <c r="Z41" s="42">
        <v>0</v>
      </c>
      <c r="AA41" s="48">
        <v>0</v>
      </c>
      <c r="AB41" s="46">
        <v>0</v>
      </c>
      <c r="AC41" s="42">
        <v>12</v>
      </c>
    </row>
    <row r="42" spans="1:29" s="26" customFormat="1" ht="23.25" x14ac:dyDescent="0.5">
      <c r="A42" s="24" t="s">
        <v>97</v>
      </c>
      <c r="B42" s="29">
        <v>336</v>
      </c>
      <c r="C42" s="29">
        <v>3094</v>
      </c>
      <c r="D42" s="29">
        <v>100</v>
      </c>
      <c r="E42" s="29" t="s">
        <v>101</v>
      </c>
      <c r="F42" s="27" t="s">
        <v>173</v>
      </c>
      <c r="G42" s="27" t="s">
        <v>49</v>
      </c>
      <c r="H42" s="30">
        <v>1.8939999999999999</v>
      </c>
      <c r="I42" s="24">
        <v>2</v>
      </c>
      <c r="J42" s="29" t="s">
        <v>12</v>
      </c>
      <c r="K42" s="28">
        <v>42102</v>
      </c>
      <c r="L42" s="33" t="s">
        <v>144</v>
      </c>
      <c r="M42" s="62">
        <v>0.13</v>
      </c>
      <c r="N42" s="62">
        <v>0.67</v>
      </c>
      <c r="O42" s="62">
        <v>0.97</v>
      </c>
      <c r="P42" s="62">
        <v>0.13</v>
      </c>
      <c r="Q42" s="62">
        <v>3.7986499999999999</v>
      </c>
      <c r="R42" s="62">
        <v>0</v>
      </c>
      <c r="S42" s="48">
        <v>0</v>
      </c>
      <c r="T42" s="62">
        <v>1.9</v>
      </c>
      <c r="U42" s="48">
        <v>0.95962199999999998</v>
      </c>
      <c r="V42" s="42">
        <v>0</v>
      </c>
      <c r="W42" s="42">
        <v>0</v>
      </c>
      <c r="X42" s="42">
        <v>0</v>
      </c>
      <c r="Y42" s="42">
        <v>0</v>
      </c>
      <c r="Z42" s="42">
        <v>0</v>
      </c>
      <c r="AA42" s="48">
        <v>0</v>
      </c>
      <c r="AB42" s="46">
        <v>0</v>
      </c>
      <c r="AC42" s="42">
        <v>6</v>
      </c>
    </row>
    <row r="43" spans="1:29" s="26" customFormat="1" ht="23.25" x14ac:dyDescent="0.5">
      <c r="A43" s="24" t="s">
        <v>97</v>
      </c>
      <c r="B43" s="29">
        <v>336</v>
      </c>
      <c r="C43" s="29">
        <v>3524</v>
      </c>
      <c r="D43" s="29">
        <v>100</v>
      </c>
      <c r="E43" s="29" t="s">
        <v>155</v>
      </c>
      <c r="F43" s="27" t="s">
        <v>49</v>
      </c>
      <c r="G43" s="27" t="s">
        <v>156</v>
      </c>
      <c r="H43" s="30">
        <v>1.1950000000000001</v>
      </c>
      <c r="I43" s="24">
        <v>2</v>
      </c>
      <c r="J43" s="29" t="s">
        <v>179</v>
      </c>
      <c r="K43" s="28">
        <v>42089</v>
      </c>
      <c r="L43" s="33" t="s">
        <v>144</v>
      </c>
      <c r="M43" s="62">
        <v>0.2</v>
      </c>
      <c r="N43" s="62">
        <v>0.2</v>
      </c>
      <c r="O43" s="62">
        <v>0.4</v>
      </c>
      <c r="P43" s="62">
        <v>0.4</v>
      </c>
      <c r="Q43" s="62">
        <v>4.5966699999999996</v>
      </c>
      <c r="R43" s="62">
        <v>0</v>
      </c>
      <c r="S43" s="48">
        <v>0</v>
      </c>
      <c r="T43" s="62">
        <v>1.2000000000000002</v>
      </c>
      <c r="U43" s="48">
        <v>0.95650000000000002</v>
      </c>
      <c r="V43" s="42">
        <v>33</v>
      </c>
      <c r="W43" s="42">
        <v>29</v>
      </c>
      <c r="X43" s="42">
        <v>33</v>
      </c>
      <c r="Y43" s="42">
        <v>5</v>
      </c>
      <c r="Z43" s="42">
        <v>0</v>
      </c>
      <c r="AA43" s="48">
        <v>92.49</v>
      </c>
      <c r="AB43" s="46">
        <v>2.2113568439928271</v>
      </c>
      <c r="AC43" s="42">
        <v>65</v>
      </c>
    </row>
    <row r="44" spans="1:29" s="26" customFormat="1" ht="23.25" x14ac:dyDescent="0.5">
      <c r="A44" s="24" t="s">
        <v>97</v>
      </c>
      <c r="B44" s="29">
        <v>336</v>
      </c>
      <c r="C44" s="29">
        <v>3524</v>
      </c>
      <c r="D44" s="29">
        <v>100</v>
      </c>
      <c r="E44" s="38" t="s">
        <v>155</v>
      </c>
      <c r="F44" s="27" t="s">
        <v>156</v>
      </c>
      <c r="G44" s="27" t="s">
        <v>49</v>
      </c>
      <c r="H44" s="30">
        <v>1.1950000000000001</v>
      </c>
      <c r="I44" s="24">
        <v>2</v>
      </c>
      <c r="J44" s="29" t="s">
        <v>21</v>
      </c>
      <c r="K44" s="28">
        <v>42089</v>
      </c>
      <c r="L44" s="33" t="s">
        <v>144</v>
      </c>
      <c r="M44" s="62">
        <v>0.03</v>
      </c>
      <c r="N44" s="62">
        <v>0</v>
      </c>
      <c r="O44" s="62">
        <v>0.5</v>
      </c>
      <c r="P44" s="62">
        <v>0.66</v>
      </c>
      <c r="Q44" s="62">
        <v>5.36158</v>
      </c>
      <c r="R44" s="62">
        <v>0</v>
      </c>
      <c r="S44" s="48">
        <v>0</v>
      </c>
      <c r="T44" s="62">
        <v>1.19</v>
      </c>
      <c r="U44" s="48">
        <v>1.0871299999999999</v>
      </c>
      <c r="V44" s="42">
        <v>39</v>
      </c>
      <c r="W44" s="42">
        <v>5</v>
      </c>
      <c r="X44" s="42">
        <v>30</v>
      </c>
      <c r="Y44" s="42">
        <v>13</v>
      </c>
      <c r="Z44" s="42">
        <v>4</v>
      </c>
      <c r="AA44" s="48">
        <v>0.18</v>
      </c>
      <c r="AB44" s="46">
        <v>4.3036461446503286E-3</v>
      </c>
      <c r="AC44" s="42">
        <v>36</v>
      </c>
    </row>
    <row r="45" spans="1:29" s="26" customFormat="1" ht="23.25" x14ac:dyDescent="0.5">
      <c r="F45" s="103" t="s">
        <v>110</v>
      </c>
      <c r="G45" s="104"/>
      <c r="H45" s="61">
        <f>SUM(H30:H44)</f>
        <v>115.15899999999999</v>
      </c>
      <c r="I45" s="59"/>
      <c r="J45" s="59"/>
      <c r="K45" s="59"/>
      <c r="L45" s="59"/>
      <c r="M45" s="61">
        <f t="shared" ref="M45:P45" si="13">SUM(M30:M44)</f>
        <v>4.6499999999999995</v>
      </c>
      <c r="N45" s="61">
        <f t="shared" si="13"/>
        <v>30.38</v>
      </c>
      <c r="O45" s="61">
        <f t="shared" si="13"/>
        <v>56.929999999999993</v>
      </c>
      <c r="P45" s="61">
        <f t="shared" si="13"/>
        <v>23.249999999999996</v>
      </c>
      <c r="Q45" s="68" t="s">
        <v>111</v>
      </c>
      <c r="R45" s="68">
        <f>SUM(R30:R44)</f>
        <v>0</v>
      </c>
      <c r="S45" s="68">
        <f t="shared" ref="S45" si="14">SUM(S30:S44)</f>
        <v>0</v>
      </c>
      <c r="T45" s="68">
        <v>115.15900000000001</v>
      </c>
      <c r="U45" s="68" t="s">
        <v>111</v>
      </c>
      <c r="V45" s="60">
        <f t="shared" ref="V45:AA45" si="15">SUM(V30:V44)</f>
        <v>845</v>
      </c>
      <c r="W45" s="60">
        <f t="shared" si="15"/>
        <v>854</v>
      </c>
      <c r="X45" s="60">
        <f t="shared" si="15"/>
        <v>709</v>
      </c>
      <c r="Y45" s="60">
        <f t="shared" si="15"/>
        <v>611</v>
      </c>
      <c r="Z45" s="60">
        <f t="shared" si="15"/>
        <v>87</v>
      </c>
      <c r="AA45" s="68">
        <f t="shared" si="15"/>
        <v>793.99</v>
      </c>
      <c r="AB45" s="68" t="s">
        <v>111</v>
      </c>
      <c r="AC45" s="60">
        <v>1961</v>
      </c>
    </row>
    <row r="46" spans="1:29" s="26" customFormat="1" ht="23.25" x14ac:dyDescent="0.5">
      <c r="F46" s="103" t="s">
        <v>112</v>
      </c>
      <c r="G46" s="104"/>
      <c r="H46" s="59"/>
      <c r="I46" s="59"/>
      <c r="J46" s="59"/>
      <c r="K46" s="59"/>
      <c r="L46" s="59"/>
      <c r="M46" s="68" t="s">
        <v>111</v>
      </c>
      <c r="N46" s="68" t="s">
        <v>111</v>
      </c>
      <c r="O46" s="68" t="s">
        <v>111</v>
      </c>
      <c r="P46" s="68" t="s">
        <v>111</v>
      </c>
      <c r="Q46" s="67">
        <v>4.1779398510992802</v>
      </c>
      <c r="R46" s="68" t="s">
        <v>111</v>
      </c>
      <c r="S46" s="68" t="s">
        <v>111</v>
      </c>
      <c r="T46" s="68" t="s">
        <v>111</v>
      </c>
      <c r="U46" s="67">
        <v>1.1846064678181005</v>
      </c>
      <c r="V46" s="61" t="s">
        <v>111</v>
      </c>
      <c r="W46" s="61" t="s">
        <v>111</v>
      </c>
      <c r="X46" s="61" t="s">
        <v>111</v>
      </c>
      <c r="Y46" s="61" t="s">
        <v>111</v>
      </c>
      <c r="Z46" s="61" t="s">
        <v>111</v>
      </c>
      <c r="AA46" s="68" t="s">
        <v>111</v>
      </c>
      <c r="AB46" s="67">
        <v>0.19731528194648443</v>
      </c>
      <c r="AC46" s="61" t="s">
        <v>111</v>
      </c>
    </row>
    <row r="47" spans="1:29" s="26" customFormat="1" x14ac:dyDescent="0.2"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58"/>
      <c r="AB47" s="58"/>
      <c r="AC47" s="58"/>
    </row>
    <row r="48" spans="1:29" s="26" customFormat="1" x14ac:dyDescent="0.2"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6"/>
      <c r="U48" s="66"/>
      <c r="V48" s="66"/>
      <c r="W48" s="66"/>
      <c r="X48" s="66"/>
      <c r="Y48" s="66"/>
      <c r="Z48" s="66"/>
      <c r="AA48" s="66"/>
      <c r="AB48" s="66"/>
      <c r="AC48" s="66"/>
    </row>
    <row r="49" s="26" customFormat="1" x14ac:dyDescent="0.2"/>
  </sheetData>
  <mergeCells count="55">
    <mergeCell ref="X28:X29"/>
    <mergeCell ref="Z28:Z29"/>
    <mergeCell ref="AA28:AA29"/>
    <mergeCell ref="AB28:AB29"/>
    <mergeCell ref="M2:P2"/>
    <mergeCell ref="Q2:Q3"/>
    <mergeCell ref="R2:U2"/>
    <mergeCell ref="V2:V3"/>
    <mergeCell ref="W2:Y2"/>
    <mergeCell ref="F45:G45"/>
    <mergeCell ref="F46:G46"/>
    <mergeCell ref="J28:J29"/>
    <mergeCell ref="K28:K29"/>
    <mergeCell ref="W28:W29"/>
    <mergeCell ref="U28:U29"/>
    <mergeCell ref="V28:V29"/>
    <mergeCell ref="G28:G29"/>
    <mergeCell ref="H28:H29"/>
    <mergeCell ref="I28:I29"/>
    <mergeCell ref="L28:L29"/>
    <mergeCell ref="M28:P28"/>
    <mergeCell ref="Q28:Q29"/>
    <mergeCell ref="R28:T28"/>
    <mergeCell ref="A1:E1"/>
    <mergeCell ref="A27:E27"/>
    <mergeCell ref="F28:F29"/>
    <mergeCell ref="A28:A29"/>
    <mergeCell ref="B28:B29"/>
    <mergeCell ref="C28:C29"/>
    <mergeCell ref="D28:D29"/>
    <mergeCell ref="E28:E29"/>
    <mergeCell ref="F15:G15"/>
    <mergeCell ref="F16:G16"/>
    <mergeCell ref="F2:F3"/>
    <mergeCell ref="A2:A3"/>
    <mergeCell ref="B2:B3"/>
    <mergeCell ref="C2:C3"/>
    <mergeCell ref="D2:D3"/>
    <mergeCell ref="E2:E3"/>
    <mergeCell ref="AG2:AG3"/>
    <mergeCell ref="AH2:AH3"/>
    <mergeCell ref="AI2:AI3"/>
    <mergeCell ref="G2:G3"/>
    <mergeCell ref="AE2:AE3"/>
    <mergeCell ref="AF2:AF3"/>
    <mergeCell ref="Z2:Z3"/>
    <mergeCell ref="AA2:AA3"/>
    <mergeCell ref="AB2:AB3"/>
    <mergeCell ref="AC2:AC3"/>
    <mergeCell ref="AD2:AD3"/>
    <mergeCell ref="H2:H3"/>
    <mergeCell ref="I2:I3"/>
    <mergeCell ref="J2:J3"/>
    <mergeCell ref="K2:K3"/>
    <mergeCell ref="L2:L3"/>
  </mergeCells>
  <printOptions horizontalCentered="1"/>
  <pageMargins left="0.64166666666666672" right="0.25" top="0.75" bottom="0.75" header="0.3" footer="0.3"/>
  <pageSetup paperSize="8" scale="3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35"/>
  <sheetViews>
    <sheetView view="pageLayout" zoomScale="70" zoomScaleNormal="90" zoomScalePageLayoutView="70" workbookViewId="0">
      <selection activeCell="AD22" sqref="AD22"/>
    </sheetView>
  </sheetViews>
  <sheetFormatPr defaultRowHeight="14.25" x14ac:dyDescent="0.2"/>
  <cols>
    <col min="1" max="1" width="28.375" customWidth="1"/>
    <col min="5" max="5" width="43.125" customWidth="1"/>
    <col min="8" max="8" width="10.125" customWidth="1"/>
    <col min="9" max="9" width="10.75" customWidth="1"/>
    <col min="10" max="10" width="9.125" customWidth="1"/>
    <col min="11" max="11" width="10.75" customWidth="1"/>
    <col min="12" max="13" width="9.125" customWidth="1"/>
    <col min="14" max="14" width="13.125" customWidth="1"/>
    <col min="15" max="15" width="12" customWidth="1"/>
    <col min="16" max="16" width="9.125" customWidth="1"/>
    <col min="17" max="17" width="14.125" customWidth="1"/>
    <col min="18" max="18" width="10.875" customWidth="1"/>
    <col min="19" max="19" width="16.625" customWidth="1"/>
    <col min="20" max="20" width="13" customWidth="1"/>
    <col min="21" max="21" width="11.75" customWidth="1"/>
    <col min="22" max="22" width="12.375" customWidth="1"/>
    <col min="23" max="23" width="13.375" customWidth="1"/>
    <col min="24" max="24" width="16.125" customWidth="1"/>
    <col min="25" max="25" width="10.75" customWidth="1"/>
    <col min="26" max="26" width="11.125" customWidth="1"/>
    <col min="27" max="27" width="11.375" customWidth="1"/>
    <col min="28" max="28" width="10.375" customWidth="1"/>
    <col min="29" max="29" width="21.125" customWidth="1"/>
    <col min="30" max="30" width="12" customWidth="1"/>
    <col min="31" max="31" width="9.125" customWidth="1"/>
    <col min="32" max="32" width="14.25" style="3" customWidth="1"/>
    <col min="33" max="33" width="11" customWidth="1"/>
    <col min="34" max="34" width="11.75" customWidth="1"/>
    <col min="35" max="35" width="9" customWidth="1"/>
  </cols>
  <sheetData>
    <row r="1" spans="1:45" ht="23.25" x14ac:dyDescent="0.5">
      <c r="A1" s="81" t="s">
        <v>176</v>
      </c>
      <c r="B1" s="81"/>
      <c r="C1" s="81"/>
      <c r="D1" s="81"/>
      <c r="E1" s="81"/>
      <c r="F1" s="20"/>
      <c r="G1" s="20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</row>
    <row r="2" spans="1:45" ht="23.25" customHeight="1" x14ac:dyDescent="0.2">
      <c r="A2" s="84" t="s">
        <v>137</v>
      </c>
      <c r="B2" s="84" t="s">
        <v>0</v>
      </c>
      <c r="C2" s="94" t="s">
        <v>1</v>
      </c>
      <c r="D2" s="95" t="s">
        <v>2</v>
      </c>
      <c r="E2" s="84" t="s">
        <v>3</v>
      </c>
      <c r="F2" s="84" t="s">
        <v>183</v>
      </c>
      <c r="G2" s="84" t="s">
        <v>184</v>
      </c>
      <c r="H2" s="91" t="s">
        <v>185</v>
      </c>
      <c r="I2" s="84" t="s">
        <v>4</v>
      </c>
      <c r="J2" s="84" t="s">
        <v>5</v>
      </c>
      <c r="K2" s="92" t="s">
        <v>6</v>
      </c>
      <c r="L2" s="84" t="s">
        <v>7</v>
      </c>
      <c r="M2" s="93" t="s">
        <v>186</v>
      </c>
      <c r="N2" s="93"/>
      <c r="O2" s="93"/>
      <c r="P2" s="93"/>
      <c r="Q2" s="87" t="s">
        <v>187</v>
      </c>
      <c r="R2" s="93" t="s">
        <v>188</v>
      </c>
      <c r="S2" s="93"/>
      <c r="T2" s="93"/>
      <c r="U2" s="93"/>
      <c r="V2" s="87" t="s">
        <v>189</v>
      </c>
      <c r="W2" s="97" t="s">
        <v>190</v>
      </c>
      <c r="X2" s="98"/>
      <c r="Y2" s="99"/>
      <c r="Z2" s="87" t="s">
        <v>191</v>
      </c>
      <c r="AA2" s="88" t="s">
        <v>192</v>
      </c>
      <c r="AB2" s="88" t="s">
        <v>193</v>
      </c>
      <c r="AC2" s="89" t="s">
        <v>194</v>
      </c>
      <c r="AD2" s="82" t="s">
        <v>195</v>
      </c>
      <c r="AE2" s="85" t="s">
        <v>196</v>
      </c>
      <c r="AF2" s="82" t="s">
        <v>197</v>
      </c>
      <c r="AG2" s="89" t="s">
        <v>198</v>
      </c>
      <c r="AH2" s="82" t="s">
        <v>199</v>
      </c>
      <c r="AI2" s="82" t="s">
        <v>200</v>
      </c>
    </row>
    <row r="3" spans="1:45" ht="46.5" customHeight="1" x14ac:dyDescent="0.2">
      <c r="A3" s="84"/>
      <c r="B3" s="84"/>
      <c r="C3" s="94"/>
      <c r="D3" s="95"/>
      <c r="E3" s="84"/>
      <c r="F3" s="84"/>
      <c r="G3" s="84"/>
      <c r="H3" s="91"/>
      <c r="I3" s="84"/>
      <c r="J3" s="84"/>
      <c r="K3" s="92"/>
      <c r="L3" s="84"/>
      <c r="M3" s="63" t="s">
        <v>201</v>
      </c>
      <c r="N3" s="64" t="s">
        <v>202</v>
      </c>
      <c r="O3" s="64" t="s">
        <v>203</v>
      </c>
      <c r="P3" s="63" t="s">
        <v>204</v>
      </c>
      <c r="Q3" s="87"/>
      <c r="R3" s="63" t="s">
        <v>205</v>
      </c>
      <c r="S3" s="64" t="s">
        <v>206</v>
      </c>
      <c r="T3" s="64" t="s">
        <v>207</v>
      </c>
      <c r="U3" s="63" t="s">
        <v>208</v>
      </c>
      <c r="V3" s="87"/>
      <c r="W3" s="63" t="s">
        <v>209</v>
      </c>
      <c r="X3" s="64" t="s">
        <v>210</v>
      </c>
      <c r="Y3" s="63" t="s">
        <v>211</v>
      </c>
      <c r="Z3" s="87"/>
      <c r="AA3" s="88"/>
      <c r="AB3" s="88"/>
      <c r="AC3" s="90"/>
      <c r="AD3" s="83"/>
      <c r="AE3" s="86"/>
      <c r="AF3" s="83"/>
      <c r="AG3" s="90"/>
      <c r="AH3" s="83"/>
      <c r="AI3" s="83"/>
    </row>
    <row r="4" spans="1:45" s="4" customFormat="1" ht="23.25" x14ac:dyDescent="0.5">
      <c r="A4" s="6" t="s">
        <v>8</v>
      </c>
      <c r="B4" s="6">
        <v>337</v>
      </c>
      <c r="C4" s="7">
        <v>325</v>
      </c>
      <c r="D4" s="8">
        <v>102</v>
      </c>
      <c r="E4" s="9" t="s">
        <v>108</v>
      </c>
      <c r="F4" s="10">
        <v>28775</v>
      </c>
      <c r="G4" s="10">
        <v>42406</v>
      </c>
      <c r="H4" s="11">
        <v>13.631</v>
      </c>
      <c r="I4" s="8">
        <v>4</v>
      </c>
      <c r="J4" s="8" t="s">
        <v>180</v>
      </c>
      <c r="K4" s="12">
        <v>42091</v>
      </c>
      <c r="L4" s="13" t="s">
        <v>113</v>
      </c>
      <c r="M4" s="46">
        <v>5.43</v>
      </c>
      <c r="N4" s="46">
        <v>3.5</v>
      </c>
      <c r="O4" s="46">
        <v>2.62</v>
      </c>
      <c r="P4" s="46">
        <v>2.08</v>
      </c>
      <c r="Q4" s="46">
        <v>3.26816</v>
      </c>
      <c r="R4" s="46">
        <v>11.84</v>
      </c>
      <c r="S4" s="46">
        <v>1.42</v>
      </c>
      <c r="T4" s="46">
        <v>0.28999999999999998</v>
      </c>
      <c r="U4" s="46">
        <v>0.08</v>
      </c>
      <c r="V4" s="46">
        <v>5.5424699999999998</v>
      </c>
      <c r="W4" s="46">
        <v>0</v>
      </c>
      <c r="X4" s="46">
        <v>0</v>
      </c>
      <c r="Y4" s="46">
        <v>13.63</v>
      </c>
      <c r="Z4" s="46">
        <v>1.4383300000000001</v>
      </c>
      <c r="AA4" s="46">
        <v>24.92</v>
      </c>
      <c r="AB4" s="46">
        <v>83.39</v>
      </c>
      <c r="AC4" s="46">
        <v>0.13962920653552305</v>
      </c>
      <c r="AD4" s="46">
        <v>17.98</v>
      </c>
      <c r="AE4" s="46">
        <v>3.7687204586184853E-2</v>
      </c>
      <c r="AF4" s="46">
        <v>147.71</v>
      </c>
      <c r="AG4" s="46">
        <v>0.30960939874445859</v>
      </c>
      <c r="AH4" s="46">
        <v>0</v>
      </c>
      <c r="AI4" s="46">
        <f>AH4/(3.5*H4*1000)*100</f>
        <v>0</v>
      </c>
      <c r="AJ4" s="16"/>
      <c r="AM4" s="45">
        <f>SUM(M4:P4)</f>
        <v>13.63</v>
      </c>
      <c r="AN4" s="45">
        <f>SUM(R4:U4)</f>
        <v>13.629999999999999</v>
      </c>
      <c r="AO4" s="16">
        <f>SUM(W4:Y4)</f>
        <v>13.63</v>
      </c>
      <c r="AP4" s="32"/>
      <c r="AQ4" s="32">
        <f>H4/AM4</f>
        <v>1.0000733675715334</v>
      </c>
      <c r="AR4" s="32">
        <f>H4/AN4</f>
        <v>1.0000733675715334</v>
      </c>
      <c r="AS4" s="32">
        <f>H4/AO4</f>
        <v>1.0000733675715334</v>
      </c>
    </row>
    <row r="5" spans="1:45" s="4" customFormat="1" ht="23.25" x14ac:dyDescent="0.5">
      <c r="A5" s="6" t="s">
        <v>8</v>
      </c>
      <c r="B5" s="6">
        <v>337</v>
      </c>
      <c r="C5" s="7">
        <v>325</v>
      </c>
      <c r="D5" s="8">
        <v>102</v>
      </c>
      <c r="E5" s="9" t="s">
        <v>108</v>
      </c>
      <c r="F5" s="10">
        <v>42406</v>
      </c>
      <c r="G5" s="10">
        <v>28775</v>
      </c>
      <c r="H5" s="11">
        <v>13.631</v>
      </c>
      <c r="I5" s="8">
        <v>4</v>
      </c>
      <c r="J5" s="8" t="s">
        <v>12</v>
      </c>
      <c r="K5" s="12">
        <v>42091</v>
      </c>
      <c r="L5" s="13" t="s">
        <v>113</v>
      </c>
      <c r="M5" s="46">
        <v>6.43</v>
      </c>
      <c r="N5" s="46">
        <v>2.87</v>
      </c>
      <c r="O5" s="46">
        <v>2.31</v>
      </c>
      <c r="P5" s="46">
        <v>2.02</v>
      </c>
      <c r="Q5" s="46">
        <v>3.1805699999999999</v>
      </c>
      <c r="R5" s="46">
        <v>12.14</v>
      </c>
      <c r="S5" s="46">
        <v>1.33</v>
      </c>
      <c r="T5" s="46">
        <v>0.13</v>
      </c>
      <c r="U5" s="46">
        <v>0.03</v>
      </c>
      <c r="V5" s="46">
        <v>5.6394099999999998</v>
      </c>
      <c r="W5" s="46">
        <v>0</v>
      </c>
      <c r="X5" s="46">
        <v>0</v>
      </c>
      <c r="Y5" s="46">
        <v>13.63</v>
      </c>
      <c r="Z5" s="46">
        <v>1.39676</v>
      </c>
      <c r="AA5" s="46">
        <v>49.69</v>
      </c>
      <c r="AB5" s="46">
        <v>18.670000000000002</v>
      </c>
      <c r="AC5" s="46">
        <v>0.12372009180753954</v>
      </c>
      <c r="AD5" s="46">
        <v>10.09</v>
      </c>
      <c r="AE5" s="46">
        <v>2.1149271094249453E-2</v>
      </c>
      <c r="AF5" s="46">
        <v>99.35</v>
      </c>
      <c r="AG5" s="46">
        <v>0.20824381399540964</v>
      </c>
      <c r="AH5" s="46">
        <v>0</v>
      </c>
      <c r="AI5" s="46">
        <f t="shared" ref="AI5:AI13" si="0">AH5/(3.5*H5*1000)*100</f>
        <v>0</v>
      </c>
      <c r="AM5" s="45">
        <f t="shared" ref="AM5:AM13" si="1">SUM(M5:P5)</f>
        <v>13.63</v>
      </c>
      <c r="AN5" s="45">
        <f t="shared" ref="AN5:AN13" si="2">SUM(R5:U5)</f>
        <v>13.63</v>
      </c>
      <c r="AO5" s="16">
        <f t="shared" ref="AO5:AO13" si="3">SUM(W5:Y5)</f>
        <v>13.63</v>
      </c>
      <c r="AP5" s="32"/>
      <c r="AQ5" s="32">
        <f t="shared" ref="AQ5:AQ13" si="4">H5/AM5</f>
        <v>1.0000733675715334</v>
      </c>
      <c r="AR5" s="32">
        <f t="shared" ref="AR5:AR13" si="5">H5/AN5</f>
        <v>1.0000733675715334</v>
      </c>
      <c r="AS5" s="32">
        <f t="shared" ref="AS5:AS13" si="6">H5/AO5</f>
        <v>1.0000733675715334</v>
      </c>
    </row>
    <row r="6" spans="1:45" s="15" customFormat="1" ht="23.25" x14ac:dyDescent="0.5">
      <c r="A6" s="6" t="s">
        <v>8</v>
      </c>
      <c r="B6" s="6">
        <v>337</v>
      </c>
      <c r="C6" s="7">
        <v>3236</v>
      </c>
      <c r="D6" s="8">
        <v>100</v>
      </c>
      <c r="E6" s="9" t="s">
        <v>109</v>
      </c>
      <c r="F6" s="10">
        <v>0</v>
      </c>
      <c r="G6" s="10">
        <v>468</v>
      </c>
      <c r="H6" s="11">
        <v>0.46800000000000003</v>
      </c>
      <c r="I6" s="8">
        <v>2</v>
      </c>
      <c r="J6" s="8" t="s">
        <v>180</v>
      </c>
      <c r="K6" s="12">
        <v>42091</v>
      </c>
      <c r="L6" s="13" t="s">
        <v>113</v>
      </c>
      <c r="M6" s="46">
        <v>0</v>
      </c>
      <c r="N6" s="46">
        <v>7.0000000000000007E-2</v>
      </c>
      <c r="O6" s="46">
        <v>0.13</v>
      </c>
      <c r="P6" s="46">
        <v>0.27</v>
      </c>
      <c r="Q6" s="46">
        <v>6.1114300000000004</v>
      </c>
      <c r="R6" s="46">
        <v>0.37</v>
      </c>
      <c r="S6" s="46">
        <v>0.03</v>
      </c>
      <c r="T6" s="46">
        <v>7.0000000000000007E-2</v>
      </c>
      <c r="U6" s="46">
        <v>0</v>
      </c>
      <c r="V6" s="46">
        <v>7.8474300000000001</v>
      </c>
      <c r="W6" s="46">
        <v>0</v>
      </c>
      <c r="X6" s="46">
        <v>0</v>
      </c>
      <c r="Y6" s="46">
        <v>0.47</v>
      </c>
      <c r="Z6" s="46">
        <v>1.3747100000000001</v>
      </c>
      <c r="AA6" s="46">
        <v>18.09</v>
      </c>
      <c r="AB6" s="46">
        <v>11.1</v>
      </c>
      <c r="AC6" s="46">
        <v>1.4432234432234401</v>
      </c>
      <c r="AD6" s="46">
        <v>0</v>
      </c>
      <c r="AE6" s="46">
        <v>0</v>
      </c>
      <c r="AF6" s="46">
        <v>0</v>
      </c>
      <c r="AG6" s="46">
        <v>0</v>
      </c>
      <c r="AH6" s="46">
        <v>0</v>
      </c>
      <c r="AI6" s="46">
        <f t="shared" si="0"/>
        <v>0</v>
      </c>
      <c r="AJ6" s="4"/>
      <c r="AK6" s="4"/>
      <c r="AM6" s="45">
        <f t="shared" si="1"/>
        <v>0.47000000000000003</v>
      </c>
      <c r="AN6" s="45">
        <f t="shared" si="2"/>
        <v>0.47000000000000003</v>
      </c>
      <c r="AO6" s="16">
        <f t="shared" si="3"/>
        <v>0.47</v>
      </c>
      <c r="AP6" s="32"/>
      <c r="AQ6" s="32">
        <f t="shared" si="4"/>
        <v>0.99574468085106382</v>
      </c>
      <c r="AR6" s="32">
        <f t="shared" si="5"/>
        <v>0.99574468085106382</v>
      </c>
      <c r="AS6" s="32">
        <f t="shared" si="6"/>
        <v>0.99574468085106393</v>
      </c>
    </row>
    <row r="7" spans="1:45" ht="23.25" x14ac:dyDescent="0.5">
      <c r="A7" s="6" t="s">
        <v>8</v>
      </c>
      <c r="B7" s="6">
        <v>337</v>
      </c>
      <c r="C7" s="7">
        <v>3237</v>
      </c>
      <c r="D7" s="8">
        <v>100</v>
      </c>
      <c r="E7" s="9" t="s">
        <v>9</v>
      </c>
      <c r="F7" s="10">
        <v>6709</v>
      </c>
      <c r="G7" s="10">
        <v>0</v>
      </c>
      <c r="H7" s="11">
        <v>6.7089999999999996</v>
      </c>
      <c r="I7" s="8">
        <v>2</v>
      </c>
      <c r="J7" s="8" t="s">
        <v>10</v>
      </c>
      <c r="K7" s="12">
        <v>42091</v>
      </c>
      <c r="L7" s="13" t="s">
        <v>113</v>
      </c>
      <c r="M7" s="46">
        <v>3.67</v>
      </c>
      <c r="N7" s="46">
        <v>1.78</v>
      </c>
      <c r="O7" s="46">
        <v>0.85</v>
      </c>
      <c r="P7" s="46">
        <v>0.4</v>
      </c>
      <c r="Q7" s="46">
        <v>2.7673399999999999</v>
      </c>
      <c r="R7" s="46">
        <v>4.13</v>
      </c>
      <c r="S7" s="46">
        <v>1.6</v>
      </c>
      <c r="T7" s="46">
        <v>0.61</v>
      </c>
      <c r="U7" s="46">
        <v>0.37</v>
      </c>
      <c r="V7" s="46">
        <v>9.49925</v>
      </c>
      <c r="W7" s="46">
        <v>0</v>
      </c>
      <c r="X7" s="46">
        <v>0</v>
      </c>
      <c r="Y7" s="46">
        <v>6.71</v>
      </c>
      <c r="Z7" s="46">
        <v>1.1433</v>
      </c>
      <c r="AA7" s="46">
        <v>73.930000000000007</v>
      </c>
      <c r="AB7" s="46">
        <v>2.9</v>
      </c>
      <c r="AC7" s="46">
        <v>0.32101867427549358</v>
      </c>
      <c r="AD7" s="46">
        <v>0.15</v>
      </c>
      <c r="AE7" s="46">
        <v>6.388007580435662E-4</v>
      </c>
      <c r="AF7" s="46">
        <v>3.72</v>
      </c>
      <c r="AG7" s="46">
        <v>1.5842258799480445E-2</v>
      </c>
      <c r="AH7" s="46">
        <v>0</v>
      </c>
      <c r="AI7" s="46">
        <f t="shared" si="0"/>
        <v>0</v>
      </c>
      <c r="AJ7" s="4"/>
      <c r="AK7" s="4"/>
      <c r="AM7" s="45">
        <f t="shared" si="1"/>
        <v>6.7</v>
      </c>
      <c r="AN7" s="45">
        <f t="shared" si="2"/>
        <v>6.7100000000000009</v>
      </c>
      <c r="AO7" s="16">
        <f t="shared" si="3"/>
        <v>6.71</v>
      </c>
      <c r="AP7" s="32"/>
      <c r="AQ7" s="32">
        <f t="shared" si="4"/>
        <v>1.0013432835820895</v>
      </c>
      <c r="AR7" s="32">
        <f t="shared" si="5"/>
        <v>0.99985096870342749</v>
      </c>
      <c r="AS7" s="32">
        <f t="shared" si="6"/>
        <v>0.99985096870342771</v>
      </c>
    </row>
    <row r="8" spans="1:45" ht="23.25" x14ac:dyDescent="0.5">
      <c r="A8" s="6" t="s">
        <v>8</v>
      </c>
      <c r="B8" s="6">
        <v>337</v>
      </c>
      <c r="C8" s="7">
        <v>3335</v>
      </c>
      <c r="D8" s="8">
        <v>100</v>
      </c>
      <c r="E8" s="9" t="s">
        <v>13</v>
      </c>
      <c r="F8" s="10">
        <v>0</v>
      </c>
      <c r="G8" s="10">
        <v>26398</v>
      </c>
      <c r="H8" s="11">
        <v>26.398</v>
      </c>
      <c r="I8" s="8">
        <v>2</v>
      </c>
      <c r="J8" s="8" t="s">
        <v>180</v>
      </c>
      <c r="K8" s="12">
        <v>42091</v>
      </c>
      <c r="L8" s="13" t="s">
        <v>113</v>
      </c>
      <c r="M8" s="46">
        <v>11.37</v>
      </c>
      <c r="N8" s="46">
        <v>8.9600000000000009</v>
      </c>
      <c r="O8" s="46">
        <v>3.82</v>
      </c>
      <c r="P8" s="46">
        <v>2.25</v>
      </c>
      <c r="Q8" s="46">
        <v>3.0329899999999999</v>
      </c>
      <c r="R8" s="46">
        <v>20.62</v>
      </c>
      <c r="S8" s="46">
        <v>2.97</v>
      </c>
      <c r="T8" s="46">
        <v>1.36</v>
      </c>
      <c r="U8" s="46">
        <v>1.44</v>
      </c>
      <c r="V8" s="46">
        <v>7.4954400000000003</v>
      </c>
      <c r="W8" s="46">
        <v>0</v>
      </c>
      <c r="X8" s="46">
        <v>0</v>
      </c>
      <c r="Y8" s="46">
        <v>26.4</v>
      </c>
      <c r="Z8" s="46">
        <v>1.15825</v>
      </c>
      <c r="AA8" s="46">
        <v>1480.36</v>
      </c>
      <c r="AB8" s="46">
        <v>268.83999999999997</v>
      </c>
      <c r="AC8" s="46">
        <v>1.7477298063706126</v>
      </c>
      <c r="AD8" s="46">
        <v>88.79</v>
      </c>
      <c r="AE8" s="46">
        <v>9.6100353922916257E-2</v>
      </c>
      <c r="AF8" s="46">
        <v>165.46</v>
      </c>
      <c r="AG8" s="46">
        <v>0.17908283095039668</v>
      </c>
      <c r="AH8" s="46">
        <v>1</v>
      </c>
      <c r="AI8" s="46">
        <f t="shared" si="0"/>
        <v>1.0823330771811718E-3</v>
      </c>
      <c r="AJ8" s="4"/>
      <c r="AK8" s="4"/>
      <c r="AM8" s="45">
        <f t="shared" si="1"/>
        <v>26.4</v>
      </c>
      <c r="AN8" s="45">
        <f t="shared" si="2"/>
        <v>26.39</v>
      </c>
      <c r="AO8" s="16">
        <f t="shared" si="3"/>
        <v>26.4</v>
      </c>
      <c r="AP8" s="32"/>
      <c r="AQ8" s="32">
        <f t="shared" si="4"/>
        <v>0.99992424242424249</v>
      </c>
      <c r="AR8" s="32">
        <f t="shared" si="5"/>
        <v>1.0003031451307314</v>
      </c>
      <c r="AS8" s="32">
        <f t="shared" si="6"/>
        <v>0.99992424242424249</v>
      </c>
    </row>
    <row r="9" spans="1:45" ht="23.25" x14ac:dyDescent="0.5">
      <c r="A9" s="6" t="s">
        <v>8</v>
      </c>
      <c r="B9" s="6">
        <v>337</v>
      </c>
      <c r="C9" s="7">
        <v>3336</v>
      </c>
      <c r="D9" s="8">
        <v>100</v>
      </c>
      <c r="E9" s="9" t="s">
        <v>14</v>
      </c>
      <c r="F9" s="10">
        <v>0</v>
      </c>
      <c r="G9" s="10">
        <v>6611</v>
      </c>
      <c r="H9" s="11">
        <v>6.6109999999999998</v>
      </c>
      <c r="I9" s="8">
        <v>2</v>
      </c>
      <c r="J9" s="8" t="s">
        <v>180</v>
      </c>
      <c r="K9" s="12">
        <v>42091</v>
      </c>
      <c r="L9" s="13" t="s">
        <v>113</v>
      </c>
      <c r="M9" s="46">
        <v>3.63</v>
      </c>
      <c r="N9" s="46">
        <v>2.1</v>
      </c>
      <c r="O9" s="46">
        <v>0.62</v>
      </c>
      <c r="P9" s="46">
        <v>0.27</v>
      </c>
      <c r="Q9" s="46">
        <v>2.6362999999999999</v>
      </c>
      <c r="R9" s="46">
        <v>6.58</v>
      </c>
      <c r="S9" s="46">
        <v>0.03</v>
      </c>
      <c r="T9" s="46">
        <v>0</v>
      </c>
      <c r="U9" s="46">
        <v>0</v>
      </c>
      <c r="V9" s="46">
        <v>2.2315700000000001</v>
      </c>
      <c r="W9" s="46">
        <v>0</v>
      </c>
      <c r="X9" s="46">
        <v>0</v>
      </c>
      <c r="Y9" s="46">
        <v>6.61</v>
      </c>
      <c r="Z9" s="46">
        <v>1.3343100000000001</v>
      </c>
      <c r="AA9" s="46">
        <v>0</v>
      </c>
      <c r="AB9" s="46">
        <v>415.59</v>
      </c>
      <c r="AC9" s="46">
        <v>0.89804870670095283</v>
      </c>
      <c r="AD9" s="46">
        <v>0</v>
      </c>
      <c r="AE9" s="46">
        <v>0</v>
      </c>
      <c r="AF9" s="46">
        <v>0</v>
      </c>
      <c r="AG9" s="46">
        <v>0</v>
      </c>
      <c r="AH9" s="46">
        <v>0</v>
      </c>
      <c r="AI9" s="46">
        <f t="shared" si="0"/>
        <v>0</v>
      </c>
      <c r="AJ9" s="4"/>
      <c r="AK9" s="4"/>
      <c r="AM9" s="45">
        <f t="shared" si="1"/>
        <v>6.620000000000001</v>
      </c>
      <c r="AN9" s="45">
        <f t="shared" si="2"/>
        <v>6.61</v>
      </c>
      <c r="AO9" s="16">
        <f t="shared" si="3"/>
        <v>6.61</v>
      </c>
      <c r="AP9" s="32"/>
      <c r="AQ9" s="32">
        <f t="shared" si="4"/>
        <v>0.99864048338368561</v>
      </c>
      <c r="AR9" s="32">
        <f t="shared" si="5"/>
        <v>1.0001512859304085</v>
      </c>
      <c r="AS9" s="32">
        <f t="shared" si="6"/>
        <v>1.0001512859304085</v>
      </c>
    </row>
    <row r="10" spans="1:45" ht="23.25" x14ac:dyDescent="0.5">
      <c r="A10" s="6" t="s">
        <v>8</v>
      </c>
      <c r="B10" s="6">
        <v>337</v>
      </c>
      <c r="C10" s="7">
        <v>3337</v>
      </c>
      <c r="D10" s="8">
        <v>100</v>
      </c>
      <c r="E10" s="9" t="s">
        <v>15</v>
      </c>
      <c r="F10" s="10">
        <v>0</v>
      </c>
      <c r="G10" s="10">
        <v>35116</v>
      </c>
      <c r="H10" s="11">
        <v>35.116</v>
      </c>
      <c r="I10" s="8">
        <v>2</v>
      </c>
      <c r="J10" s="8" t="s">
        <v>180</v>
      </c>
      <c r="K10" s="12">
        <v>42091</v>
      </c>
      <c r="L10" s="13" t="s">
        <v>113</v>
      </c>
      <c r="M10" s="46">
        <v>26.58</v>
      </c>
      <c r="N10" s="46">
        <v>6.21</v>
      </c>
      <c r="O10" s="46">
        <v>1.63</v>
      </c>
      <c r="P10" s="46">
        <v>0.7</v>
      </c>
      <c r="Q10" s="46">
        <v>2.2019899999999999</v>
      </c>
      <c r="R10" s="46">
        <v>34.659999999999997</v>
      </c>
      <c r="S10" s="46">
        <v>0.4</v>
      </c>
      <c r="T10" s="46">
        <v>0.05</v>
      </c>
      <c r="U10" s="46">
        <v>0</v>
      </c>
      <c r="V10" s="46">
        <v>2.78546</v>
      </c>
      <c r="W10" s="46">
        <v>0</v>
      </c>
      <c r="X10" s="46">
        <v>0</v>
      </c>
      <c r="Y10" s="46">
        <v>35.119999999999997</v>
      </c>
      <c r="Z10" s="46">
        <v>1.2930299999999999</v>
      </c>
      <c r="AA10" s="46">
        <v>274.61</v>
      </c>
      <c r="AB10" s="46">
        <v>343.3</v>
      </c>
      <c r="AC10" s="46">
        <v>0.36309049192065479</v>
      </c>
      <c r="AD10" s="46">
        <v>78.849999999999994</v>
      </c>
      <c r="AE10" s="46">
        <v>6.415471986721559E-2</v>
      </c>
      <c r="AF10" s="46">
        <v>3.24</v>
      </c>
      <c r="AG10" s="46">
        <v>2.6361609685450673E-3</v>
      </c>
      <c r="AH10" s="46">
        <v>0</v>
      </c>
      <c r="AI10" s="46">
        <f t="shared" si="0"/>
        <v>0</v>
      </c>
      <c r="AJ10" s="4"/>
      <c r="AK10" s="4"/>
      <c r="AM10" s="45">
        <f t="shared" si="1"/>
        <v>35.120000000000005</v>
      </c>
      <c r="AN10" s="45">
        <f t="shared" si="2"/>
        <v>35.109999999999992</v>
      </c>
      <c r="AO10" s="16">
        <f t="shared" si="3"/>
        <v>35.119999999999997</v>
      </c>
      <c r="AP10" s="32"/>
      <c r="AQ10" s="32">
        <f t="shared" si="4"/>
        <v>0.99988610478359896</v>
      </c>
      <c r="AR10" s="32">
        <f t="shared" si="5"/>
        <v>1.000170891483908</v>
      </c>
      <c r="AS10" s="32">
        <f t="shared" si="6"/>
        <v>0.99988610478359918</v>
      </c>
    </row>
    <row r="11" spans="1:45" ht="23.25" x14ac:dyDescent="0.5">
      <c r="A11" s="6" t="s">
        <v>8</v>
      </c>
      <c r="B11" s="6">
        <v>337</v>
      </c>
      <c r="C11" s="7">
        <v>3510</v>
      </c>
      <c r="D11" s="8">
        <v>100</v>
      </c>
      <c r="E11" s="9" t="s">
        <v>16</v>
      </c>
      <c r="F11" s="10">
        <v>0</v>
      </c>
      <c r="G11" s="10">
        <v>25921</v>
      </c>
      <c r="H11" s="11">
        <v>25.920999999999999</v>
      </c>
      <c r="I11" s="8">
        <v>4</v>
      </c>
      <c r="J11" s="8" t="s">
        <v>181</v>
      </c>
      <c r="K11" s="12">
        <v>42091</v>
      </c>
      <c r="L11" s="13" t="s">
        <v>113</v>
      </c>
      <c r="M11" s="46">
        <v>5.76</v>
      </c>
      <c r="N11" s="46">
        <v>9.18</v>
      </c>
      <c r="O11" s="46">
        <v>8.0299999999999994</v>
      </c>
      <c r="P11" s="46">
        <v>2.95</v>
      </c>
      <c r="Q11" s="46">
        <v>3.5329899999999999</v>
      </c>
      <c r="R11" s="46">
        <v>22.06</v>
      </c>
      <c r="S11" s="46">
        <v>3.48</v>
      </c>
      <c r="T11" s="46">
        <v>0.35</v>
      </c>
      <c r="U11" s="46">
        <v>0.03</v>
      </c>
      <c r="V11" s="46">
        <v>6.6873500000000003</v>
      </c>
      <c r="W11" s="46">
        <v>0</v>
      </c>
      <c r="X11" s="46">
        <v>0</v>
      </c>
      <c r="Y11" s="46">
        <v>25.92</v>
      </c>
      <c r="Z11" s="46">
        <v>1.3139099999999999</v>
      </c>
      <c r="AA11" s="46">
        <v>390.36</v>
      </c>
      <c r="AB11" s="46">
        <v>319.88</v>
      </c>
      <c r="AC11" s="46">
        <v>0.60656830920323834</v>
      </c>
      <c r="AD11" s="46">
        <v>38.26</v>
      </c>
      <c r="AE11" s="46">
        <v>4.2172094330575872E-2</v>
      </c>
      <c r="AF11" s="46">
        <v>0</v>
      </c>
      <c r="AG11" s="46">
        <v>0</v>
      </c>
      <c r="AH11" s="46">
        <v>1</v>
      </c>
      <c r="AI11" s="46">
        <f t="shared" si="0"/>
        <v>1.1022502438728665E-3</v>
      </c>
      <c r="AJ11" s="4"/>
      <c r="AK11" s="4"/>
      <c r="AM11" s="45">
        <f t="shared" si="1"/>
        <v>25.919999999999998</v>
      </c>
      <c r="AN11" s="45">
        <f t="shared" si="2"/>
        <v>25.92</v>
      </c>
      <c r="AO11" s="16">
        <f t="shared" si="3"/>
        <v>25.92</v>
      </c>
      <c r="AP11" s="32"/>
      <c r="AQ11" s="32">
        <f t="shared" si="4"/>
        <v>1.0000385802469136</v>
      </c>
      <c r="AR11" s="32">
        <f t="shared" si="5"/>
        <v>1.0000385802469134</v>
      </c>
      <c r="AS11" s="32">
        <f t="shared" si="6"/>
        <v>1.0000385802469134</v>
      </c>
    </row>
    <row r="12" spans="1:45" ht="23.25" x14ac:dyDescent="0.5">
      <c r="A12" s="6" t="s">
        <v>8</v>
      </c>
      <c r="B12" s="6">
        <v>337</v>
      </c>
      <c r="C12" s="7">
        <v>3643</v>
      </c>
      <c r="D12" s="8">
        <v>100</v>
      </c>
      <c r="E12" s="9" t="s">
        <v>17</v>
      </c>
      <c r="F12" s="10">
        <v>0</v>
      </c>
      <c r="G12" s="10">
        <v>4066</v>
      </c>
      <c r="H12" s="11">
        <v>4.0659999999999998</v>
      </c>
      <c r="I12" s="8">
        <v>8</v>
      </c>
      <c r="J12" s="8" t="s">
        <v>182</v>
      </c>
      <c r="K12" s="12">
        <v>42091</v>
      </c>
      <c r="L12" s="13" t="s">
        <v>113</v>
      </c>
      <c r="M12" s="46">
        <v>1.1599999999999999</v>
      </c>
      <c r="N12" s="46">
        <v>1.62</v>
      </c>
      <c r="O12" s="46">
        <v>0.92</v>
      </c>
      <c r="P12" s="46">
        <v>0.38</v>
      </c>
      <c r="Q12" s="46">
        <v>3.2204600000000001</v>
      </c>
      <c r="R12" s="46">
        <v>3.61</v>
      </c>
      <c r="S12" s="46">
        <v>0.46</v>
      </c>
      <c r="T12" s="46">
        <v>0</v>
      </c>
      <c r="U12" s="46">
        <v>0</v>
      </c>
      <c r="V12" s="46">
        <v>4.46922</v>
      </c>
      <c r="W12" s="46">
        <v>0</v>
      </c>
      <c r="X12" s="46">
        <v>0</v>
      </c>
      <c r="Y12" s="46">
        <v>4.07</v>
      </c>
      <c r="Z12" s="46">
        <v>1.3311200000000001</v>
      </c>
      <c r="AA12" s="46">
        <v>0</v>
      </c>
      <c r="AB12" s="46">
        <v>7.91</v>
      </c>
      <c r="AC12" s="46">
        <v>2.779144121987211E-2</v>
      </c>
      <c r="AD12" s="46">
        <v>56.81</v>
      </c>
      <c r="AE12" s="46">
        <v>0.3991989319092123</v>
      </c>
      <c r="AF12" s="46">
        <v>20.56</v>
      </c>
      <c r="AG12" s="46">
        <v>0.14447333286487243</v>
      </c>
      <c r="AH12" s="46">
        <v>0</v>
      </c>
      <c r="AI12" s="46">
        <f t="shared" si="0"/>
        <v>0</v>
      </c>
      <c r="AJ12" s="4"/>
      <c r="AK12" s="4"/>
      <c r="AM12" s="45">
        <f t="shared" si="1"/>
        <v>4.08</v>
      </c>
      <c r="AN12" s="45">
        <f t="shared" si="2"/>
        <v>4.07</v>
      </c>
      <c r="AO12" s="16">
        <f t="shared" si="3"/>
        <v>4.07</v>
      </c>
      <c r="AP12" s="32"/>
      <c r="AQ12" s="32">
        <f t="shared" si="4"/>
        <v>0.99656862745098029</v>
      </c>
      <c r="AR12" s="32">
        <f t="shared" si="5"/>
        <v>0.99901719901719888</v>
      </c>
      <c r="AS12" s="32">
        <f t="shared" si="6"/>
        <v>0.99901719901719888</v>
      </c>
    </row>
    <row r="13" spans="1:45" ht="23.25" x14ac:dyDescent="0.5">
      <c r="A13" s="6" t="s">
        <v>8</v>
      </c>
      <c r="B13" s="6">
        <v>337</v>
      </c>
      <c r="C13" s="7">
        <v>3643</v>
      </c>
      <c r="D13" s="8">
        <v>100</v>
      </c>
      <c r="E13" s="9" t="s">
        <v>17</v>
      </c>
      <c r="F13" s="10">
        <v>4066</v>
      </c>
      <c r="G13" s="10">
        <v>0</v>
      </c>
      <c r="H13" s="11">
        <v>4.0659999999999998</v>
      </c>
      <c r="I13" s="8">
        <v>8</v>
      </c>
      <c r="J13" s="8" t="s">
        <v>18</v>
      </c>
      <c r="K13" s="12">
        <v>42091</v>
      </c>
      <c r="L13" s="13" t="s">
        <v>113</v>
      </c>
      <c r="M13" s="46">
        <v>1.5</v>
      </c>
      <c r="N13" s="46">
        <v>1.58</v>
      </c>
      <c r="O13" s="46">
        <v>0.51</v>
      </c>
      <c r="P13" s="46">
        <v>0.48</v>
      </c>
      <c r="Q13" s="46">
        <v>3.1934900000000002</v>
      </c>
      <c r="R13" s="46">
        <v>3.72</v>
      </c>
      <c r="S13" s="46">
        <v>0.32</v>
      </c>
      <c r="T13" s="46">
        <v>0.03</v>
      </c>
      <c r="U13" s="46">
        <v>0</v>
      </c>
      <c r="V13" s="46">
        <v>4.7709700000000002</v>
      </c>
      <c r="W13" s="46">
        <v>0</v>
      </c>
      <c r="X13" s="46">
        <v>0</v>
      </c>
      <c r="Y13" s="46">
        <v>4.07</v>
      </c>
      <c r="Z13" s="46">
        <v>1.35924</v>
      </c>
      <c r="AA13" s="46">
        <v>9.69</v>
      </c>
      <c r="AB13" s="46">
        <v>4.32</v>
      </c>
      <c r="AC13" s="46">
        <v>8.3268919963460045E-2</v>
      </c>
      <c r="AD13" s="46">
        <v>29.9</v>
      </c>
      <c r="AE13" s="46">
        <v>0.21010470100484854</v>
      </c>
      <c r="AF13" s="46">
        <v>133.46</v>
      </c>
      <c r="AG13" s="46">
        <v>0.93781181926779567</v>
      </c>
      <c r="AH13" s="46">
        <v>0</v>
      </c>
      <c r="AI13" s="46">
        <f t="shared" si="0"/>
        <v>0</v>
      </c>
      <c r="AJ13" s="4"/>
      <c r="AK13" s="4"/>
      <c r="AM13" s="45">
        <f t="shared" si="1"/>
        <v>4.07</v>
      </c>
      <c r="AN13" s="45">
        <f t="shared" si="2"/>
        <v>4.07</v>
      </c>
      <c r="AO13" s="16">
        <f t="shared" si="3"/>
        <v>4.07</v>
      </c>
      <c r="AP13" s="32"/>
      <c r="AQ13" s="32">
        <f t="shared" si="4"/>
        <v>0.99901719901719888</v>
      </c>
      <c r="AR13" s="32">
        <f t="shared" si="5"/>
        <v>0.99901719901719888</v>
      </c>
      <c r="AS13" s="32">
        <f t="shared" si="6"/>
        <v>0.99901719901719888</v>
      </c>
    </row>
    <row r="14" spans="1:45" ht="23.25" x14ac:dyDescent="0.5">
      <c r="A14" s="5"/>
      <c r="B14" s="5"/>
      <c r="C14" s="5"/>
      <c r="D14" s="5"/>
      <c r="E14" s="5"/>
      <c r="F14" s="96" t="s">
        <v>110</v>
      </c>
      <c r="G14" s="96"/>
      <c r="H14" s="76">
        <f>SUM(H4:H13)</f>
        <v>136.61700000000002</v>
      </c>
      <c r="I14" s="70"/>
      <c r="J14" s="70"/>
      <c r="K14" s="70"/>
      <c r="L14" s="70"/>
      <c r="M14" s="71">
        <f t="shared" ref="M14:U14" si="7">SUM(M4:M13)</f>
        <v>65.53</v>
      </c>
      <c r="N14" s="71">
        <f t="shared" si="7"/>
        <v>37.869999999999997</v>
      </c>
      <c r="O14" s="71">
        <f t="shared" si="7"/>
        <v>21.44</v>
      </c>
      <c r="P14" s="71">
        <f t="shared" si="7"/>
        <v>11.8</v>
      </c>
      <c r="Q14" s="71" t="s">
        <v>111</v>
      </c>
      <c r="R14" s="71">
        <f t="shared" si="7"/>
        <v>119.73</v>
      </c>
      <c r="S14" s="71">
        <f t="shared" si="7"/>
        <v>12.040000000000001</v>
      </c>
      <c r="T14" s="71">
        <f t="shared" si="7"/>
        <v>2.8899999999999997</v>
      </c>
      <c r="U14" s="71">
        <f t="shared" si="7"/>
        <v>1.95</v>
      </c>
      <c r="V14" s="71" t="s">
        <v>111</v>
      </c>
      <c r="W14" s="71">
        <f>SUM(W4:W13)</f>
        <v>0</v>
      </c>
      <c r="X14" s="71">
        <f t="shared" ref="X14:Y14" si="8">SUM(X4:X13)</f>
        <v>0</v>
      </c>
      <c r="Y14" s="71">
        <f t="shared" si="8"/>
        <v>136.63</v>
      </c>
      <c r="Z14" s="71" t="s">
        <v>111</v>
      </c>
      <c r="AA14" s="71">
        <f>SUM(AA4:AA13)</f>
        <v>2321.65</v>
      </c>
      <c r="AB14" s="71">
        <f>SUM(AB4:AB13)</f>
        <v>1475.9</v>
      </c>
      <c r="AC14" s="71" t="s">
        <v>111</v>
      </c>
      <c r="AD14" s="71">
        <f>SUM(AD4:AD13)</f>
        <v>320.83</v>
      </c>
      <c r="AE14" s="71" t="s">
        <v>111</v>
      </c>
      <c r="AF14" s="71">
        <f>SUM(AF4:AF13)</f>
        <v>573.5</v>
      </c>
      <c r="AG14" s="71" t="s">
        <v>111</v>
      </c>
      <c r="AH14" s="71">
        <f>SUM(AH4:AH13)</f>
        <v>2</v>
      </c>
      <c r="AI14" s="71" t="s">
        <v>111</v>
      </c>
      <c r="AJ14" s="16"/>
      <c r="AK14" s="16"/>
    </row>
    <row r="15" spans="1:45" ht="23.25" x14ac:dyDescent="0.5">
      <c r="A15" s="5"/>
      <c r="B15" s="5"/>
      <c r="C15" s="5"/>
      <c r="D15" s="5"/>
      <c r="E15" s="5"/>
      <c r="F15" s="96" t="s">
        <v>112</v>
      </c>
      <c r="G15" s="96"/>
      <c r="H15" s="70"/>
      <c r="I15" s="70"/>
      <c r="J15" s="70"/>
      <c r="K15" s="70"/>
      <c r="L15" s="70"/>
      <c r="M15" s="71" t="s">
        <v>111</v>
      </c>
      <c r="N15" s="71" t="s">
        <v>111</v>
      </c>
      <c r="O15" s="71" t="s">
        <v>111</v>
      </c>
      <c r="P15" s="71" t="s">
        <v>111</v>
      </c>
      <c r="Q15" s="71">
        <f>SUMPRODUCT(Q4:Q13,H4:H13)/H14</f>
        <v>2.941106572242107</v>
      </c>
      <c r="R15" s="71" t="s">
        <v>111</v>
      </c>
      <c r="S15" s="71" t="s">
        <v>111</v>
      </c>
      <c r="T15" s="71" t="s">
        <v>111</v>
      </c>
      <c r="U15" s="71" t="s">
        <v>111</v>
      </c>
      <c r="V15" s="71">
        <f>SUMPRODUCT(V4:V13,H4:H13)/H14</f>
        <v>5.4251552252647901</v>
      </c>
      <c r="W15" s="71" t="s">
        <v>111</v>
      </c>
      <c r="X15" s="71" t="s">
        <v>111</v>
      </c>
      <c r="Y15" s="71" t="s">
        <v>111</v>
      </c>
      <c r="Z15" s="71">
        <f>SUMPRODUCT(Z4:Z13,H4:H13)/H14</f>
        <v>1.2938242607435384</v>
      </c>
      <c r="AA15" s="71" t="s">
        <v>111</v>
      </c>
      <c r="AB15" s="71" t="s">
        <v>111</v>
      </c>
      <c r="AC15" s="71">
        <f>SUMPRODUCT(AC4:AC13,H4:H13)/H14</f>
        <v>0.63987016884533288</v>
      </c>
      <c r="AD15" s="71" t="s">
        <v>111</v>
      </c>
      <c r="AE15" s="71">
        <f>SUMPRODUCT(AE4:AE13,H4:H13)/H14</f>
        <v>6.7096857847642882E-2</v>
      </c>
      <c r="AF15" s="71" t="s">
        <v>111</v>
      </c>
      <c r="AG15" s="71">
        <f>SUMPRODUCT(AG4:AG13,H4:H13)/H14</f>
        <v>0.11993905799215532</v>
      </c>
      <c r="AH15" s="71" t="s">
        <v>111</v>
      </c>
      <c r="AI15" s="71">
        <f>SUMPRODUCT(AI4:AI13,H4:H13)/H14</f>
        <v>4.1827047250969602E-4</v>
      </c>
      <c r="AJ15" s="4"/>
      <c r="AK15" s="4"/>
    </row>
    <row r="16" spans="1:45" x14ac:dyDescent="0.2"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  <c r="AI16" s="69"/>
    </row>
    <row r="17" spans="1:45" x14ac:dyDescent="0.2">
      <c r="X17" s="35"/>
      <c r="Y17" s="35"/>
      <c r="Z17" s="35"/>
      <c r="AA17" s="35"/>
      <c r="AB17" s="35"/>
      <c r="AC17" s="35"/>
      <c r="AD17" s="35"/>
    </row>
    <row r="18" spans="1:45" x14ac:dyDescent="0.2">
      <c r="X18" s="35"/>
      <c r="Y18" s="35"/>
      <c r="Z18" s="35"/>
      <c r="AA18" s="35"/>
      <c r="AB18" s="35"/>
      <c r="AC18" s="35"/>
      <c r="AD18" s="35"/>
    </row>
    <row r="19" spans="1:45" x14ac:dyDescent="0.2">
      <c r="X19" s="35"/>
      <c r="Y19" s="35"/>
      <c r="Z19" s="35"/>
      <c r="AA19" s="35"/>
      <c r="AB19" s="35"/>
      <c r="AC19" s="35"/>
      <c r="AD19" s="35"/>
    </row>
    <row r="20" spans="1:45" x14ac:dyDescent="0.2">
      <c r="X20" s="35"/>
      <c r="Y20" s="35"/>
      <c r="Z20" s="35"/>
      <c r="AA20" s="35"/>
      <c r="AB20" s="35"/>
      <c r="AC20" s="35"/>
      <c r="AD20" s="35"/>
    </row>
    <row r="21" spans="1:45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35"/>
      <c r="Y21" s="35"/>
      <c r="Z21" s="35"/>
      <c r="AA21" s="35"/>
      <c r="AB21" s="35"/>
      <c r="AC21" s="35"/>
      <c r="AD21" s="35"/>
      <c r="AE21" s="23"/>
      <c r="AF21" s="23"/>
      <c r="AG21" s="23"/>
      <c r="AH21" s="23"/>
      <c r="AI21" s="23"/>
      <c r="AJ21" s="23"/>
      <c r="AK21" s="23"/>
    </row>
    <row r="22" spans="1:45" ht="23.25" x14ac:dyDescent="0.5">
      <c r="A22" s="81" t="s">
        <v>177</v>
      </c>
      <c r="B22" s="81"/>
      <c r="C22" s="81"/>
      <c r="D22" s="81"/>
      <c r="E22" s="81"/>
      <c r="F22" s="32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35"/>
      <c r="Y22" s="35"/>
      <c r="Z22" s="35"/>
      <c r="AA22" s="40"/>
      <c r="AB22" s="40"/>
      <c r="AC22" s="40"/>
      <c r="AD22" s="40"/>
      <c r="AE22" s="39"/>
      <c r="AF22" s="23"/>
      <c r="AG22" s="23"/>
      <c r="AH22" s="23"/>
      <c r="AI22" s="23"/>
      <c r="AJ22" s="23"/>
      <c r="AK22" s="23"/>
    </row>
    <row r="23" spans="1:45" ht="75" customHeight="1" x14ac:dyDescent="0.2">
      <c r="A23" s="84" t="s">
        <v>137</v>
      </c>
      <c r="B23" s="84" t="s">
        <v>0</v>
      </c>
      <c r="C23" s="94" t="s">
        <v>1</v>
      </c>
      <c r="D23" s="95" t="s">
        <v>2</v>
      </c>
      <c r="E23" s="84" t="s">
        <v>3</v>
      </c>
      <c r="F23" s="84" t="s">
        <v>183</v>
      </c>
      <c r="G23" s="84" t="s">
        <v>184</v>
      </c>
      <c r="H23" s="91" t="s">
        <v>185</v>
      </c>
      <c r="I23" s="84" t="s">
        <v>4</v>
      </c>
      <c r="J23" s="84" t="s">
        <v>5</v>
      </c>
      <c r="K23" s="92" t="s">
        <v>6</v>
      </c>
      <c r="L23" s="84" t="s">
        <v>7</v>
      </c>
      <c r="M23" s="93" t="s">
        <v>186</v>
      </c>
      <c r="N23" s="93"/>
      <c r="O23" s="93"/>
      <c r="P23" s="93"/>
      <c r="Q23" s="87" t="s">
        <v>187</v>
      </c>
      <c r="R23" s="97" t="s">
        <v>190</v>
      </c>
      <c r="S23" s="98"/>
      <c r="T23" s="99"/>
      <c r="U23" s="87" t="s">
        <v>191</v>
      </c>
      <c r="V23" s="82" t="s">
        <v>138</v>
      </c>
      <c r="W23" s="82" t="s">
        <v>214</v>
      </c>
      <c r="X23" s="82" t="s">
        <v>215</v>
      </c>
      <c r="Y23" s="77" t="s">
        <v>139</v>
      </c>
      <c r="Z23" s="82" t="s">
        <v>140</v>
      </c>
      <c r="AA23" s="82" t="s">
        <v>216</v>
      </c>
      <c r="AB23" s="82" t="s">
        <v>198</v>
      </c>
      <c r="AC23" s="80" t="s">
        <v>159</v>
      </c>
      <c r="AD23" s="40"/>
      <c r="AE23" s="39"/>
      <c r="AF23" s="23"/>
      <c r="AG23" s="23"/>
      <c r="AH23" s="23"/>
      <c r="AI23" s="23"/>
      <c r="AJ23" s="23"/>
      <c r="AK23" s="23"/>
    </row>
    <row r="24" spans="1:45" ht="21" customHeight="1" x14ac:dyDescent="0.2">
      <c r="A24" s="84"/>
      <c r="B24" s="84"/>
      <c r="C24" s="94"/>
      <c r="D24" s="95"/>
      <c r="E24" s="84"/>
      <c r="F24" s="84"/>
      <c r="G24" s="84"/>
      <c r="H24" s="91"/>
      <c r="I24" s="84"/>
      <c r="J24" s="84"/>
      <c r="K24" s="92"/>
      <c r="L24" s="84"/>
      <c r="M24" s="63" t="s">
        <v>201</v>
      </c>
      <c r="N24" s="64" t="s">
        <v>202</v>
      </c>
      <c r="O24" s="64" t="s">
        <v>203</v>
      </c>
      <c r="P24" s="63" t="s">
        <v>204</v>
      </c>
      <c r="Q24" s="87"/>
      <c r="R24" s="63" t="s">
        <v>209</v>
      </c>
      <c r="S24" s="64" t="s">
        <v>210</v>
      </c>
      <c r="T24" s="63" t="s">
        <v>211</v>
      </c>
      <c r="U24" s="87"/>
      <c r="V24" s="83"/>
      <c r="W24" s="83"/>
      <c r="X24" s="83"/>
      <c r="Y24" s="78"/>
      <c r="Z24" s="83"/>
      <c r="AA24" s="83"/>
      <c r="AB24" s="83"/>
      <c r="AC24" s="79" t="s">
        <v>217</v>
      </c>
      <c r="AD24" s="40"/>
      <c r="AE24" s="39"/>
      <c r="AF24" s="23"/>
      <c r="AG24" s="23"/>
      <c r="AH24" s="23"/>
      <c r="AI24" s="23"/>
      <c r="AJ24" s="23"/>
      <c r="AK24" s="23"/>
    </row>
    <row r="25" spans="1:45" ht="23.25" x14ac:dyDescent="0.5">
      <c r="A25" s="33" t="s">
        <v>8</v>
      </c>
      <c r="B25" s="38">
        <v>337</v>
      </c>
      <c r="C25" s="38">
        <v>325</v>
      </c>
      <c r="D25" s="38">
        <v>101</v>
      </c>
      <c r="E25" s="38" t="s">
        <v>135</v>
      </c>
      <c r="F25" s="36" t="s">
        <v>49</v>
      </c>
      <c r="G25" s="36" t="s">
        <v>136</v>
      </c>
      <c r="H25" s="38">
        <v>0.47499999999999998</v>
      </c>
      <c r="I25" s="33">
        <v>2</v>
      </c>
      <c r="J25" s="38" t="s">
        <v>181</v>
      </c>
      <c r="K25" s="37">
        <v>42091</v>
      </c>
      <c r="L25" s="33" t="s">
        <v>144</v>
      </c>
      <c r="M25" s="48">
        <v>0.03</v>
      </c>
      <c r="N25" s="48">
        <v>0.34</v>
      </c>
      <c r="O25" s="48">
        <v>0</v>
      </c>
      <c r="P25" s="48">
        <v>0.11</v>
      </c>
      <c r="Q25" s="48">
        <v>4.2770599999999996</v>
      </c>
      <c r="R25" s="48">
        <v>0</v>
      </c>
      <c r="S25" s="48">
        <v>0</v>
      </c>
      <c r="T25" s="48">
        <v>0.47499999999999998</v>
      </c>
      <c r="U25" s="48">
        <v>1.07406</v>
      </c>
      <c r="V25" s="42">
        <v>2</v>
      </c>
      <c r="W25" s="42">
        <v>7</v>
      </c>
      <c r="X25" s="42">
        <v>14</v>
      </c>
      <c r="Y25" s="42">
        <v>0</v>
      </c>
      <c r="Z25" s="42">
        <v>3</v>
      </c>
      <c r="AA25" s="48">
        <v>0</v>
      </c>
      <c r="AB25" s="46">
        <v>0</v>
      </c>
      <c r="AC25" s="42">
        <v>16</v>
      </c>
      <c r="AD25" s="40"/>
      <c r="AE25" s="40"/>
      <c r="AF25" s="23"/>
      <c r="AG25" s="23"/>
      <c r="AH25" s="23"/>
      <c r="AI25" s="23"/>
      <c r="AJ25" s="23"/>
      <c r="AK25" s="23"/>
      <c r="AM25" s="45">
        <f>SUM(M25:P25)</f>
        <v>0.48</v>
      </c>
      <c r="AN25" s="45">
        <f>SUM(R25:U25)</f>
        <v>1.5490599999999999</v>
      </c>
      <c r="AO25" s="16">
        <f>SUM(W25:Y25)</f>
        <v>21</v>
      </c>
      <c r="AP25" s="32"/>
      <c r="AQ25" s="32">
        <f>H25/AM25</f>
        <v>0.98958333333333337</v>
      </c>
      <c r="AR25" s="32">
        <f>H25/AN25</f>
        <v>0.30663757375440592</v>
      </c>
      <c r="AS25" s="32">
        <f>H25/AO25</f>
        <v>2.2619047619047618E-2</v>
      </c>
    </row>
    <row r="26" spans="1:45" s="35" customFormat="1" ht="23.25" x14ac:dyDescent="0.5">
      <c r="A26" s="33" t="s">
        <v>8</v>
      </c>
      <c r="B26" s="38">
        <v>337</v>
      </c>
      <c r="C26" s="38">
        <v>325</v>
      </c>
      <c r="D26" s="38">
        <v>101</v>
      </c>
      <c r="E26" s="38" t="s">
        <v>135</v>
      </c>
      <c r="F26" s="36" t="s">
        <v>136</v>
      </c>
      <c r="G26" s="36" t="s">
        <v>49</v>
      </c>
      <c r="H26" s="38">
        <v>0.47499999999999998</v>
      </c>
      <c r="I26" s="33">
        <v>2</v>
      </c>
      <c r="J26" s="38" t="s">
        <v>12</v>
      </c>
      <c r="K26" s="37">
        <v>42091</v>
      </c>
      <c r="L26" s="33" t="s">
        <v>144</v>
      </c>
      <c r="M26" s="48">
        <v>0</v>
      </c>
      <c r="N26" s="48">
        <v>0.22</v>
      </c>
      <c r="O26" s="48">
        <v>0.22</v>
      </c>
      <c r="P26" s="48">
        <v>0.03</v>
      </c>
      <c r="Q26" s="48">
        <v>3.8188200000000001</v>
      </c>
      <c r="R26" s="48">
        <v>0</v>
      </c>
      <c r="S26" s="48">
        <v>0</v>
      </c>
      <c r="T26" s="48">
        <v>0.47499999999999998</v>
      </c>
      <c r="U26" s="48">
        <v>1.1037600000000001</v>
      </c>
      <c r="V26" s="42">
        <v>4</v>
      </c>
      <c r="W26" s="42">
        <v>0</v>
      </c>
      <c r="X26" s="42">
        <v>1</v>
      </c>
      <c r="Y26" s="42">
        <v>0</v>
      </c>
      <c r="Z26" s="42">
        <v>1</v>
      </c>
      <c r="AA26" s="48">
        <v>0</v>
      </c>
      <c r="AB26" s="46">
        <v>0</v>
      </c>
      <c r="AC26" s="42">
        <v>5</v>
      </c>
      <c r="AD26" s="40"/>
      <c r="AE26" s="40"/>
      <c r="AM26" s="45">
        <f t="shared" ref="AM26:AM28" si="9">SUM(M26:P26)</f>
        <v>0.47</v>
      </c>
      <c r="AN26" s="45">
        <f t="shared" ref="AN26:AN28" si="10">SUM(R26:U26)</f>
        <v>1.5787599999999999</v>
      </c>
      <c r="AQ26" s="32">
        <f t="shared" ref="AQ26:AQ28" si="11">H26/AM26</f>
        <v>1.0106382978723405</v>
      </c>
      <c r="AR26" s="32">
        <f t="shared" ref="AR26:AR28" si="12">H26/AN26</f>
        <v>0.30086903645899316</v>
      </c>
    </row>
    <row r="27" spans="1:45" s="35" customFormat="1" ht="23.25" x14ac:dyDescent="0.5">
      <c r="A27" s="33" t="s">
        <v>8</v>
      </c>
      <c r="B27" s="38">
        <v>337</v>
      </c>
      <c r="C27" s="38">
        <v>3301</v>
      </c>
      <c r="D27" s="38">
        <v>100</v>
      </c>
      <c r="E27" s="38" t="s">
        <v>11</v>
      </c>
      <c r="F27" s="36" t="s">
        <v>157</v>
      </c>
      <c r="G27" s="36" t="s">
        <v>158</v>
      </c>
      <c r="H27" s="38">
        <v>0.44700000000000001</v>
      </c>
      <c r="I27" s="33">
        <v>2</v>
      </c>
      <c r="J27" s="38" t="s">
        <v>181</v>
      </c>
      <c r="K27" s="37">
        <v>42091</v>
      </c>
      <c r="L27" s="33" t="s">
        <v>144</v>
      </c>
      <c r="M27" s="48">
        <v>0</v>
      </c>
      <c r="N27" s="48">
        <v>0.08</v>
      </c>
      <c r="O27" s="48">
        <v>0.14000000000000001</v>
      </c>
      <c r="P27" s="48">
        <v>0.23</v>
      </c>
      <c r="Q27" s="48">
        <v>5.3575900000000001</v>
      </c>
      <c r="R27" s="48">
        <v>0</v>
      </c>
      <c r="S27" s="48">
        <v>0</v>
      </c>
      <c r="T27" s="48">
        <v>0.44700000000000001</v>
      </c>
      <c r="U27" s="48">
        <v>1.28766</v>
      </c>
      <c r="V27" s="42">
        <v>8</v>
      </c>
      <c r="W27" s="42">
        <v>0</v>
      </c>
      <c r="X27" s="42">
        <v>15</v>
      </c>
      <c r="Y27" s="42">
        <v>0</v>
      </c>
      <c r="Z27" s="42">
        <v>3</v>
      </c>
      <c r="AA27" s="48">
        <v>1.75</v>
      </c>
      <c r="AB27" s="46">
        <v>0.11185682326621924</v>
      </c>
      <c r="AC27" s="42">
        <v>12</v>
      </c>
      <c r="AM27" s="45">
        <f t="shared" si="9"/>
        <v>0.45000000000000007</v>
      </c>
      <c r="AN27" s="45">
        <f t="shared" si="10"/>
        <v>1.7346600000000001</v>
      </c>
      <c r="AQ27" s="32">
        <f t="shared" si="11"/>
        <v>0.99333333333333318</v>
      </c>
      <c r="AR27" s="32">
        <f t="shared" si="12"/>
        <v>0.25768738542423297</v>
      </c>
    </row>
    <row r="28" spans="1:45" s="35" customFormat="1" ht="23.25" x14ac:dyDescent="0.5">
      <c r="A28" s="33" t="s">
        <v>8</v>
      </c>
      <c r="B28" s="38">
        <v>337</v>
      </c>
      <c r="C28" s="38">
        <v>3301</v>
      </c>
      <c r="D28" s="38">
        <v>100</v>
      </c>
      <c r="E28" s="38" t="s">
        <v>11</v>
      </c>
      <c r="F28" s="36" t="s">
        <v>158</v>
      </c>
      <c r="G28" s="36" t="s">
        <v>157</v>
      </c>
      <c r="H28" s="38">
        <v>0.44700000000000001</v>
      </c>
      <c r="I28" s="33">
        <v>2</v>
      </c>
      <c r="J28" s="38" t="s">
        <v>12</v>
      </c>
      <c r="K28" s="37">
        <v>42091</v>
      </c>
      <c r="L28" s="33" t="s">
        <v>144</v>
      </c>
      <c r="M28" s="48">
        <v>0.01</v>
      </c>
      <c r="N28" s="48">
        <v>0.06</v>
      </c>
      <c r="O28" s="48">
        <v>0.22</v>
      </c>
      <c r="P28" s="48">
        <v>0.15</v>
      </c>
      <c r="Q28" s="48">
        <v>4.84633</v>
      </c>
      <c r="R28" s="48">
        <v>0</v>
      </c>
      <c r="S28" s="48">
        <v>0</v>
      </c>
      <c r="T28" s="48">
        <v>0.44700000000000001</v>
      </c>
      <c r="U28" s="48">
        <v>1.1277999999999999</v>
      </c>
      <c r="V28" s="42">
        <v>0</v>
      </c>
      <c r="W28" s="42">
        <v>0</v>
      </c>
      <c r="X28" s="42">
        <v>4</v>
      </c>
      <c r="Y28" s="42">
        <v>0</v>
      </c>
      <c r="Z28" s="42">
        <v>0</v>
      </c>
      <c r="AA28" s="48">
        <v>1.75</v>
      </c>
      <c r="AB28" s="46">
        <v>0.11185682326621924</v>
      </c>
      <c r="AC28" s="42">
        <v>28</v>
      </c>
      <c r="AM28" s="45">
        <f t="shared" si="9"/>
        <v>0.43999999999999995</v>
      </c>
      <c r="AN28" s="45">
        <f t="shared" si="10"/>
        <v>1.5748</v>
      </c>
      <c r="AQ28" s="32">
        <f t="shared" si="11"/>
        <v>1.0159090909090911</v>
      </c>
      <c r="AR28" s="32">
        <f t="shared" si="12"/>
        <v>0.28384556769113539</v>
      </c>
    </row>
    <row r="29" spans="1:45" s="35" customFormat="1" ht="23.25" x14ac:dyDescent="0.5">
      <c r="F29" s="103" t="s">
        <v>110</v>
      </c>
      <c r="G29" s="104"/>
      <c r="H29" s="61">
        <v>1.8440000000000001</v>
      </c>
      <c r="I29" s="59"/>
      <c r="J29" s="59"/>
      <c r="K29" s="59"/>
      <c r="L29" s="59"/>
      <c r="M29" s="68">
        <f t="shared" ref="M29:P29" si="13">SUM(M25:M28)</f>
        <v>0.04</v>
      </c>
      <c r="N29" s="68">
        <f t="shared" si="13"/>
        <v>0.7</v>
      </c>
      <c r="O29" s="68">
        <f t="shared" si="13"/>
        <v>0.57999999999999996</v>
      </c>
      <c r="P29" s="68">
        <f t="shared" si="13"/>
        <v>0.52</v>
      </c>
      <c r="Q29" s="68" t="s">
        <v>111</v>
      </c>
      <c r="R29" s="68">
        <f>SUM(R25:R28)</f>
        <v>0</v>
      </c>
      <c r="S29" s="68">
        <f t="shared" ref="S29:T29" si="14">SUM(S25:S28)</f>
        <v>0</v>
      </c>
      <c r="T29" s="68">
        <f t="shared" si="14"/>
        <v>1.8440000000000001</v>
      </c>
      <c r="U29" s="68" t="s">
        <v>111</v>
      </c>
      <c r="V29" s="60">
        <f t="shared" ref="V29:AA29" si="15">SUM(V25:V28)</f>
        <v>14</v>
      </c>
      <c r="W29" s="60">
        <f t="shared" si="15"/>
        <v>7</v>
      </c>
      <c r="X29" s="60">
        <f t="shared" si="15"/>
        <v>34</v>
      </c>
      <c r="Y29" s="60">
        <f t="shared" si="15"/>
        <v>0</v>
      </c>
      <c r="Z29" s="60">
        <f t="shared" si="15"/>
        <v>7</v>
      </c>
      <c r="AA29" s="68">
        <f t="shared" si="15"/>
        <v>3.5</v>
      </c>
      <c r="AB29" s="68" t="s">
        <v>111</v>
      </c>
      <c r="AC29" s="60">
        <v>61</v>
      </c>
    </row>
    <row r="30" spans="1:45" s="35" customFormat="1" ht="23.25" x14ac:dyDescent="0.5">
      <c r="F30" s="103" t="s">
        <v>112</v>
      </c>
      <c r="G30" s="104"/>
      <c r="H30" s="59"/>
      <c r="I30" s="59"/>
      <c r="J30" s="59"/>
      <c r="K30" s="59"/>
      <c r="L30" s="59"/>
      <c r="M30" s="68" t="s">
        <v>111</v>
      </c>
      <c r="N30" s="68" t="s">
        <v>111</v>
      </c>
      <c r="O30" s="68" t="s">
        <v>111</v>
      </c>
      <c r="P30" s="68" t="s">
        <v>111</v>
      </c>
      <c r="Q30" s="68">
        <v>4.5589453579175698</v>
      </c>
      <c r="R30" s="68" t="s">
        <v>111</v>
      </c>
      <c r="S30" s="68" t="s">
        <v>111</v>
      </c>
      <c r="T30" s="68" t="s">
        <v>111</v>
      </c>
      <c r="U30" s="68">
        <v>2.0130661442516269</v>
      </c>
      <c r="V30" s="61" t="s">
        <v>111</v>
      </c>
      <c r="W30" s="61" t="s">
        <v>111</v>
      </c>
      <c r="X30" s="61" t="s">
        <v>111</v>
      </c>
      <c r="Y30" s="61" t="s">
        <v>111</v>
      </c>
      <c r="Z30" s="61" t="s">
        <v>111</v>
      </c>
      <c r="AA30" s="68" t="s">
        <v>111</v>
      </c>
      <c r="AB30" s="67">
        <v>5.4229934924078085E-2</v>
      </c>
      <c r="AC30" s="61" t="s">
        <v>111</v>
      </c>
    </row>
    <row r="31" spans="1:45" s="35" customFormat="1" x14ac:dyDescent="0.2">
      <c r="F31" s="66"/>
      <c r="G31" s="66"/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</row>
    <row r="32" spans="1:45" s="35" customFormat="1" x14ac:dyDescent="0.2"/>
    <row r="33" spans="30:30" x14ac:dyDescent="0.2">
      <c r="AD33" s="35"/>
    </row>
    <row r="34" spans="30:30" x14ac:dyDescent="0.2">
      <c r="AD34" s="35"/>
    </row>
    <row r="35" spans="30:30" x14ac:dyDescent="0.2">
      <c r="AD35" s="35"/>
    </row>
  </sheetData>
  <mergeCells count="53">
    <mergeCell ref="AB23:AB24"/>
    <mergeCell ref="M2:P2"/>
    <mergeCell ref="Q2:Q3"/>
    <mergeCell ref="R2:U2"/>
    <mergeCell ref="V2:V3"/>
    <mergeCell ref="R23:T23"/>
    <mergeCell ref="W2:Y2"/>
    <mergeCell ref="AA23:AA24"/>
    <mergeCell ref="H23:H24"/>
    <mergeCell ref="I23:I24"/>
    <mergeCell ref="U23:U24"/>
    <mergeCell ref="X23:X24"/>
    <mergeCell ref="Z23:Z24"/>
    <mergeCell ref="W23:W24"/>
    <mergeCell ref="J23:J24"/>
    <mergeCell ref="K23:K24"/>
    <mergeCell ref="L23:L24"/>
    <mergeCell ref="M23:P23"/>
    <mergeCell ref="Q23:Q24"/>
    <mergeCell ref="V23:V24"/>
    <mergeCell ref="F15:G15"/>
    <mergeCell ref="F14:G14"/>
    <mergeCell ref="F2:F3"/>
    <mergeCell ref="F29:G29"/>
    <mergeCell ref="F30:G30"/>
    <mergeCell ref="F23:F24"/>
    <mergeCell ref="G23:G24"/>
    <mergeCell ref="A23:A24"/>
    <mergeCell ref="B23:B24"/>
    <mergeCell ref="C23:C24"/>
    <mergeCell ref="D23:D24"/>
    <mergeCell ref="E23:E24"/>
    <mergeCell ref="A2:A3"/>
    <mergeCell ref="B2:B3"/>
    <mergeCell ref="C2:C3"/>
    <mergeCell ref="D2:D3"/>
    <mergeCell ref="E2:E3"/>
    <mergeCell ref="AG2:AG3"/>
    <mergeCell ref="AH2:AH3"/>
    <mergeCell ref="AI2:AI3"/>
    <mergeCell ref="G2:G3"/>
    <mergeCell ref="AE2:AE3"/>
    <mergeCell ref="AF2:AF3"/>
    <mergeCell ref="Z2:Z3"/>
    <mergeCell ref="AA2:AA3"/>
    <mergeCell ref="AB2:AB3"/>
    <mergeCell ref="AC2:AC3"/>
    <mergeCell ref="AD2:AD3"/>
    <mergeCell ref="H2:H3"/>
    <mergeCell ref="I2:I3"/>
    <mergeCell ref="J2:J3"/>
    <mergeCell ref="K2:K3"/>
    <mergeCell ref="L2:L3"/>
  </mergeCells>
  <printOptions horizontalCentered="1"/>
  <pageMargins left="0.65" right="0.25" top="0.75" bottom="0.75" header="0.3" footer="0.3"/>
  <pageSetup paperSize="8" scale="34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31"/>
  <sheetViews>
    <sheetView tabSelected="1" view="pageLayout" topLeftCell="E1" zoomScale="60" zoomScaleNormal="90" zoomScalePageLayoutView="60" workbookViewId="0">
      <selection activeCell="N90" sqref="N90"/>
    </sheetView>
  </sheetViews>
  <sheetFormatPr defaultRowHeight="14.25" x14ac:dyDescent="0.2"/>
  <cols>
    <col min="1" max="1" width="28.375" customWidth="1"/>
    <col min="5" max="5" width="36.125" customWidth="1"/>
    <col min="8" max="8" width="10.125" customWidth="1"/>
    <col min="9" max="9" width="10.75" customWidth="1"/>
    <col min="10" max="10" width="9.125" customWidth="1"/>
    <col min="11" max="11" width="10.75" customWidth="1"/>
    <col min="12" max="13" width="9.125" customWidth="1"/>
    <col min="14" max="14" width="13.125" customWidth="1"/>
    <col min="15" max="15" width="12" customWidth="1"/>
    <col min="16" max="16" width="9.125" customWidth="1"/>
    <col min="17" max="17" width="14.125" customWidth="1"/>
    <col min="18" max="18" width="10.875" customWidth="1"/>
    <col min="19" max="19" width="16.625" customWidth="1"/>
    <col min="20" max="20" width="13" customWidth="1"/>
    <col min="21" max="21" width="11.75" customWidth="1"/>
    <col min="22" max="22" width="12.375" customWidth="1"/>
    <col min="23" max="23" width="13.375" customWidth="1"/>
    <col min="24" max="24" width="16.125" customWidth="1"/>
    <col min="25" max="25" width="10.75" customWidth="1"/>
    <col min="26" max="26" width="11.125" customWidth="1"/>
    <col min="27" max="27" width="11.25" customWidth="1"/>
    <col min="28" max="28" width="10.375" customWidth="1"/>
    <col min="29" max="29" width="21.125" customWidth="1"/>
    <col min="30" max="30" width="12" customWidth="1"/>
    <col min="31" max="31" width="9.125" customWidth="1"/>
    <col min="32" max="32" width="14.25" style="4" customWidth="1"/>
    <col min="33" max="33" width="11" customWidth="1"/>
    <col min="34" max="34" width="11.75" customWidth="1"/>
    <col min="35" max="35" width="9" style="4" customWidth="1"/>
  </cols>
  <sheetData>
    <row r="1" spans="1:46" ht="23.25" x14ac:dyDescent="0.5">
      <c r="A1" s="102" t="s">
        <v>178</v>
      </c>
      <c r="B1" s="102"/>
      <c r="C1" s="102"/>
      <c r="D1" s="102"/>
      <c r="E1" s="102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H1" s="40"/>
      <c r="AI1" s="43"/>
      <c r="AJ1" s="40"/>
      <c r="AK1" s="40"/>
      <c r="AL1" s="40"/>
      <c r="AM1" s="40"/>
      <c r="AN1" s="40"/>
      <c r="AO1" s="40"/>
      <c r="AP1" s="40"/>
      <c r="AQ1" s="40"/>
    </row>
    <row r="2" spans="1:46" ht="25.5" customHeight="1" x14ac:dyDescent="0.2">
      <c r="A2" s="84" t="s">
        <v>137</v>
      </c>
      <c r="B2" s="84" t="s">
        <v>0</v>
      </c>
      <c r="C2" s="94" t="s">
        <v>1</v>
      </c>
      <c r="D2" s="95" t="s">
        <v>2</v>
      </c>
      <c r="E2" s="84" t="s">
        <v>3</v>
      </c>
      <c r="F2" s="84" t="s">
        <v>183</v>
      </c>
      <c r="G2" s="84" t="s">
        <v>184</v>
      </c>
      <c r="H2" s="91" t="s">
        <v>185</v>
      </c>
      <c r="I2" s="84" t="s">
        <v>4</v>
      </c>
      <c r="J2" s="84" t="s">
        <v>5</v>
      </c>
      <c r="K2" s="92" t="s">
        <v>6</v>
      </c>
      <c r="L2" s="84" t="s">
        <v>7</v>
      </c>
      <c r="M2" s="93" t="s">
        <v>186</v>
      </c>
      <c r="N2" s="93"/>
      <c r="O2" s="93"/>
      <c r="P2" s="93"/>
      <c r="Q2" s="87" t="s">
        <v>187</v>
      </c>
      <c r="R2" s="93" t="s">
        <v>188</v>
      </c>
      <c r="S2" s="93"/>
      <c r="T2" s="93"/>
      <c r="U2" s="93"/>
      <c r="V2" s="87" t="s">
        <v>189</v>
      </c>
      <c r="W2" s="97" t="s">
        <v>190</v>
      </c>
      <c r="X2" s="98"/>
      <c r="Y2" s="99"/>
      <c r="Z2" s="87" t="s">
        <v>191</v>
      </c>
      <c r="AA2" s="88" t="s">
        <v>192</v>
      </c>
      <c r="AB2" s="88" t="s">
        <v>193</v>
      </c>
      <c r="AC2" s="89" t="s">
        <v>194</v>
      </c>
      <c r="AD2" s="82" t="s">
        <v>195</v>
      </c>
      <c r="AE2" s="85" t="s">
        <v>196</v>
      </c>
      <c r="AF2" s="82" t="s">
        <v>197</v>
      </c>
      <c r="AG2" s="89" t="s">
        <v>198</v>
      </c>
      <c r="AH2" s="82" t="s">
        <v>199</v>
      </c>
      <c r="AI2" s="82" t="s">
        <v>200</v>
      </c>
      <c r="AJ2" s="40"/>
      <c r="AK2" s="40"/>
      <c r="AL2" s="40"/>
      <c r="AM2" s="40"/>
      <c r="AN2" s="40"/>
      <c r="AO2" s="40"/>
      <c r="AP2" s="40"/>
      <c r="AQ2" s="40"/>
    </row>
    <row r="3" spans="1:46" ht="65.25" customHeight="1" x14ac:dyDescent="0.2">
      <c r="A3" s="84"/>
      <c r="B3" s="84"/>
      <c r="C3" s="94"/>
      <c r="D3" s="95"/>
      <c r="E3" s="84"/>
      <c r="F3" s="84"/>
      <c r="G3" s="84"/>
      <c r="H3" s="91"/>
      <c r="I3" s="84"/>
      <c r="J3" s="84"/>
      <c r="K3" s="92"/>
      <c r="L3" s="84"/>
      <c r="M3" s="63" t="s">
        <v>201</v>
      </c>
      <c r="N3" s="64" t="s">
        <v>202</v>
      </c>
      <c r="O3" s="64" t="s">
        <v>203</v>
      </c>
      <c r="P3" s="63" t="s">
        <v>204</v>
      </c>
      <c r="Q3" s="87"/>
      <c r="R3" s="63" t="s">
        <v>205</v>
      </c>
      <c r="S3" s="64" t="s">
        <v>206</v>
      </c>
      <c r="T3" s="64" t="s">
        <v>207</v>
      </c>
      <c r="U3" s="63" t="s">
        <v>208</v>
      </c>
      <c r="V3" s="87"/>
      <c r="W3" s="63" t="s">
        <v>209</v>
      </c>
      <c r="X3" s="64" t="s">
        <v>210</v>
      </c>
      <c r="Y3" s="63" t="s">
        <v>211</v>
      </c>
      <c r="Z3" s="87"/>
      <c r="AA3" s="88"/>
      <c r="AB3" s="88"/>
      <c r="AC3" s="90"/>
      <c r="AD3" s="83"/>
      <c r="AE3" s="86"/>
      <c r="AF3" s="83"/>
      <c r="AG3" s="90"/>
      <c r="AH3" s="83"/>
      <c r="AI3" s="83"/>
      <c r="AJ3" s="40"/>
      <c r="AK3" s="40"/>
      <c r="AL3" s="40"/>
      <c r="AM3" s="40"/>
      <c r="AN3" s="40"/>
      <c r="AO3" s="40"/>
      <c r="AP3" s="40"/>
      <c r="AQ3" s="40"/>
    </row>
    <row r="4" spans="1:46" ht="23.25" x14ac:dyDescent="0.5">
      <c r="A4" s="6" t="s">
        <v>19</v>
      </c>
      <c r="B4" s="6">
        <v>338</v>
      </c>
      <c r="C4" s="7">
        <v>4</v>
      </c>
      <c r="D4" s="8">
        <v>501</v>
      </c>
      <c r="E4" s="9" t="s">
        <v>20</v>
      </c>
      <c r="F4" s="10">
        <v>134587</v>
      </c>
      <c r="G4" s="10">
        <v>162217</v>
      </c>
      <c r="H4" s="11">
        <v>27.63</v>
      </c>
      <c r="I4" s="8">
        <v>7</v>
      </c>
      <c r="J4" s="8" t="s">
        <v>179</v>
      </c>
      <c r="K4" s="12">
        <v>42095</v>
      </c>
      <c r="L4" s="13" t="s">
        <v>113</v>
      </c>
      <c r="M4" s="46">
        <v>16.73</v>
      </c>
      <c r="N4" s="46">
        <v>6.05</v>
      </c>
      <c r="O4" s="46">
        <v>3.45</v>
      </c>
      <c r="P4" s="46">
        <v>1.4</v>
      </c>
      <c r="Q4" s="46">
        <v>2.5562200000000002</v>
      </c>
      <c r="R4" s="46">
        <v>19.64</v>
      </c>
      <c r="S4" s="46">
        <v>4.83</v>
      </c>
      <c r="T4" s="46">
        <v>2.2000000000000002</v>
      </c>
      <c r="U4" s="46">
        <v>0.97</v>
      </c>
      <c r="V4" s="46">
        <v>8.1508199999999995</v>
      </c>
      <c r="W4" s="47">
        <v>0</v>
      </c>
      <c r="X4" s="47">
        <v>0</v>
      </c>
      <c r="Y4" s="46">
        <v>27.63</v>
      </c>
      <c r="Z4" s="46">
        <v>1.5338099999999999</v>
      </c>
      <c r="AA4" s="46">
        <v>1061</v>
      </c>
      <c r="AB4" s="46">
        <v>454.5</v>
      </c>
      <c r="AC4" s="46">
        <v>1.3321441497337263</v>
      </c>
      <c r="AD4" s="46">
        <v>124.59</v>
      </c>
      <c r="AE4" s="46">
        <v>0.12883511710873274</v>
      </c>
      <c r="AF4" s="46">
        <v>153</v>
      </c>
      <c r="AG4" s="46">
        <v>0.15821312238250301</v>
      </c>
      <c r="AH4" s="46">
        <v>8</v>
      </c>
      <c r="AI4" s="46">
        <f>AH4/(3.5*H4*1000)*100</f>
        <v>8.2725815624838418E-3</v>
      </c>
      <c r="AJ4" s="45"/>
      <c r="AK4" s="40"/>
      <c r="AL4" s="45"/>
      <c r="AM4" s="45">
        <f>SUM(M4:P4)</f>
        <v>27.63</v>
      </c>
      <c r="AN4" s="45">
        <f>SUM(R4:U4)</f>
        <v>27.639999999999997</v>
      </c>
      <c r="AO4" s="16">
        <f>SUM(W4:Y4)</f>
        <v>27.63</v>
      </c>
      <c r="AP4" s="32"/>
      <c r="AQ4" s="32">
        <f>H4/AM4</f>
        <v>1</v>
      </c>
      <c r="AR4" s="32">
        <f>H4/AN4</f>
        <v>0.99963820549927651</v>
      </c>
      <c r="AS4" s="32">
        <f>H4/AO4</f>
        <v>1</v>
      </c>
      <c r="AT4" s="32">
        <f>AP4/H29</f>
        <v>0</v>
      </c>
    </row>
    <row r="5" spans="1:46" ht="23.25" x14ac:dyDescent="0.5">
      <c r="A5" s="6" t="s">
        <v>19</v>
      </c>
      <c r="B5" s="6">
        <v>338</v>
      </c>
      <c r="C5" s="7">
        <v>4</v>
      </c>
      <c r="D5" s="8">
        <v>501</v>
      </c>
      <c r="E5" s="9" t="s">
        <v>20</v>
      </c>
      <c r="F5" s="10">
        <v>162217</v>
      </c>
      <c r="G5" s="10">
        <v>134587</v>
      </c>
      <c r="H5" s="11">
        <v>27.63</v>
      </c>
      <c r="I5" s="8">
        <v>7</v>
      </c>
      <c r="J5" s="8" t="s">
        <v>21</v>
      </c>
      <c r="K5" s="12">
        <v>42095</v>
      </c>
      <c r="L5" s="13" t="s">
        <v>113</v>
      </c>
      <c r="M5" s="46">
        <v>18.41</v>
      </c>
      <c r="N5" s="46">
        <v>4.47</v>
      </c>
      <c r="O5" s="46">
        <v>2.91</v>
      </c>
      <c r="P5" s="46">
        <v>1.83</v>
      </c>
      <c r="Q5" s="46">
        <v>2.4160200000000001</v>
      </c>
      <c r="R5" s="46">
        <v>22.96</v>
      </c>
      <c r="S5" s="46">
        <v>3.47</v>
      </c>
      <c r="T5" s="46">
        <v>0.88</v>
      </c>
      <c r="U5" s="46">
        <v>0.33</v>
      </c>
      <c r="V5" s="46">
        <v>6.8119699999999996</v>
      </c>
      <c r="W5" s="46">
        <v>0</v>
      </c>
      <c r="X5" s="46">
        <v>0</v>
      </c>
      <c r="Y5" s="46">
        <v>27.63</v>
      </c>
      <c r="Z5" s="46">
        <v>1.50797</v>
      </c>
      <c r="AA5" s="46">
        <v>154.32</v>
      </c>
      <c r="AB5" s="46">
        <v>84.2</v>
      </c>
      <c r="AC5" s="46">
        <v>0.20311255881288454</v>
      </c>
      <c r="AD5" s="46">
        <v>342.6</v>
      </c>
      <c r="AE5" s="46">
        <v>0.3542733054133706</v>
      </c>
      <c r="AF5" s="46">
        <v>0</v>
      </c>
      <c r="AG5" s="46">
        <v>0</v>
      </c>
      <c r="AH5" s="46">
        <v>0</v>
      </c>
      <c r="AI5" s="46">
        <f t="shared" ref="AI5:AI28" si="0">AH5/(3.5*H5*1000)*100</f>
        <v>0</v>
      </c>
      <c r="AJ5" s="45"/>
      <c r="AK5" s="40"/>
      <c r="AL5" s="45"/>
      <c r="AM5" s="45">
        <f t="shared" ref="AM5:AM28" si="1">SUM(M5:P5)</f>
        <v>27.619999999999997</v>
      </c>
      <c r="AN5" s="45">
        <f t="shared" ref="AN5:AN28" si="2">SUM(R5:U5)</f>
        <v>27.639999999999997</v>
      </c>
      <c r="AO5" s="16">
        <f t="shared" ref="AO5:AO28" si="3">SUM(W5:Y5)</f>
        <v>27.63</v>
      </c>
      <c r="AP5" s="32"/>
      <c r="AQ5" s="32">
        <f t="shared" ref="AQ5:AQ28" si="4">H5/AM5</f>
        <v>1.0003620564808111</v>
      </c>
      <c r="AR5" s="32">
        <f t="shared" ref="AR5:AR28" si="5">H5/AN5</f>
        <v>0.99963820549927651</v>
      </c>
      <c r="AS5" s="32">
        <f t="shared" ref="AS5:AS28" si="6">H5/AO5</f>
        <v>1</v>
      </c>
      <c r="AT5" s="32" t="e">
        <f t="shared" ref="AT5:AT28" si="7">AP5/H30</f>
        <v>#DIV/0!</v>
      </c>
    </row>
    <row r="6" spans="1:46" ht="23.25" x14ac:dyDescent="0.5">
      <c r="A6" s="6" t="s">
        <v>19</v>
      </c>
      <c r="B6" s="6">
        <v>338</v>
      </c>
      <c r="C6" s="7">
        <v>4</v>
      </c>
      <c r="D6" s="8">
        <v>503</v>
      </c>
      <c r="E6" s="9" t="s">
        <v>22</v>
      </c>
      <c r="F6" s="10">
        <v>191982</v>
      </c>
      <c r="G6" s="10">
        <v>210060</v>
      </c>
      <c r="H6" s="11">
        <v>18.077999999999999</v>
      </c>
      <c r="I6" s="8">
        <v>6</v>
      </c>
      <c r="J6" s="8" t="s">
        <v>179</v>
      </c>
      <c r="K6" s="12">
        <v>42102</v>
      </c>
      <c r="L6" s="13" t="s">
        <v>113</v>
      </c>
      <c r="M6" s="46">
        <v>14.79</v>
      </c>
      <c r="N6" s="46">
        <v>2.04</v>
      </c>
      <c r="O6" s="46">
        <v>1.02</v>
      </c>
      <c r="P6" s="46">
        <v>0.22</v>
      </c>
      <c r="Q6" s="46">
        <v>2.0081500000000001</v>
      </c>
      <c r="R6" s="46">
        <v>17.850000000000001</v>
      </c>
      <c r="S6" s="46">
        <v>0.22</v>
      </c>
      <c r="T6" s="46">
        <v>0</v>
      </c>
      <c r="U6" s="46">
        <v>0</v>
      </c>
      <c r="V6" s="46">
        <v>3.6758899999999999</v>
      </c>
      <c r="W6" s="46">
        <v>0</v>
      </c>
      <c r="X6" s="46">
        <v>0</v>
      </c>
      <c r="Y6" s="46">
        <v>18.079999999999998</v>
      </c>
      <c r="Z6" s="46">
        <v>1.30077</v>
      </c>
      <c r="AA6" s="46">
        <v>87.22</v>
      </c>
      <c r="AB6" s="46">
        <v>90.3</v>
      </c>
      <c r="AC6" s="46">
        <v>0.20920455802633039</v>
      </c>
      <c r="AD6" s="46">
        <v>96.23</v>
      </c>
      <c r="AE6" s="46">
        <v>0.15208698813079832</v>
      </c>
      <c r="AF6" s="46">
        <v>0</v>
      </c>
      <c r="AG6" s="46">
        <v>0</v>
      </c>
      <c r="AH6" s="46">
        <v>0</v>
      </c>
      <c r="AI6" s="46">
        <f t="shared" si="0"/>
        <v>0</v>
      </c>
      <c r="AJ6" s="45"/>
      <c r="AK6" s="40"/>
      <c r="AL6" s="45"/>
      <c r="AM6" s="45">
        <f t="shared" si="1"/>
        <v>18.069999999999997</v>
      </c>
      <c r="AN6" s="45">
        <f t="shared" si="2"/>
        <v>18.07</v>
      </c>
      <c r="AO6" s="16">
        <f t="shared" si="3"/>
        <v>18.079999999999998</v>
      </c>
      <c r="AP6" s="32"/>
      <c r="AQ6" s="32">
        <f t="shared" si="4"/>
        <v>1.0004427227448811</v>
      </c>
      <c r="AR6" s="32">
        <f t="shared" si="5"/>
        <v>1.0004427227448809</v>
      </c>
      <c r="AS6" s="32">
        <f t="shared" si="6"/>
        <v>0.99988938053097354</v>
      </c>
      <c r="AT6" s="32" t="e">
        <f t="shared" si="7"/>
        <v>#DIV/0!</v>
      </c>
    </row>
    <row r="7" spans="1:46" ht="23.25" x14ac:dyDescent="0.5">
      <c r="A7" s="6" t="s">
        <v>19</v>
      </c>
      <c r="B7" s="6">
        <v>338</v>
      </c>
      <c r="C7" s="7">
        <v>4</v>
      </c>
      <c r="D7" s="8">
        <v>503</v>
      </c>
      <c r="E7" s="9" t="s">
        <v>22</v>
      </c>
      <c r="F7" s="10" t="s">
        <v>130</v>
      </c>
      <c r="G7" s="10" t="s">
        <v>131</v>
      </c>
      <c r="H7" s="11">
        <v>17.893000000000001</v>
      </c>
      <c r="I7" s="8">
        <v>6</v>
      </c>
      <c r="J7" s="8" t="s">
        <v>21</v>
      </c>
      <c r="K7" s="12">
        <v>42102</v>
      </c>
      <c r="L7" s="13" t="s">
        <v>113</v>
      </c>
      <c r="M7" s="46">
        <v>15.02</v>
      </c>
      <c r="N7" s="46">
        <v>1.66</v>
      </c>
      <c r="O7" s="46">
        <v>1.01</v>
      </c>
      <c r="P7" s="46">
        <v>0.2</v>
      </c>
      <c r="Q7" s="46">
        <v>1.9317200000000001</v>
      </c>
      <c r="R7" s="46">
        <v>17.87</v>
      </c>
      <c r="S7" s="46">
        <v>0</v>
      </c>
      <c r="T7" s="46">
        <v>0.02</v>
      </c>
      <c r="U7" s="46">
        <v>0</v>
      </c>
      <c r="V7" s="46">
        <v>2.9247700000000001</v>
      </c>
      <c r="W7" s="46">
        <v>0</v>
      </c>
      <c r="X7" s="46">
        <v>0</v>
      </c>
      <c r="Y7" s="46">
        <v>17.89</v>
      </c>
      <c r="Z7" s="46">
        <v>1.41499</v>
      </c>
      <c r="AA7" s="46">
        <v>188.3</v>
      </c>
      <c r="AB7" s="46">
        <v>244.2</v>
      </c>
      <c r="AC7" s="46">
        <v>0.49057259810661741</v>
      </c>
      <c r="AD7" s="46">
        <v>224.16</v>
      </c>
      <c r="AE7" s="46">
        <v>0.35427433502441802</v>
      </c>
      <c r="AF7" s="46">
        <v>0</v>
      </c>
      <c r="AG7" s="46">
        <v>0</v>
      </c>
      <c r="AH7" s="46">
        <v>0</v>
      </c>
      <c r="AI7" s="46">
        <f t="shared" si="0"/>
        <v>0</v>
      </c>
      <c r="AJ7" s="45"/>
      <c r="AK7" s="40"/>
      <c r="AL7" s="45"/>
      <c r="AM7" s="45">
        <f t="shared" si="1"/>
        <v>17.89</v>
      </c>
      <c r="AN7" s="45">
        <f t="shared" si="2"/>
        <v>17.89</v>
      </c>
      <c r="AO7" s="16">
        <f t="shared" si="3"/>
        <v>17.89</v>
      </c>
      <c r="AP7" s="32"/>
      <c r="AQ7" s="32">
        <f t="shared" si="4"/>
        <v>1.0001676914477362</v>
      </c>
      <c r="AR7" s="32">
        <f t="shared" si="5"/>
        <v>1.0001676914477362</v>
      </c>
      <c r="AS7" s="32">
        <f t="shared" si="6"/>
        <v>1.0001676914477362</v>
      </c>
      <c r="AT7" s="32" t="e">
        <f t="shared" si="7"/>
        <v>#DIV/0!</v>
      </c>
    </row>
    <row r="8" spans="1:46" ht="23.25" x14ac:dyDescent="0.5">
      <c r="A8" s="6" t="s">
        <v>19</v>
      </c>
      <c r="B8" s="6">
        <v>338</v>
      </c>
      <c r="C8" s="7">
        <v>3171</v>
      </c>
      <c r="D8" s="8">
        <v>100</v>
      </c>
      <c r="E8" s="6" t="s">
        <v>23</v>
      </c>
      <c r="F8" s="10">
        <v>875</v>
      </c>
      <c r="G8" s="10">
        <v>5950</v>
      </c>
      <c r="H8" s="11">
        <v>5.0750000000000002</v>
      </c>
      <c r="I8" s="8">
        <v>2</v>
      </c>
      <c r="J8" s="8" t="s">
        <v>180</v>
      </c>
      <c r="K8" s="12">
        <v>42096</v>
      </c>
      <c r="L8" s="13" t="s">
        <v>113</v>
      </c>
      <c r="M8" s="46">
        <v>3.65</v>
      </c>
      <c r="N8" s="46">
        <v>0.74</v>
      </c>
      <c r="O8" s="46">
        <v>0.16</v>
      </c>
      <c r="P8" s="46">
        <v>0.53</v>
      </c>
      <c r="Q8" s="46">
        <v>2.6080199999999998</v>
      </c>
      <c r="R8" s="46">
        <v>5.0199999999999996</v>
      </c>
      <c r="S8" s="46">
        <v>0.03</v>
      </c>
      <c r="T8" s="46">
        <v>0.03</v>
      </c>
      <c r="U8" s="46">
        <v>0</v>
      </c>
      <c r="V8" s="46">
        <v>2.6431800000000001</v>
      </c>
      <c r="W8" s="46">
        <v>0</v>
      </c>
      <c r="X8" s="46">
        <v>0</v>
      </c>
      <c r="Y8" s="46">
        <v>5.08</v>
      </c>
      <c r="Z8" s="46">
        <v>1.19722</v>
      </c>
      <c r="AA8" s="46">
        <v>0</v>
      </c>
      <c r="AB8" s="46">
        <v>63.06</v>
      </c>
      <c r="AC8" s="46">
        <v>0.17750879662209712</v>
      </c>
      <c r="AD8" s="46">
        <v>94.7</v>
      </c>
      <c r="AE8" s="46">
        <v>0.5331456720619282</v>
      </c>
      <c r="AF8" s="46">
        <v>0</v>
      </c>
      <c r="AG8" s="46">
        <v>0</v>
      </c>
      <c r="AH8" s="46">
        <v>0</v>
      </c>
      <c r="AI8" s="46">
        <f t="shared" si="0"/>
        <v>0</v>
      </c>
      <c r="AJ8" s="45"/>
      <c r="AK8" s="40"/>
      <c r="AL8" s="45"/>
      <c r="AM8" s="45">
        <f t="shared" si="1"/>
        <v>5.08</v>
      </c>
      <c r="AN8" s="45">
        <f t="shared" si="2"/>
        <v>5.08</v>
      </c>
      <c r="AO8" s="16">
        <f t="shared" si="3"/>
        <v>5.08</v>
      </c>
      <c r="AP8" s="32"/>
      <c r="AQ8" s="32">
        <f t="shared" si="4"/>
        <v>0.99901574803149606</v>
      </c>
      <c r="AR8" s="32">
        <f t="shared" si="5"/>
        <v>0.99901574803149606</v>
      </c>
      <c r="AS8" s="32">
        <f t="shared" si="6"/>
        <v>0.99901574803149606</v>
      </c>
      <c r="AT8" s="32" t="e">
        <f t="shared" si="7"/>
        <v>#DIV/0!</v>
      </c>
    </row>
    <row r="9" spans="1:46" ht="23.25" x14ac:dyDescent="0.5">
      <c r="A9" s="6" t="s">
        <v>19</v>
      </c>
      <c r="B9" s="6">
        <v>338</v>
      </c>
      <c r="C9" s="7">
        <v>3174</v>
      </c>
      <c r="D9" s="8">
        <v>100</v>
      </c>
      <c r="E9" s="6" t="s">
        <v>24</v>
      </c>
      <c r="F9" s="10">
        <v>0</v>
      </c>
      <c r="G9" s="10">
        <v>14190</v>
      </c>
      <c r="H9" s="11">
        <v>14.19</v>
      </c>
      <c r="I9" s="8">
        <v>2</v>
      </c>
      <c r="J9" s="8" t="s">
        <v>180</v>
      </c>
      <c r="K9" s="12">
        <v>42097</v>
      </c>
      <c r="L9" s="13" t="s">
        <v>113</v>
      </c>
      <c r="M9" s="46">
        <v>10.24</v>
      </c>
      <c r="N9" s="46">
        <v>2.37</v>
      </c>
      <c r="O9" s="46">
        <v>1.04</v>
      </c>
      <c r="P9" s="46">
        <v>0.53</v>
      </c>
      <c r="Q9" s="46">
        <v>2.3405</v>
      </c>
      <c r="R9" s="46">
        <v>13.66</v>
      </c>
      <c r="S9" s="46">
        <v>0.46</v>
      </c>
      <c r="T9" s="46">
        <v>0.08</v>
      </c>
      <c r="U9" s="46">
        <v>0</v>
      </c>
      <c r="V9" s="46">
        <v>3.3955799999999998</v>
      </c>
      <c r="W9" s="46">
        <v>0</v>
      </c>
      <c r="X9" s="46">
        <v>0</v>
      </c>
      <c r="Y9" s="46">
        <v>14.19</v>
      </c>
      <c r="Z9" s="46">
        <v>1.14934</v>
      </c>
      <c r="AA9" s="46">
        <v>303.27</v>
      </c>
      <c r="AB9" s="46">
        <v>6.28</v>
      </c>
      <c r="AC9" s="46">
        <v>0.61695358904661224</v>
      </c>
      <c r="AD9" s="46">
        <v>1</v>
      </c>
      <c r="AE9" s="46">
        <v>2.0134903855834087E-3</v>
      </c>
      <c r="AF9" s="46">
        <v>80</v>
      </c>
      <c r="AG9" s="46">
        <v>0.16107923084667269</v>
      </c>
      <c r="AH9" s="46">
        <v>10</v>
      </c>
      <c r="AI9" s="46">
        <f t="shared" si="0"/>
        <v>2.0134903855834087E-2</v>
      </c>
      <c r="AJ9" s="45"/>
      <c r="AK9" s="40"/>
      <c r="AL9" s="45"/>
      <c r="AM9" s="45">
        <f t="shared" si="1"/>
        <v>14.179999999999998</v>
      </c>
      <c r="AN9" s="45">
        <f t="shared" si="2"/>
        <v>14.200000000000001</v>
      </c>
      <c r="AO9" s="16">
        <f t="shared" si="3"/>
        <v>14.19</v>
      </c>
      <c r="AP9" s="32"/>
      <c r="AQ9" s="32">
        <f t="shared" si="4"/>
        <v>1.0007052186177716</v>
      </c>
      <c r="AR9" s="32">
        <f t="shared" si="5"/>
        <v>0.99929577464788721</v>
      </c>
      <c r="AS9" s="32">
        <f t="shared" si="6"/>
        <v>1</v>
      </c>
      <c r="AT9" s="32" t="e">
        <f t="shared" si="7"/>
        <v>#DIV/0!</v>
      </c>
    </row>
    <row r="10" spans="1:46" s="15" customFormat="1" ht="23.25" x14ac:dyDescent="0.5">
      <c r="A10" s="6" t="s">
        <v>19</v>
      </c>
      <c r="B10" s="6">
        <v>338</v>
      </c>
      <c r="C10" s="7">
        <v>3175</v>
      </c>
      <c r="D10" s="8">
        <v>100</v>
      </c>
      <c r="E10" s="6" t="s">
        <v>25</v>
      </c>
      <c r="F10" s="10">
        <v>1447</v>
      </c>
      <c r="G10" s="10">
        <v>2177</v>
      </c>
      <c r="H10" s="11">
        <v>0.73</v>
      </c>
      <c r="I10" s="8">
        <v>2</v>
      </c>
      <c r="J10" s="8" t="s">
        <v>180</v>
      </c>
      <c r="K10" s="12">
        <v>42096</v>
      </c>
      <c r="L10" s="13" t="s">
        <v>113</v>
      </c>
      <c r="M10" s="46">
        <v>0</v>
      </c>
      <c r="N10" s="46">
        <v>0.03</v>
      </c>
      <c r="O10" s="46">
        <v>0.47</v>
      </c>
      <c r="P10" s="46">
        <v>0.23</v>
      </c>
      <c r="Q10" s="46">
        <v>4.6692900000000002</v>
      </c>
      <c r="R10" s="46">
        <v>0.73</v>
      </c>
      <c r="S10" s="46">
        <v>0</v>
      </c>
      <c r="T10" s="46">
        <v>0</v>
      </c>
      <c r="U10" s="46">
        <v>0</v>
      </c>
      <c r="V10" s="46">
        <v>1.46282</v>
      </c>
      <c r="W10" s="46">
        <v>0</v>
      </c>
      <c r="X10" s="46">
        <v>0</v>
      </c>
      <c r="Y10" s="46">
        <v>0.73</v>
      </c>
      <c r="Z10" s="46">
        <v>0.908107</v>
      </c>
      <c r="AA10" s="46">
        <v>0</v>
      </c>
      <c r="AB10" s="46">
        <v>1.85</v>
      </c>
      <c r="AC10" s="46">
        <v>3.6203522504892373E-2</v>
      </c>
      <c r="AD10" s="46">
        <v>150.214</v>
      </c>
      <c r="AE10" s="46">
        <f>AD10/(3.5*K10*1000)*100</f>
        <v>1.0195335831025682E-4</v>
      </c>
      <c r="AF10" s="46">
        <v>0</v>
      </c>
      <c r="AG10" s="46">
        <v>0</v>
      </c>
      <c r="AH10" s="46">
        <v>0</v>
      </c>
      <c r="AI10" s="46">
        <f t="shared" si="0"/>
        <v>0</v>
      </c>
      <c r="AJ10" s="45"/>
      <c r="AK10" s="40"/>
      <c r="AL10" s="45"/>
      <c r="AM10" s="45">
        <f t="shared" si="1"/>
        <v>0.73</v>
      </c>
      <c r="AN10" s="45">
        <f t="shared" si="2"/>
        <v>0.73</v>
      </c>
      <c r="AO10" s="16">
        <f t="shared" si="3"/>
        <v>0.73</v>
      </c>
      <c r="AP10" s="32"/>
      <c r="AQ10" s="32">
        <f t="shared" si="4"/>
        <v>1</v>
      </c>
      <c r="AR10" s="32">
        <f t="shared" si="5"/>
        <v>1</v>
      </c>
      <c r="AS10" s="32">
        <f t="shared" si="6"/>
        <v>1</v>
      </c>
      <c r="AT10" s="32" t="e">
        <f t="shared" si="7"/>
        <v>#DIV/0!</v>
      </c>
    </row>
    <row r="11" spans="1:46" ht="23.25" x14ac:dyDescent="0.5">
      <c r="A11" s="6" t="s">
        <v>19</v>
      </c>
      <c r="B11" s="6">
        <v>338</v>
      </c>
      <c r="C11" s="7">
        <v>3176</v>
      </c>
      <c r="D11" s="8">
        <v>100</v>
      </c>
      <c r="E11" s="9" t="s">
        <v>26</v>
      </c>
      <c r="F11" s="10">
        <v>0</v>
      </c>
      <c r="G11" s="10">
        <v>12600</v>
      </c>
      <c r="H11" s="11">
        <v>12.6</v>
      </c>
      <c r="I11" s="8">
        <v>2</v>
      </c>
      <c r="J11" s="8" t="s">
        <v>180</v>
      </c>
      <c r="K11" s="12">
        <v>42097</v>
      </c>
      <c r="L11" s="13" t="s">
        <v>113</v>
      </c>
      <c r="M11" s="46">
        <v>9.3000000000000007</v>
      </c>
      <c r="N11" s="46">
        <v>2.17</v>
      </c>
      <c r="O11" s="46">
        <v>0.72</v>
      </c>
      <c r="P11" s="46">
        <v>0.42</v>
      </c>
      <c r="Q11" s="46">
        <v>2.23102</v>
      </c>
      <c r="R11" s="46">
        <v>12.38</v>
      </c>
      <c r="S11" s="46">
        <v>0.2</v>
      </c>
      <c r="T11" s="46">
        <v>0.02</v>
      </c>
      <c r="U11" s="46">
        <v>0</v>
      </c>
      <c r="V11" s="46">
        <v>2.99031</v>
      </c>
      <c r="W11" s="46">
        <v>0</v>
      </c>
      <c r="X11" s="46">
        <v>0</v>
      </c>
      <c r="Y11" s="46">
        <v>12.6</v>
      </c>
      <c r="Z11" s="46">
        <v>1.2611399999999999</v>
      </c>
      <c r="AA11" s="46">
        <v>73.97</v>
      </c>
      <c r="AB11" s="46">
        <v>3.81</v>
      </c>
      <c r="AC11" s="46">
        <v>0.17205215419501133</v>
      </c>
      <c r="AD11" s="46">
        <v>104</v>
      </c>
      <c r="AE11" s="46">
        <v>0.235827664399093</v>
      </c>
      <c r="AF11" s="46">
        <v>15</v>
      </c>
      <c r="AG11" s="46">
        <v>3.4013605442176867E-2</v>
      </c>
      <c r="AH11" s="46">
        <v>0</v>
      </c>
      <c r="AI11" s="46">
        <f t="shared" si="0"/>
        <v>0</v>
      </c>
      <c r="AJ11" s="45"/>
      <c r="AK11" s="40"/>
      <c r="AL11" s="45"/>
      <c r="AM11" s="45">
        <f t="shared" si="1"/>
        <v>12.610000000000001</v>
      </c>
      <c r="AN11" s="45">
        <f t="shared" si="2"/>
        <v>12.6</v>
      </c>
      <c r="AO11" s="16">
        <f t="shared" si="3"/>
        <v>12.6</v>
      </c>
      <c r="AP11" s="32"/>
      <c r="AQ11" s="32">
        <f t="shared" si="4"/>
        <v>0.99920697858842178</v>
      </c>
      <c r="AR11" s="32">
        <f t="shared" si="5"/>
        <v>1</v>
      </c>
      <c r="AS11" s="32">
        <f t="shared" si="6"/>
        <v>1</v>
      </c>
      <c r="AT11" s="32" t="e">
        <f t="shared" si="7"/>
        <v>#DIV/0!</v>
      </c>
    </row>
    <row r="12" spans="1:46" ht="23.25" x14ac:dyDescent="0.5">
      <c r="A12" s="6" t="s">
        <v>19</v>
      </c>
      <c r="B12" s="6">
        <v>338</v>
      </c>
      <c r="C12" s="7">
        <v>3177</v>
      </c>
      <c r="D12" s="8">
        <v>100</v>
      </c>
      <c r="E12" s="9" t="s">
        <v>27</v>
      </c>
      <c r="F12" s="10" t="s">
        <v>132</v>
      </c>
      <c r="G12" s="10" t="s">
        <v>49</v>
      </c>
      <c r="H12" s="11">
        <v>9</v>
      </c>
      <c r="I12" s="8">
        <v>2</v>
      </c>
      <c r="J12" s="8" t="s">
        <v>10</v>
      </c>
      <c r="K12" s="12">
        <v>42096</v>
      </c>
      <c r="L12" s="13" t="s">
        <v>113</v>
      </c>
      <c r="M12" s="46">
        <v>7.02</v>
      </c>
      <c r="N12" s="46">
        <v>1.44</v>
      </c>
      <c r="O12" s="46">
        <v>0.37</v>
      </c>
      <c r="P12" s="46">
        <v>0.17</v>
      </c>
      <c r="Q12" s="46">
        <v>2.1394799999999998</v>
      </c>
      <c r="R12" s="46">
        <v>7.98</v>
      </c>
      <c r="S12" s="46">
        <v>0.6</v>
      </c>
      <c r="T12" s="46">
        <v>0.32</v>
      </c>
      <c r="U12" s="46">
        <v>0.1</v>
      </c>
      <c r="V12" s="46">
        <v>3.79488</v>
      </c>
      <c r="W12" s="46">
        <v>0</v>
      </c>
      <c r="X12" s="46">
        <v>0</v>
      </c>
      <c r="Y12" s="46">
        <v>9</v>
      </c>
      <c r="Z12" s="46">
        <v>1.4101300000000001</v>
      </c>
      <c r="AA12" s="46">
        <v>35</v>
      </c>
      <c r="AB12" s="46">
        <v>16.309999999999999</v>
      </c>
      <c r="AC12" s="46">
        <v>0.34929178470254962</v>
      </c>
      <c r="AD12" s="46">
        <v>0</v>
      </c>
      <c r="AE12" s="46">
        <v>0</v>
      </c>
      <c r="AF12" s="46">
        <v>91</v>
      </c>
      <c r="AG12" s="46">
        <v>0.73654390934844205</v>
      </c>
      <c r="AH12" s="46">
        <v>0</v>
      </c>
      <c r="AI12" s="46">
        <f t="shared" si="0"/>
        <v>0</v>
      </c>
      <c r="AJ12" s="45"/>
      <c r="AK12" s="40"/>
      <c r="AL12" s="45"/>
      <c r="AM12" s="45">
        <f t="shared" si="1"/>
        <v>8.9999999999999982</v>
      </c>
      <c r="AN12" s="45">
        <f t="shared" si="2"/>
        <v>9</v>
      </c>
      <c r="AO12" s="16">
        <f t="shared" si="3"/>
        <v>9</v>
      </c>
      <c r="AP12" s="32"/>
      <c r="AQ12" s="32">
        <f t="shared" si="4"/>
        <v>1.0000000000000002</v>
      </c>
      <c r="AR12" s="32">
        <f t="shared" si="5"/>
        <v>1</v>
      </c>
      <c r="AS12" s="32">
        <f t="shared" si="6"/>
        <v>1</v>
      </c>
      <c r="AT12" s="32" t="e">
        <f t="shared" si="7"/>
        <v>#DIV/0!</v>
      </c>
    </row>
    <row r="13" spans="1:46" ht="23.25" x14ac:dyDescent="0.5">
      <c r="A13" s="6" t="s">
        <v>19</v>
      </c>
      <c r="B13" s="6">
        <v>338</v>
      </c>
      <c r="C13" s="7">
        <v>3178</v>
      </c>
      <c r="D13" s="8">
        <v>100</v>
      </c>
      <c r="E13" s="9" t="s">
        <v>28</v>
      </c>
      <c r="F13" s="10">
        <v>12675</v>
      </c>
      <c r="G13" s="10">
        <v>0</v>
      </c>
      <c r="H13" s="11">
        <v>12.675000000000001</v>
      </c>
      <c r="I13" s="8">
        <v>2</v>
      </c>
      <c r="J13" s="8" t="s">
        <v>10</v>
      </c>
      <c r="K13" s="12">
        <v>42097</v>
      </c>
      <c r="L13" s="13" t="s">
        <v>113</v>
      </c>
      <c r="M13" s="46">
        <v>8.82</v>
      </c>
      <c r="N13" s="46">
        <v>2.64</v>
      </c>
      <c r="O13" s="46">
        <v>0.61</v>
      </c>
      <c r="P13" s="46">
        <v>0.61</v>
      </c>
      <c r="Q13" s="46">
        <v>2.4316599999999999</v>
      </c>
      <c r="R13" s="46">
        <v>12.35</v>
      </c>
      <c r="S13" s="46">
        <v>0.25</v>
      </c>
      <c r="T13" s="46">
        <v>0.05</v>
      </c>
      <c r="U13" s="46">
        <v>0.03</v>
      </c>
      <c r="V13" s="46">
        <v>2.20905</v>
      </c>
      <c r="W13" s="46">
        <v>0</v>
      </c>
      <c r="X13" s="46">
        <v>0</v>
      </c>
      <c r="Y13" s="46">
        <v>12.68</v>
      </c>
      <c r="Z13" s="46">
        <v>1.3391500000000001</v>
      </c>
      <c r="AA13" s="46">
        <v>546</v>
      </c>
      <c r="AB13" s="46">
        <v>96.69</v>
      </c>
      <c r="AC13" s="46">
        <v>1.3397464074387151</v>
      </c>
      <c r="AD13" s="46">
        <v>292.57</v>
      </c>
      <c r="AE13" s="46">
        <v>0.65949845026768095</v>
      </c>
      <c r="AF13" s="46">
        <v>0</v>
      </c>
      <c r="AG13" s="46">
        <v>0</v>
      </c>
      <c r="AH13" s="46">
        <v>0</v>
      </c>
      <c r="AI13" s="46">
        <f t="shared" si="0"/>
        <v>0</v>
      </c>
      <c r="AJ13" s="45"/>
      <c r="AK13" s="40"/>
      <c r="AL13" s="45"/>
      <c r="AM13" s="45">
        <f t="shared" si="1"/>
        <v>12.68</v>
      </c>
      <c r="AN13" s="45">
        <f t="shared" si="2"/>
        <v>12.68</v>
      </c>
      <c r="AO13" s="16">
        <f t="shared" si="3"/>
        <v>12.68</v>
      </c>
      <c r="AP13" s="32"/>
      <c r="AQ13" s="32">
        <f t="shared" si="4"/>
        <v>0.9996056782334386</v>
      </c>
      <c r="AR13" s="32">
        <f t="shared" si="5"/>
        <v>0.9996056782334386</v>
      </c>
      <c r="AS13" s="32">
        <f t="shared" si="6"/>
        <v>0.9996056782334386</v>
      </c>
      <c r="AT13" s="32" t="e">
        <f t="shared" si="7"/>
        <v>#DIV/0!</v>
      </c>
    </row>
    <row r="14" spans="1:46" ht="23.25" x14ac:dyDescent="0.5">
      <c r="A14" s="6" t="s">
        <v>19</v>
      </c>
      <c r="B14" s="6">
        <v>338</v>
      </c>
      <c r="C14" s="7">
        <v>3179</v>
      </c>
      <c r="D14" s="8">
        <v>100</v>
      </c>
      <c r="E14" s="9" t="s">
        <v>29</v>
      </c>
      <c r="F14" s="10">
        <v>109</v>
      </c>
      <c r="G14" s="10">
        <v>8091</v>
      </c>
      <c r="H14" s="11">
        <v>7.9820000000000002</v>
      </c>
      <c r="I14" s="8">
        <v>2</v>
      </c>
      <c r="J14" s="8" t="s">
        <v>180</v>
      </c>
      <c r="K14" s="12">
        <v>42096</v>
      </c>
      <c r="L14" s="13" t="s">
        <v>113</v>
      </c>
      <c r="M14" s="46">
        <v>4.34</v>
      </c>
      <c r="N14" s="46">
        <v>2.09</v>
      </c>
      <c r="O14" s="46">
        <v>0.72</v>
      </c>
      <c r="P14" s="46">
        <v>0.83</v>
      </c>
      <c r="Q14" s="46">
        <v>2.94265</v>
      </c>
      <c r="R14" s="46">
        <v>7.93</v>
      </c>
      <c r="S14" s="46">
        <v>0.05</v>
      </c>
      <c r="T14" s="46">
        <v>0</v>
      </c>
      <c r="U14" s="46">
        <v>0</v>
      </c>
      <c r="V14" s="46">
        <v>1.8362799999999999</v>
      </c>
      <c r="W14" s="46">
        <v>0</v>
      </c>
      <c r="X14" s="46">
        <v>0</v>
      </c>
      <c r="Y14" s="46">
        <v>7.98</v>
      </c>
      <c r="Z14" s="46">
        <v>1.22224</v>
      </c>
      <c r="AA14" s="46">
        <v>4</v>
      </c>
      <c r="AB14" s="46">
        <v>39.31</v>
      </c>
      <c r="AC14" s="46">
        <v>8.467265633389412E-2</v>
      </c>
      <c r="AD14" s="46">
        <v>1.89</v>
      </c>
      <c r="AE14" s="46">
        <v>6.7652217489351041E-3</v>
      </c>
      <c r="AF14" s="46">
        <v>27</v>
      </c>
      <c r="AG14" s="46">
        <v>9.6646024984787207E-2</v>
      </c>
      <c r="AH14" s="46">
        <v>0</v>
      </c>
      <c r="AI14" s="46">
        <f t="shared" si="0"/>
        <v>0</v>
      </c>
      <c r="AJ14" s="45"/>
      <c r="AK14" s="40"/>
      <c r="AL14" s="45"/>
      <c r="AM14" s="45">
        <f t="shared" si="1"/>
        <v>7.9799999999999995</v>
      </c>
      <c r="AN14" s="45">
        <f t="shared" si="2"/>
        <v>7.9799999999999995</v>
      </c>
      <c r="AO14" s="16">
        <f t="shared" si="3"/>
        <v>7.98</v>
      </c>
      <c r="AP14" s="32"/>
      <c r="AQ14" s="32">
        <f t="shared" si="4"/>
        <v>1.0002506265664162</v>
      </c>
      <c r="AR14" s="32">
        <f t="shared" si="5"/>
        <v>1.0002506265664162</v>
      </c>
      <c r="AS14" s="32">
        <f t="shared" si="6"/>
        <v>1.0002506265664159</v>
      </c>
      <c r="AT14" s="32" t="e">
        <f t="shared" si="7"/>
        <v>#DIV/0!</v>
      </c>
    </row>
    <row r="15" spans="1:46" ht="23.25" x14ac:dyDescent="0.5">
      <c r="A15" s="6" t="s">
        <v>19</v>
      </c>
      <c r="B15" s="6">
        <v>338</v>
      </c>
      <c r="C15" s="7">
        <v>3187</v>
      </c>
      <c r="D15" s="8">
        <v>100</v>
      </c>
      <c r="E15" s="9" t="s">
        <v>30</v>
      </c>
      <c r="F15" s="10">
        <v>0</v>
      </c>
      <c r="G15" s="10">
        <v>28201</v>
      </c>
      <c r="H15" s="11">
        <v>28.201000000000001</v>
      </c>
      <c r="I15" s="8">
        <v>2</v>
      </c>
      <c r="J15" s="8" t="s">
        <v>180</v>
      </c>
      <c r="K15" s="12">
        <v>42096</v>
      </c>
      <c r="L15" s="13" t="s">
        <v>113</v>
      </c>
      <c r="M15" s="46">
        <v>20.059999999999999</v>
      </c>
      <c r="N15" s="46">
        <v>5.34</v>
      </c>
      <c r="O15" s="46">
        <v>2.19</v>
      </c>
      <c r="P15" s="46">
        <v>0.6</v>
      </c>
      <c r="Q15" s="46">
        <v>2.2437100000000001</v>
      </c>
      <c r="R15" s="46">
        <v>27.6</v>
      </c>
      <c r="S15" s="46">
        <v>0.45</v>
      </c>
      <c r="T15" s="46">
        <v>0.1</v>
      </c>
      <c r="U15" s="46">
        <v>0.05</v>
      </c>
      <c r="V15" s="46">
        <v>2.5160100000000001</v>
      </c>
      <c r="W15" s="46">
        <v>0</v>
      </c>
      <c r="X15" s="46">
        <v>0</v>
      </c>
      <c r="Y15" s="46">
        <v>28.2</v>
      </c>
      <c r="Z15" s="46">
        <v>1.2615799999999999</v>
      </c>
      <c r="AA15" s="46">
        <v>0</v>
      </c>
      <c r="AB15" s="46">
        <v>0</v>
      </c>
      <c r="AC15" s="46">
        <v>0</v>
      </c>
      <c r="AD15" s="46">
        <v>1</v>
      </c>
      <c r="AE15" s="46">
        <v>1.0131352991535254E-3</v>
      </c>
      <c r="AF15" s="46">
        <v>39</v>
      </c>
      <c r="AG15" s="46">
        <v>3.9512276666987492E-2</v>
      </c>
      <c r="AH15" s="46">
        <v>0</v>
      </c>
      <c r="AI15" s="46">
        <f t="shared" si="0"/>
        <v>0</v>
      </c>
      <c r="AJ15" s="45"/>
      <c r="AK15" s="40"/>
      <c r="AL15" s="45"/>
      <c r="AM15" s="45">
        <f t="shared" si="1"/>
        <v>28.19</v>
      </c>
      <c r="AN15" s="45">
        <f t="shared" si="2"/>
        <v>28.200000000000003</v>
      </c>
      <c r="AO15" s="16">
        <f t="shared" si="3"/>
        <v>28.2</v>
      </c>
      <c r="AP15" s="32"/>
      <c r="AQ15" s="32">
        <f t="shared" si="4"/>
        <v>1.000390209294076</v>
      </c>
      <c r="AR15" s="32">
        <f t="shared" si="5"/>
        <v>1.0000354609929076</v>
      </c>
      <c r="AS15" s="32">
        <f t="shared" si="6"/>
        <v>1.0000354609929079</v>
      </c>
      <c r="AT15" s="32" t="e">
        <f t="shared" si="7"/>
        <v>#DIV/0!</v>
      </c>
    </row>
    <row r="16" spans="1:46" ht="23.25" x14ac:dyDescent="0.5">
      <c r="A16" s="6" t="s">
        <v>19</v>
      </c>
      <c r="B16" s="6">
        <v>338</v>
      </c>
      <c r="C16" s="7">
        <v>3203</v>
      </c>
      <c r="D16" s="8">
        <v>100</v>
      </c>
      <c r="E16" s="9" t="s">
        <v>31</v>
      </c>
      <c r="F16" s="10">
        <v>0</v>
      </c>
      <c r="G16" s="10">
        <v>8000</v>
      </c>
      <c r="H16" s="11">
        <v>8</v>
      </c>
      <c r="I16" s="8">
        <v>2</v>
      </c>
      <c r="J16" s="8" t="s">
        <v>180</v>
      </c>
      <c r="K16" s="12">
        <v>42097</v>
      </c>
      <c r="L16" s="13" t="s">
        <v>113</v>
      </c>
      <c r="M16" s="46">
        <v>3.58</v>
      </c>
      <c r="N16" s="46">
        <v>2.0299999999999998</v>
      </c>
      <c r="O16" s="46">
        <v>1.7</v>
      </c>
      <c r="P16" s="46">
        <v>0.7</v>
      </c>
      <c r="Q16" s="46">
        <v>2.9791300000000001</v>
      </c>
      <c r="R16" s="46">
        <v>7.98</v>
      </c>
      <c r="S16" s="46">
        <v>0.03</v>
      </c>
      <c r="T16" s="46">
        <v>0</v>
      </c>
      <c r="U16" s="46">
        <v>0</v>
      </c>
      <c r="V16" s="46">
        <v>2.15449</v>
      </c>
      <c r="W16" s="46">
        <v>0</v>
      </c>
      <c r="X16" s="46">
        <v>0</v>
      </c>
      <c r="Y16" s="46">
        <v>8</v>
      </c>
      <c r="Z16" s="46">
        <v>1.39513</v>
      </c>
      <c r="AA16" s="46">
        <v>39</v>
      </c>
      <c r="AB16" s="46">
        <v>16.16</v>
      </c>
      <c r="AC16" s="46">
        <v>0.16814285714285712</v>
      </c>
      <c r="AD16" s="46">
        <v>16.649999999999999</v>
      </c>
      <c r="AE16" s="46">
        <v>5.9464285714285706E-2</v>
      </c>
      <c r="AF16" s="46">
        <v>0</v>
      </c>
      <c r="AG16" s="46">
        <v>0</v>
      </c>
      <c r="AH16" s="46">
        <v>1</v>
      </c>
      <c r="AI16" s="46">
        <f t="shared" si="0"/>
        <v>3.5714285714285718E-3</v>
      </c>
      <c r="AJ16" s="45"/>
      <c r="AK16" s="40"/>
      <c r="AL16" s="45"/>
      <c r="AM16" s="45">
        <f t="shared" si="1"/>
        <v>8.01</v>
      </c>
      <c r="AN16" s="45">
        <f t="shared" si="2"/>
        <v>8.01</v>
      </c>
      <c r="AO16" s="16">
        <f t="shared" si="3"/>
        <v>8</v>
      </c>
      <c r="AP16" s="32"/>
      <c r="AQ16" s="32">
        <f t="shared" si="4"/>
        <v>0.99875156054931336</v>
      </c>
      <c r="AR16" s="32">
        <f t="shared" si="5"/>
        <v>0.99875156054931336</v>
      </c>
      <c r="AS16" s="32">
        <f t="shared" si="6"/>
        <v>1</v>
      </c>
      <c r="AT16" s="32" t="e">
        <f t="shared" si="7"/>
        <v>#DIV/0!</v>
      </c>
    </row>
    <row r="17" spans="1:46" ht="23.25" x14ac:dyDescent="0.5">
      <c r="A17" s="6" t="s">
        <v>19</v>
      </c>
      <c r="B17" s="6">
        <v>338</v>
      </c>
      <c r="C17" s="7">
        <v>3204</v>
      </c>
      <c r="D17" s="8">
        <v>100</v>
      </c>
      <c r="E17" s="9" t="s">
        <v>32</v>
      </c>
      <c r="F17" s="10">
        <v>0</v>
      </c>
      <c r="G17" s="10">
        <v>11760</v>
      </c>
      <c r="H17" s="11">
        <v>11.76</v>
      </c>
      <c r="I17" s="8">
        <v>2</v>
      </c>
      <c r="J17" s="8" t="s">
        <v>180</v>
      </c>
      <c r="K17" s="12">
        <v>42097</v>
      </c>
      <c r="L17" s="13" t="s">
        <v>113</v>
      </c>
      <c r="M17" s="46">
        <v>8.2899999999999991</v>
      </c>
      <c r="N17" s="46">
        <v>2.2599999999999998</v>
      </c>
      <c r="O17" s="46">
        <v>0.88</v>
      </c>
      <c r="P17" s="46">
        <v>0.33</v>
      </c>
      <c r="Q17" s="46">
        <v>2.2763499999999999</v>
      </c>
      <c r="R17" s="46">
        <v>11.48</v>
      </c>
      <c r="S17" s="46">
        <v>0.28000000000000003</v>
      </c>
      <c r="T17" s="46">
        <v>0</v>
      </c>
      <c r="U17" s="46">
        <v>0</v>
      </c>
      <c r="V17" s="46">
        <v>2.93323</v>
      </c>
      <c r="W17" s="46">
        <v>0</v>
      </c>
      <c r="X17" s="46">
        <v>0</v>
      </c>
      <c r="Y17" s="46">
        <v>11.76</v>
      </c>
      <c r="Z17" s="46">
        <v>1.39358</v>
      </c>
      <c r="AA17" s="46">
        <v>122</v>
      </c>
      <c r="AB17" s="46">
        <v>14.21</v>
      </c>
      <c r="AC17" s="46">
        <v>0.3136661807580175</v>
      </c>
      <c r="AD17" s="46">
        <v>0</v>
      </c>
      <c r="AE17" s="46">
        <v>0</v>
      </c>
      <c r="AF17" s="46">
        <v>0</v>
      </c>
      <c r="AG17" s="46">
        <v>0</v>
      </c>
      <c r="AH17" s="46">
        <v>0</v>
      </c>
      <c r="AI17" s="46">
        <f t="shared" si="0"/>
        <v>0</v>
      </c>
      <c r="AJ17" s="45"/>
      <c r="AK17" s="40"/>
      <c r="AL17" s="45"/>
      <c r="AM17" s="45">
        <f t="shared" si="1"/>
        <v>11.76</v>
      </c>
      <c r="AN17" s="45">
        <f t="shared" si="2"/>
        <v>11.76</v>
      </c>
      <c r="AO17" s="16">
        <f t="shared" si="3"/>
        <v>11.76</v>
      </c>
      <c r="AP17" s="32"/>
      <c r="AQ17" s="32">
        <f t="shared" si="4"/>
        <v>1</v>
      </c>
      <c r="AR17" s="32">
        <f t="shared" si="5"/>
        <v>1</v>
      </c>
      <c r="AS17" s="32">
        <f t="shared" si="6"/>
        <v>1</v>
      </c>
      <c r="AT17" s="32" t="e">
        <f t="shared" si="7"/>
        <v>#DIV/0!</v>
      </c>
    </row>
    <row r="18" spans="1:46" ht="23.25" x14ac:dyDescent="0.5">
      <c r="A18" s="6" t="s">
        <v>19</v>
      </c>
      <c r="B18" s="6">
        <v>338</v>
      </c>
      <c r="C18" s="7">
        <v>3313</v>
      </c>
      <c r="D18" s="8">
        <v>100</v>
      </c>
      <c r="E18" s="9" t="s">
        <v>33</v>
      </c>
      <c r="F18" s="10">
        <v>0</v>
      </c>
      <c r="G18" s="10">
        <v>8742</v>
      </c>
      <c r="H18" s="11">
        <v>8.7420000000000009</v>
      </c>
      <c r="I18" s="8">
        <v>2</v>
      </c>
      <c r="J18" s="8" t="s">
        <v>180</v>
      </c>
      <c r="K18" s="12">
        <v>42096</v>
      </c>
      <c r="L18" s="13" t="s">
        <v>113</v>
      </c>
      <c r="M18" s="46">
        <v>6.41</v>
      </c>
      <c r="N18" s="46">
        <v>1.71</v>
      </c>
      <c r="O18" s="46">
        <v>0.4</v>
      </c>
      <c r="P18" s="46">
        <v>0.23</v>
      </c>
      <c r="Q18" s="46">
        <v>2.2224699999999999</v>
      </c>
      <c r="R18" s="46">
        <v>8.74</v>
      </c>
      <c r="S18" s="46">
        <v>0</v>
      </c>
      <c r="T18" s="46">
        <v>0</v>
      </c>
      <c r="U18" s="46">
        <v>0</v>
      </c>
      <c r="V18" s="46">
        <v>1.8600300000000001</v>
      </c>
      <c r="W18" s="46">
        <v>0</v>
      </c>
      <c r="X18" s="46">
        <v>0</v>
      </c>
      <c r="Y18" s="46">
        <v>8.74</v>
      </c>
      <c r="Z18" s="46">
        <v>1.46092</v>
      </c>
      <c r="AA18" s="46">
        <v>3</v>
      </c>
      <c r="AB18" s="46">
        <v>8.39</v>
      </c>
      <c r="AC18" s="46">
        <v>2.3515377324574305E-2</v>
      </c>
      <c r="AD18" s="46">
        <v>0</v>
      </c>
      <c r="AE18" s="46">
        <v>0</v>
      </c>
      <c r="AF18" s="46">
        <v>0</v>
      </c>
      <c r="AG18" s="46">
        <v>0</v>
      </c>
      <c r="AH18" s="46">
        <v>0</v>
      </c>
      <c r="AI18" s="46">
        <f t="shared" si="0"/>
        <v>0</v>
      </c>
      <c r="AJ18" s="45"/>
      <c r="AK18" s="40"/>
      <c r="AL18" s="45"/>
      <c r="AM18" s="45">
        <f t="shared" si="1"/>
        <v>8.7500000000000018</v>
      </c>
      <c r="AN18" s="45">
        <f t="shared" si="2"/>
        <v>8.74</v>
      </c>
      <c r="AO18" s="16">
        <f t="shared" si="3"/>
        <v>8.74</v>
      </c>
      <c r="AP18" s="32"/>
      <c r="AQ18" s="32">
        <f t="shared" si="4"/>
        <v>0.99908571428571413</v>
      </c>
      <c r="AR18" s="32">
        <f t="shared" si="5"/>
        <v>1.0002288329519451</v>
      </c>
      <c r="AS18" s="32">
        <f t="shared" si="6"/>
        <v>1.0002288329519451</v>
      </c>
      <c r="AT18" s="32" t="e">
        <f t="shared" si="7"/>
        <v>#DIV/0!</v>
      </c>
    </row>
    <row r="19" spans="1:46" ht="23.25" x14ac:dyDescent="0.5">
      <c r="A19" s="6" t="s">
        <v>19</v>
      </c>
      <c r="B19" s="6">
        <v>338</v>
      </c>
      <c r="C19" s="7">
        <v>3349</v>
      </c>
      <c r="D19" s="8">
        <v>100</v>
      </c>
      <c r="E19" s="9" t="s">
        <v>34</v>
      </c>
      <c r="F19" s="10">
        <v>0</v>
      </c>
      <c r="G19" s="10">
        <v>23516</v>
      </c>
      <c r="H19" s="11">
        <v>23.515999999999998</v>
      </c>
      <c r="I19" s="8">
        <v>2</v>
      </c>
      <c r="J19" s="8" t="s">
        <v>180</v>
      </c>
      <c r="K19" s="12">
        <v>42097</v>
      </c>
      <c r="L19" s="13" t="s">
        <v>113</v>
      </c>
      <c r="M19" s="46">
        <v>10.91</v>
      </c>
      <c r="N19" s="46">
        <v>8.34</v>
      </c>
      <c r="O19" s="46">
        <v>2.96</v>
      </c>
      <c r="P19" s="46">
        <v>1.31</v>
      </c>
      <c r="Q19" s="46">
        <v>2.7770600000000001</v>
      </c>
      <c r="R19" s="46">
        <v>22.13</v>
      </c>
      <c r="S19" s="46">
        <v>1.21</v>
      </c>
      <c r="T19" s="46">
        <v>0.18</v>
      </c>
      <c r="U19" s="46">
        <v>0</v>
      </c>
      <c r="V19" s="46">
        <v>4.2802699999999998</v>
      </c>
      <c r="W19" s="46">
        <v>0</v>
      </c>
      <c r="X19" s="46">
        <v>0</v>
      </c>
      <c r="Y19" s="46">
        <v>23.52</v>
      </c>
      <c r="Z19" s="46">
        <v>1.4462600000000001</v>
      </c>
      <c r="AA19" s="46">
        <v>167</v>
      </c>
      <c r="AB19" s="46">
        <v>224.85</v>
      </c>
      <c r="AC19" s="46">
        <v>0.33949529803416523</v>
      </c>
      <c r="AD19" s="46">
        <v>15.6</v>
      </c>
      <c r="AE19" s="46">
        <v>1.8953660729472941E-2</v>
      </c>
      <c r="AF19" s="46">
        <v>19</v>
      </c>
      <c r="AG19" s="46">
        <v>2.3084586785896533E-2</v>
      </c>
      <c r="AH19" s="46">
        <v>2</v>
      </c>
      <c r="AI19" s="46">
        <f t="shared" si="0"/>
        <v>2.4299565037785823E-3</v>
      </c>
      <c r="AJ19" s="45"/>
      <c r="AK19" s="40"/>
      <c r="AL19" s="45"/>
      <c r="AM19" s="45">
        <f t="shared" si="1"/>
        <v>23.52</v>
      </c>
      <c r="AN19" s="45">
        <f t="shared" si="2"/>
        <v>23.52</v>
      </c>
      <c r="AO19" s="16">
        <f t="shared" si="3"/>
        <v>23.52</v>
      </c>
      <c r="AP19" s="32"/>
      <c r="AQ19" s="32">
        <f t="shared" si="4"/>
        <v>0.99982993197278902</v>
      </c>
      <c r="AR19" s="32">
        <f t="shared" si="5"/>
        <v>0.99982993197278902</v>
      </c>
      <c r="AS19" s="32">
        <f t="shared" si="6"/>
        <v>0.99982993197278902</v>
      </c>
      <c r="AT19" s="32" t="e">
        <f t="shared" si="7"/>
        <v>#DIV/0!</v>
      </c>
    </row>
    <row r="20" spans="1:46" ht="23.25" x14ac:dyDescent="0.5">
      <c r="A20" s="6" t="s">
        <v>19</v>
      </c>
      <c r="B20" s="6">
        <v>338</v>
      </c>
      <c r="C20" s="7">
        <v>3400</v>
      </c>
      <c r="D20" s="8">
        <v>100</v>
      </c>
      <c r="E20" s="9" t="s">
        <v>35</v>
      </c>
      <c r="F20" s="10">
        <v>0</v>
      </c>
      <c r="G20" s="10">
        <v>7853</v>
      </c>
      <c r="H20" s="11">
        <v>7.8529999999999998</v>
      </c>
      <c r="I20" s="8">
        <v>2</v>
      </c>
      <c r="J20" s="8" t="s">
        <v>180</v>
      </c>
      <c r="K20" s="12">
        <v>42096</v>
      </c>
      <c r="L20" s="13" t="s">
        <v>113</v>
      </c>
      <c r="M20" s="46">
        <v>4.38</v>
      </c>
      <c r="N20" s="46">
        <v>2.16</v>
      </c>
      <c r="O20" s="46">
        <v>1.01</v>
      </c>
      <c r="P20" s="46">
        <v>0.3</v>
      </c>
      <c r="Q20" s="46">
        <v>2.65821</v>
      </c>
      <c r="R20" s="46">
        <v>6.49</v>
      </c>
      <c r="S20" s="46">
        <v>1.06</v>
      </c>
      <c r="T20" s="46">
        <v>0.25</v>
      </c>
      <c r="U20" s="46">
        <v>0.05</v>
      </c>
      <c r="V20" s="46">
        <v>6.9544199999999998</v>
      </c>
      <c r="W20" s="46">
        <v>0</v>
      </c>
      <c r="X20" s="46">
        <v>0</v>
      </c>
      <c r="Y20" s="46">
        <v>7.85</v>
      </c>
      <c r="Z20" s="46">
        <v>1.6739999999999999</v>
      </c>
      <c r="AA20" s="46">
        <v>352.65</v>
      </c>
      <c r="AB20" s="46">
        <v>211.1</v>
      </c>
      <c r="AC20" s="46">
        <v>1.6670608138836842</v>
      </c>
      <c r="AD20" s="46">
        <v>99.3</v>
      </c>
      <c r="AE20" s="46">
        <v>0.36128140292154043</v>
      </c>
      <c r="AF20" s="46">
        <v>1.5</v>
      </c>
      <c r="AG20" s="46">
        <v>5.4574230048571063E-3</v>
      </c>
      <c r="AH20" s="46">
        <v>0</v>
      </c>
      <c r="AI20" s="46">
        <f t="shared" si="0"/>
        <v>0</v>
      </c>
      <c r="AJ20" s="45"/>
      <c r="AK20" s="40"/>
      <c r="AL20" s="45"/>
      <c r="AM20" s="45">
        <f t="shared" si="1"/>
        <v>7.85</v>
      </c>
      <c r="AN20" s="45">
        <f t="shared" si="2"/>
        <v>7.8500000000000005</v>
      </c>
      <c r="AO20" s="16">
        <f t="shared" si="3"/>
        <v>7.85</v>
      </c>
      <c r="AP20" s="32"/>
      <c r="AQ20" s="32">
        <f t="shared" si="4"/>
        <v>1.0003821656050955</v>
      </c>
      <c r="AR20" s="32">
        <f t="shared" si="5"/>
        <v>1.0003821656050955</v>
      </c>
      <c r="AS20" s="32">
        <f t="shared" si="6"/>
        <v>1.0003821656050955</v>
      </c>
      <c r="AT20" s="32" t="e">
        <f t="shared" si="7"/>
        <v>#DIV/0!</v>
      </c>
    </row>
    <row r="21" spans="1:46" ht="23.25" x14ac:dyDescent="0.5">
      <c r="A21" s="6" t="s">
        <v>19</v>
      </c>
      <c r="B21" s="6">
        <v>338</v>
      </c>
      <c r="C21" s="7">
        <v>3410</v>
      </c>
      <c r="D21" s="8">
        <v>100</v>
      </c>
      <c r="E21" s="9" t="s">
        <v>36</v>
      </c>
      <c r="F21" s="10">
        <v>43982</v>
      </c>
      <c r="G21" s="10">
        <v>0</v>
      </c>
      <c r="H21" s="11">
        <v>43.981999999999999</v>
      </c>
      <c r="I21" s="8">
        <v>2</v>
      </c>
      <c r="J21" s="8" t="s">
        <v>10</v>
      </c>
      <c r="K21" s="12">
        <v>42096</v>
      </c>
      <c r="L21" s="13" t="s">
        <v>113</v>
      </c>
      <c r="M21" s="46">
        <v>21.44</v>
      </c>
      <c r="N21" s="46">
        <v>14.48</v>
      </c>
      <c r="O21" s="46">
        <v>5.9</v>
      </c>
      <c r="P21" s="46">
        <v>2.16</v>
      </c>
      <c r="Q21" s="46">
        <v>2.7639100000000001</v>
      </c>
      <c r="R21" s="46">
        <v>42.33</v>
      </c>
      <c r="S21" s="46">
        <v>1.31</v>
      </c>
      <c r="T21" s="46">
        <v>0.13</v>
      </c>
      <c r="U21" s="46">
        <v>0.21</v>
      </c>
      <c r="V21" s="46">
        <v>3.5653199999999998</v>
      </c>
      <c r="W21" s="46">
        <v>0</v>
      </c>
      <c r="X21" s="46">
        <v>0</v>
      </c>
      <c r="Y21" s="46">
        <v>43.98</v>
      </c>
      <c r="Z21" s="46">
        <v>1.3068900000000001</v>
      </c>
      <c r="AA21" s="46">
        <v>136</v>
      </c>
      <c r="AB21" s="46">
        <v>293.77</v>
      </c>
      <c r="AC21" s="46">
        <v>0.18376673574254401</v>
      </c>
      <c r="AD21" s="46">
        <v>69.34</v>
      </c>
      <c r="AE21" s="46">
        <v>4.5044401281043547E-2</v>
      </c>
      <c r="AF21" s="46">
        <v>4</v>
      </c>
      <c r="AG21" s="46">
        <v>2.5984656060596216E-3</v>
      </c>
      <c r="AH21" s="46">
        <v>2</v>
      </c>
      <c r="AI21" s="46">
        <f t="shared" si="0"/>
        <v>1.2992328030298108E-3</v>
      </c>
      <c r="AJ21" s="45"/>
      <c r="AK21" s="40"/>
      <c r="AL21" s="45"/>
      <c r="AM21" s="45">
        <f t="shared" si="1"/>
        <v>43.980000000000004</v>
      </c>
      <c r="AN21" s="45">
        <f t="shared" si="2"/>
        <v>43.980000000000004</v>
      </c>
      <c r="AO21" s="16">
        <f t="shared" si="3"/>
        <v>43.98</v>
      </c>
      <c r="AP21" s="32"/>
      <c r="AQ21" s="32">
        <f t="shared" si="4"/>
        <v>1.0000454752160071</v>
      </c>
      <c r="AR21" s="32">
        <f t="shared" si="5"/>
        <v>1.0000454752160071</v>
      </c>
      <c r="AS21" s="32">
        <f t="shared" si="6"/>
        <v>1.0000454752160073</v>
      </c>
      <c r="AT21" s="32" t="e">
        <f t="shared" si="7"/>
        <v>#DIV/0!</v>
      </c>
    </row>
    <row r="22" spans="1:46" ht="23.25" x14ac:dyDescent="0.5">
      <c r="A22" s="6" t="s">
        <v>19</v>
      </c>
      <c r="B22" s="6">
        <v>338</v>
      </c>
      <c r="C22" s="7">
        <v>3416</v>
      </c>
      <c r="D22" s="8">
        <v>100</v>
      </c>
      <c r="E22" s="9" t="s">
        <v>37</v>
      </c>
      <c r="F22" s="10">
        <v>0</v>
      </c>
      <c r="G22" s="10">
        <v>11550</v>
      </c>
      <c r="H22" s="11">
        <v>11.55</v>
      </c>
      <c r="I22" s="8">
        <v>2</v>
      </c>
      <c r="J22" s="8" t="s">
        <v>180</v>
      </c>
      <c r="K22" s="12">
        <v>42096</v>
      </c>
      <c r="L22" s="13" t="s">
        <v>113</v>
      </c>
      <c r="M22" s="46">
        <v>9.26</v>
      </c>
      <c r="N22" s="46">
        <v>1</v>
      </c>
      <c r="O22" s="46">
        <v>0.45</v>
      </c>
      <c r="P22" s="46">
        <v>0.85</v>
      </c>
      <c r="Q22" s="46">
        <v>2.1209699999999998</v>
      </c>
      <c r="R22" s="46">
        <v>11.33</v>
      </c>
      <c r="S22" s="46">
        <v>0.17</v>
      </c>
      <c r="T22" s="46">
        <v>0.02</v>
      </c>
      <c r="U22" s="46">
        <v>0.02</v>
      </c>
      <c r="V22" s="46">
        <v>1.4897100000000001</v>
      </c>
      <c r="W22" s="46">
        <v>0</v>
      </c>
      <c r="X22" s="46">
        <v>0</v>
      </c>
      <c r="Y22" s="46">
        <v>11.55</v>
      </c>
      <c r="Z22" s="46">
        <v>1.2693700000000001</v>
      </c>
      <c r="AA22" s="46">
        <v>500</v>
      </c>
      <c r="AB22" s="46">
        <v>1620.13</v>
      </c>
      <c r="AC22" s="46">
        <v>3.2407297464440314</v>
      </c>
      <c r="AD22" s="46">
        <v>2.79</v>
      </c>
      <c r="AE22" s="46">
        <v>6.9016697588126143E-3</v>
      </c>
      <c r="AF22" s="46">
        <v>27</v>
      </c>
      <c r="AG22" s="46">
        <v>6.6790352504638204E-2</v>
      </c>
      <c r="AH22" s="46">
        <v>0</v>
      </c>
      <c r="AI22" s="46">
        <f t="shared" si="0"/>
        <v>0</v>
      </c>
      <c r="AJ22" s="45"/>
      <c r="AK22" s="40"/>
      <c r="AL22" s="45"/>
      <c r="AM22" s="45">
        <f t="shared" si="1"/>
        <v>11.559999999999999</v>
      </c>
      <c r="AN22" s="45">
        <f t="shared" si="2"/>
        <v>11.54</v>
      </c>
      <c r="AO22" s="16">
        <f t="shared" si="3"/>
        <v>11.55</v>
      </c>
      <c r="AP22" s="32"/>
      <c r="AQ22" s="32">
        <f t="shared" si="4"/>
        <v>0.99913494809688597</v>
      </c>
      <c r="AR22" s="32">
        <f t="shared" si="5"/>
        <v>1.0008665511265167</v>
      </c>
      <c r="AS22" s="32">
        <f t="shared" si="6"/>
        <v>1</v>
      </c>
      <c r="AT22" s="32" t="e">
        <f t="shared" si="7"/>
        <v>#DIV/0!</v>
      </c>
    </row>
    <row r="23" spans="1:46" ht="23.25" x14ac:dyDescent="0.5">
      <c r="A23" s="6" t="s">
        <v>19</v>
      </c>
      <c r="B23" s="6">
        <v>338</v>
      </c>
      <c r="C23" s="7">
        <v>3432</v>
      </c>
      <c r="D23" s="8">
        <v>100</v>
      </c>
      <c r="E23" s="9" t="s">
        <v>38</v>
      </c>
      <c r="F23" s="10">
        <v>31750</v>
      </c>
      <c r="G23" s="10">
        <v>0</v>
      </c>
      <c r="H23" s="11">
        <v>31.75</v>
      </c>
      <c r="I23" s="8">
        <v>2</v>
      </c>
      <c r="J23" s="8" t="s">
        <v>10</v>
      </c>
      <c r="K23" s="12">
        <v>42096</v>
      </c>
      <c r="L23" s="13" t="s">
        <v>113</v>
      </c>
      <c r="M23" s="46">
        <v>13.21</v>
      </c>
      <c r="N23" s="46">
        <v>7.02</v>
      </c>
      <c r="O23" s="46">
        <v>6.48</v>
      </c>
      <c r="P23" s="46">
        <v>5.04</v>
      </c>
      <c r="Q23" s="46">
        <v>3.3533400000000002</v>
      </c>
      <c r="R23" s="46">
        <v>29.16</v>
      </c>
      <c r="S23" s="46">
        <v>1.74</v>
      </c>
      <c r="T23" s="46">
        <v>0.74</v>
      </c>
      <c r="U23" s="46">
        <v>0.1</v>
      </c>
      <c r="V23" s="46">
        <v>4.0517599999999998</v>
      </c>
      <c r="W23" s="46">
        <v>0</v>
      </c>
      <c r="X23" s="46">
        <v>0</v>
      </c>
      <c r="Y23" s="46">
        <v>31.75</v>
      </c>
      <c r="Z23" s="46">
        <v>1.27085</v>
      </c>
      <c r="AA23" s="46">
        <v>536</v>
      </c>
      <c r="AB23" s="46">
        <v>1066.6600000000001</v>
      </c>
      <c r="AC23" s="46">
        <v>0.96227671541057358</v>
      </c>
      <c r="AD23" s="46">
        <v>456.18</v>
      </c>
      <c r="AE23" s="46">
        <v>0.41051068616422948</v>
      </c>
      <c r="AF23" s="46">
        <v>149</v>
      </c>
      <c r="AG23" s="46">
        <v>0.13408323959505061</v>
      </c>
      <c r="AH23" s="46">
        <v>18</v>
      </c>
      <c r="AI23" s="46">
        <f t="shared" si="0"/>
        <v>1.6197975253093362E-2</v>
      </c>
      <c r="AJ23" s="45"/>
      <c r="AK23" s="40"/>
      <c r="AL23" s="45"/>
      <c r="AM23" s="45">
        <f t="shared" si="1"/>
        <v>31.75</v>
      </c>
      <c r="AN23" s="45">
        <f t="shared" si="2"/>
        <v>31.74</v>
      </c>
      <c r="AO23" s="16">
        <f t="shared" si="3"/>
        <v>31.75</v>
      </c>
      <c r="AP23" s="32"/>
      <c r="AQ23" s="32">
        <f t="shared" si="4"/>
        <v>1</v>
      </c>
      <c r="AR23" s="32">
        <f t="shared" si="5"/>
        <v>1.0003150598613737</v>
      </c>
      <c r="AS23" s="32">
        <f t="shared" si="6"/>
        <v>1</v>
      </c>
      <c r="AT23" s="32" t="e">
        <f t="shared" si="7"/>
        <v>#DIV/0!</v>
      </c>
    </row>
    <row r="24" spans="1:46" ht="23.25" x14ac:dyDescent="0.5">
      <c r="A24" s="6" t="s">
        <v>19</v>
      </c>
      <c r="B24" s="6">
        <v>338</v>
      </c>
      <c r="C24" s="7">
        <v>3499</v>
      </c>
      <c r="D24" s="8">
        <v>100</v>
      </c>
      <c r="E24" s="9" t="s">
        <v>39</v>
      </c>
      <c r="F24" s="10">
        <v>0</v>
      </c>
      <c r="G24" s="10">
        <v>26300</v>
      </c>
      <c r="H24" s="11">
        <v>26.3</v>
      </c>
      <c r="I24" s="8">
        <v>2</v>
      </c>
      <c r="J24" s="8" t="s">
        <v>180</v>
      </c>
      <c r="K24" s="12">
        <v>42096</v>
      </c>
      <c r="L24" s="13" t="s">
        <v>113</v>
      </c>
      <c r="M24" s="46">
        <v>15.11</v>
      </c>
      <c r="N24" s="46">
        <v>7.18</v>
      </c>
      <c r="O24" s="46">
        <v>2.9</v>
      </c>
      <c r="P24" s="46">
        <v>1.1100000000000001</v>
      </c>
      <c r="Q24" s="46">
        <v>2.60338</v>
      </c>
      <c r="R24" s="46">
        <v>25.34</v>
      </c>
      <c r="S24" s="46">
        <v>0.8</v>
      </c>
      <c r="T24" s="46">
        <v>0.16</v>
      </c>
      <c r="U24" s="46">
        <v>0</v>
      </c>
      <c r="V24" s="46">
        <v>3.0167899999999999</v>
      </c>
      <c r="W24" s="46">
        <v>0</v>
      </c>
      <c r="X24" s="46">
        <v>0</v>
      </c>
      <c r="Y24" s="46">
        <v>26.3</v>
      </c>
      <c r="Z24" s="46">
        <v>1.24055</v>
      </c>
      <c r="AA24" s="46">
        <v>19</v>
      </c>
      <c r="AB24" s="46">
        <v>1559.42</v>
      </c>
      <c r="AC24" s="46">
        <v>0.86769147202607289</v>
      </c>
      <c r="AD24" s="46">
        <v>100.7</v>
      </c>
      <c r="AE24" s="46">
        <v>0.10939706681151548</v>
      </c>
      <c r="AF24" s="46">
        <v>28</v>
      </c>
      <c r="AG24" s="46">
        <v>3.0418250950570342E-2</v>
      </c>
      <c r="AH24" s="46">
        <v>0</v>
      </c>
      <c r="AI24" s="46">
        <f t="shared" si="0"/>
        <v>0</v>
      </c>
      <c r="AJ24" s="45"/>
      <c r="AK24" s="40"/>
      <c r="AL24" s="45"/>
      <c r="AM24" s="45">
        <f t="shared" si="1"/>
        <v>26.299999999999997</v>
      </c>
      <c r="AN24" s="45">
        <f t="shared" si="2"/>
        <v>26.3</v>
      </c>
      <c r="AO24" s="16">
        <f t="shared" si="3"/>
        <v>26.3</v>
      </c>
      <c r="AP24" s="32"/>
      <c r="AQ24" s="32">
        <f t="shared" si="4"/>
        <v>1.0000000000000002</v>
      </c>
      <c r="AR24" s="32">
        <f t="shared" si="5"/>
        <v>1</v>
      </c>
      <c r="AS24" s="32">
        <f t="shared" si="6"/>
        <v>1</v>
      </c>
      <c r="AT24" s="32" t="e">
        <f t="shared" si="7"/>
        <v>#DIV/0!</v>
      </c>
    </row>
    <row r="25" spans="1:46" ht="23.25" x14ac:dyDescent="0.5">
      <c r="A25" s="6" t="s">
        <v>19</v>
      </c>
      <c r="B25" s="6">
        <v>338</v>
      </c>
      <c r="C25" s="7">
        <v>3527</v>
      </c>
      <c r="D25" s="8">
        <v>100</v>
      </c>
      <c r="E25" s="9" t="s">
        <v>40</v>
      </c>
      <c r="F25" s="10">
        <v>0</v>
      </c>
      <c r="G25" s="10">
        <v>11250</v>
      </c>
      <c r="H25" s="11">
        <v>11.25</v>
      </c>
      <c r="I25" s="8">
        <v>2</v>
      </c>
      <c r="J25" s="8" t="s">
        <v>180</v>
      </c>
      <c r="K25" s="12">
        <v>42096</v>
      </c>
      <c r="L25" s="13" t="s">
        <v>113</v>
      </c>
      <c r="M25" s="46">
        <v>6.49</v>
      </c>
      <c r="N25" s="46">
        <v>3.15</v>
      </c>
      <c r="O25" s="46">
        <v>0.98</v>
      </c>
      <c r="P25" s="46">
        <v>0.63</v>
      </c>
      <c r="Q25" s="46">
        <v>2.6609400000000001</v>
      </c>
      <c r="R25" s="46">
        <v>10.65</v>
      </c>
      <c r="S25" s="46">
        <v>0.55000000000000004</v>
      </c>
      <c r="T25" s="46">
        <v>0.05</v>
      </c>
      <c r="U25" s="46">
        <v>0</v>
      </c>
      <c r="V25" s="46">
        <v>4.2858200000000002</v>
      </c>
      <c r="W25" s="46">
        <v>0</v>
      </c>
      <c r="X25" s="46">
        <v>0</v>
      </c>
      <c r="Y25" s="46">
        <v>11.25</v>
      </c>
      <c r="Z25" s="46">
        <v>1.26868</v>
      </c>
      <c r="AA25" s="46">
        <v>262</v>
      </c>
      <c r="AB25" s="46">
        <v>217.81</v>
      </c>
      <c r="AC25" s="46">
        <v>0.94198095238095203</v>
      </c>
      <c r="AD25" s="46">
        <v>567.67999999999995</v>
      </c>
      <c r="AE25" s="46">
        <v>1.441726984126984</v>
      </c>
      <c r="AF25" s="46">
        <v>4</v>
      </c>
      <c r="AG25" s="46">
        <v>1.0158730158730159E-2</v>
      </c>
      <c r="AH25" s="46">
        <v>0</v>
      </c>
      <c r="AI25" s="46">
        <f t="shared" si="0"/>
        <v>0</v>
      </c>
      <c r="AJ25" s="45"/>
      <c r="AK25" s="40"/>
      <c r="AL25" s="45"/>
      <c r="AM25" s="45">
        <f t="shared" si="1"/>
        <v>11.250000000000002</v>
      </c>
      <c r="AN25" s="45">
        <f t="shared" si="2"/>
        <v>11.250000000000002</v>
      </c>
      <c r="AO25" s="16">
        <f t="shared" si="3"/>
        <v>11.25</v>
      </c>
      <c r="AP25" s="32"/>
      <c r="AQ25" s="32">
        <f t="shared" si="4"/>
        <v>0.99999999999999989</v>
      </c>
      <c r="AR25" s="32">
        <f t="shared" si="5"/>
        <v>0.99999999999999989</v>
      </c>
      <c r="AS25" s="32">
        <f t="shared" si="6"/>
        <v>1</v>
      </c>
      <c r="AT25" s="32" t="e">
        <f t="shared" si="7"/>
        <v>#DIV/0!</v>
      </c>
    </row>
    <row r="26" spans="1:46" s="15" customFormat="1" ht="23.25" x14ac:dyDescent="0.5">
      <c r="A26" s="6" t="s">
        <v>19</v>
      </c>
      <c r="B26" s="6">
        <v>338</v>
      </c>
      <c r="C26" s="7">
        <v>3528</v>
      </c>
      <c r="D26" s="8">
        <v>100</v>
      </c>
      <c r="E26" s="9" t="s">
        <v>41</v>
      </c>
      <c r="F26" s="10" t="s">
        <v>128</v>
      </c>
      <c r="G26" s="10" t="s">
        <v>129</v>
      </c>
      <c r="H26" s="11">
        <v>1.597</v>
      </c>
      <c r="I26" s="8">
        <v>6</v>
      </c>
      <c r="J26" s="8" t="s">
        <v>179</v>
      </c>
      <c r="K26" s="12">
        <v>42096</v>
      </c>
      <c r="L26" s="13" t="s">
        <v>113</v>
      </c>
      <c r="M26" s="46">
        <v>1.35</v>
      </c>
      <c r="N26" s="46">
        <v>0.19</v>
      </c>
      <c r="O26" s="46">
        <v>0.03</v>
      </c>
      <c r="P26" s="46">
        <v>0.03</v>
      </c>
      <c r="Q26" s="46">
        <v>1.88862</v>
      </c>
      <c r="R26" s="46">
        <v>1.6</v>
      </c>
      <c r="S26" s="46">
        <v>0</v>
      </c>
      <c r="T26" s="46">
        <v>0</v>
      </c>
      <c r="U26" s="46">
        <v>0</v>
      </c>
      <c r="V26" s="46">
        <v>2.3547600000000002</v>
      </c>
      <c r="W26" s="46">
        <v>0</v>
      </c>
      <c r="X26" s="46">
        <v>0</v>
      </c>
      <c r="Y26" s="46">
        <v>1.6</v>
      </c>
      <c r="Z26" s="46">
        <v>1.54355</v>
      </c>
      <c r="AA26" s="46">
        <v>0</v>
      </c>
      <c r="AB26" s="46">
        <v>15.52</v>
      </c>
      <c r="AC26" s="46">
        <f>(AA26+AB26*0.5)/(3.5*K26*1000)*100</f>
        <v>5.2668729977737956E-6</v>
      </c>
      <c r="AD26" s="46">
        <v>0</v>
      </c>
      <c r="AE26" s="46">
        <f>AD26/(3.5*K26*1000)*100</f>
        <v>0</v>
      </c>
      <c r="AF26" s="46">
        <v>13</v>
      </c>
      <c r="AG26" s="46">
        <f>AF26/(3.5*K26*1000)*100</f>
        <v>8.8233697127653802E-6</v>
      </c>
      <c r="AH26" s="46">
        <v>0</v>
      </c>
      <c r="AI26" s="46">
        <f t="shared" si="0"/>
        <v>0</v>
      </c>
      <c r="AJ26" s="45"/>
      <c r="AK26" s="40"/>
      <c r="AL26" s="45"/>
      <c r="AM26" s="45">
        <f t="shared" si="1"/>
        <v>1.6</v>
      </c>
      <c r="AN26" s="45">
        <f t="shared" si="2"/>
        <v>1.6</v>
      </c>
      <c r="AO26" s="16">
        <f t="shared" si="3"/>
        <v>1.6</v>
      </c>
      <c r="AP26" s="32"/>
      <c r="AQ26" s="32">
        <f t="shared" si="4"/>
        <v>0.99812499999999993</v>
      </c>
      <c r="AR26" s="32">
        <f t="shared" si="5"/>
        <v>0.99812499999999993</v>
      </c>
      <c r="AS26" s="32">
        <f t="shared" si="6"/>
        <v>0.99812499999999993</v>
      </c>
      <c r="AT26" s="32" t="e">
        <f t="shared" si="7"/>
        <v>#DIV/0!</v>
      </c>
    </row>
    <row r="27" spans="1:46" s="15" customFormat="1" ht="23.25" x14ac:dyDescent="0.5">
      <c r="A27" s="6" t="s">
        <v>19</v>
      </c>
      <c r="B27" s="6">
        <v>338</v>
      </c>
      <c r="C27" s="7">
        <v>3528</v>
      </c>
      <c r="D27" s="8">
        <v>100</v>
      </c>
      <c r="E27" s="9" t="s">
        <v>41</v>
      </c>
      <c r="F27" s="10" t="s">
        <v>129</v>
      </c>
      <c r="G27" s="10" t="s">
        <v>128</v>
      </c>
      <c r="H27" s="11">
        <v>1.597</v>
      </c>
      <c r="I27" s="8">
        <v>6</v>
      </c>
      <c r="J27" s="8" t="s">
        <v>21</v>
      </c>
      <c r="K27" s="12">
        <v>42096</v>
      </c>
      <c r="L27" s="13" t="s">
        <v>113</v>
      </c>
      <c r="M27" s="46">
        <v>1.23</v>
      </c>
      <c r="N27" s="46">
        <v>0.21</v>
      </c>
      <c r="O27" s="46">
        <v>0.12</v>
      </c>
      <c r="P27" s="46">
        <v>0.03</v>
      </c>
      <c r="Q27" s="46">
        <v>2.00481</v>
      </c>
      <c r="R27" s="46">
        <v>1.54</v>
      </c>
      <c r="S27" s="46">
        <v>0.03</v>
      </c>
      <c r="T27" s="46">
        <v>0.03</v>
      </c>
      <c r="U27" s="46">
        <v>0</v>
      </c>
      <c r="V27" s="46">
        <v>3.0099200000000002</v>
      </c>
      <c r="W27" s="46">
        <v>0</v>
      </c>
      <c r="X27" s="46">
        <v>0</v>
      </c>
      <c r="Y27" s="46">
        <v>1.6</v>
      </c>
      <c r="Z27" s="46">
        <v>1.58192</v>
      </c>
      <c r="AA27" s="46">
        <v>0</v>
      </c>
      <c r="AB27" s="46">
        <v>0</v>
      </c>
      <c r="AC27" s="46">
        <f>(AA27+AB27*0.5)/(3.5*K27*1000)*100</f>
        <v>0</v>
      </c>
      <c r="AD27" s="46">
        <v>2.09</v>
      </c>
      <c r="AE27" s="46">
        <f>AD27/(3.5*K27*1000)*100</f>
        <v>1.4185263615138187E-6</v>
      </c>
      <c r="AF27" s="46">
        <v>0</v>
      </c>
      <c r="AG27" s="46">
        <f>AF27/(3.5*K27*1000)*100</f>
        <v>0</v>
      </c>
      <c r="AH27" s="46">
        <v>0</v>
      </c>
      <c r="AI27" s="46">
        <f t="shared" si="0"/>
        <v>0</v>
      </c>
      <c r="AJ27" s="45"/>
      <c r="AK27" s="40"/>
      <c r="AL27" s="45"/>
      <c r="AM27" s="45">
        <f t="shared" si="1"/>
        <v>1.59</v>
      </c>
      <c r="AN27" s="45">
        <f t="shared" si="2"/>
        <v>1.6</v>
      </c>
      <c r="AO27" s="16">
        <f t="shared" si="3"/>
        <v>1.6</v>
      </c>
      <c r="AP27" s="32"/>
      <c r="AQ27" s="32">
        <f t="shared" si="4"/>
        <v>1.0044025157232703</v>
      </c>
      <c r="AR27" s="32">
        <f t="shared" si="5"/>
        <v>0.99812499999999993</v>
      </c>
      <c r="AS27" s="32">
        <f t="shared" si="6"/>
        <v>0.99812499999999993</v>
      </c>
      <c r="AT27" s="32" t="e">
        <f t="shared" si="7"/>
        <v>#DIV/0!</v>
      </c>
    </row>
    <row r="28" spans="1:46" ht="23.25" x14ac:dyDescent="0.5">
      <c r="A28" s="6" t="s">
        <v>19</v>
      </c>
      <c r="B28" s="6">
        <v>338</v>
      </c>
      <c r="C28" s="7">
        <v>4280</v>
      </c>
      <c r="D28" s="8">
        <v>100</v>
      </c>
      <c r="E28" s="6" t="s">
        <v>42</v>
      </c>
      <c r="F28" s="10">
        <v>0</v>
      </c>
      <c r="G28" s="10">
        <v>1754</v>
      </c>
      <c r="H28" s="11">
        <v>1.754</v>
      </c>
      <c r="I28" s="8">
        <v>2</v>
      </c>
      <c r="J28" s="8" t="s">
        <v>180</v>
      </c>
      <c r="K28" s="12">
        <v>42097</v>
      </c>
      <c r="L28" s="13" t="s">
        <v>113</v>
      </c>
      <c r="M28" s="46">
        <v>0.92</v>
      </c>
      <c r="N28" s="46">
        <v>0.45</v>
      </c>
      <c r="O28" s="46">
        <v>0.19</v>
      </c>
      <c r="P28" s="46">
        <v>0.19</v>
      </c>
      <c r="Q28" s="46">
        <v>2.8985699999999999</v>
      </c>
      <c r="R28" s="46">
        <v>1.73</v>
      </c>
      <c r="S28" s="46">
        <v>0.03</v>
      </c>
      <c r="T28" s="46">
        <v>0</v>
      </c>
      <c r="U28" s="46">
        <v>0</v>
      </c>
      <c r="V28" s="46">
        <v>2.9865200000000001</v>
      </c>
      <c r="W28" s="46">
        <v>0</v>
      </c>
      <c r="X28" s="46">
        <v>0</v>
      </c>
      <c r="Y28" s="46">
        <v>1.75</v>
      </c>
      <c r="Z28" s="46">
        <v>1.1997100000000001</v>
      </c>
      <c r="AA28" s="46">
        <v>0</v>
      </c>
      <c r="AB28" s="46">
        <v>0</v>
      </c>
      <c r="AC28" s="46">
        <v>0</v>
      </c>
      <c r="AD28" s="46">
        <v>0</v>
      </c>
      <c r="AE28" s="46">
        <v>0</v>
      </c>
      <c r="AF28" s="46">
        <v>25</v>
      </c>
      <c r="AG28" s="46">
        <v>0.40723244828147903</v>
      </c>
      <c r="AH28" s="46">
        <v>0</v>
      </c>
      <c r="AI28" s="46">
        <f t="shared" si="0"/>
        <v>0</v>
      </c>
      <c r="AJ28" s="45"/>
      <c r="AK28" s="40"/>
      <c r="AL28" s="45"/>
      <c r="AM28" s="45">
        <f t="shared" si="1"/>
        <v>1.75</v>
      </c>
      <c r="AN28" s="45">
        <f t="shared" si="2"/>
        <v>1.76</v>
      </c>
      <c r="AO28" s="16">
        <f t="shared" si="3"/>
        <v>1.75</v>
      </c>
      <c r="AP28" s="32"/>
      <c r="AQ28" s="32">
        <f t="shared" si="4"/>
        <v>1.0022857142857142</v>
      </c>
      <c r="AR28" s="32">
        <f t="shared" si="5"/>
        <v>0.99659090909090908</v>
      </c>
      <c r="AS28" s="32">
        <f t="shared" si="6"/>
        <v>1.0022857142857142</v>
      </c>
      <c r="AT28" s="32" t="e">
        <f t="shared" si="7"/>
        <v>#DIV/0!</v>
      </c>
    </row>
    <row r="29" spans="1:46" ht="23.25" x14ac:dyDescent="0.5">
      <c r="A29" s="5"/>
      <c r="B29" s="5"/>
      <c r="C29" s="5"/>
      <c r="D29" s="5"/>
      <c r="E29" s="5"/>
      <c r="F29" s="96" t="s">
        <v>110</v>
      </c>
      <c r="G29" s="96"/>
      <c r="H29" s="76">
        <f>SUM(H4:H28)</f>
        <v>371.33499999999998</v>
      </c>
      <c r="I29" s="70"/>
      <c r="J29" s="70"/>
      <c r="K29" s="70"/>
      <c r="L29" s="70"/>
      <c r="M29" s="71">
        <f t="shared" ref="M29:P29" si="8">SUM(M4:M28)</f>
        <v>230.95999999999995</v>
      </c>
      <c r="N29" s="71">
        <f t="shared" si="8"/>
        <v>81.22</v>
      </c>
      <c r="O29" s="71">
        <f t="shared" si="8"/>
        <v>38.669999999999995</v>
      </c>
      <c r="P29" s="71">
        <f t="shared" si="8"/>
        <v>20.480000000000004</v>
      </c>
      <c r="Q29" s="71" t="s">
        <v>111</v>
      </c>
      <c r="R29" s="71">
        <f t="shared" ref="R29:U29" si="9">SUM(R4:R28)</f>
        <v>346.47</v>
      </c>
      <c r="S29" s="71">
        <f t="shared" si="9"/>
        <v>17.770000000000003</v>
      </c>
      <c r="T29" s="71">
        <f t="shared" si="9"/>
        <v>5.26</v>
      </c>
      <c r="U29" s="71">
        <f t="shared" si="9"/>
        <v>1.8600000000000003</v>
      </c>
      <c r="V29" s="71" t="s">
        <v>111</v>
      </c>
      <c r="W29" s="68">
        <f t="shared" ref="W29:Y29" si="10">SUM(W4:W28)</f>
        <v>0</v>
      </c>
      <c r="X29" s="68">
        <f t="shared" si="10"/>
        <v>0</v>
      </c>
      <c r="Y29" s="71">
        <f t="shared" si="10"/>
        <v>371.34000000000003</v>
      </c>
      <c r="Z29" s="71" t="s">
        <v>111</v>
      </c>
      <c r="AA29" s="71">
        <f t="shared" ref="AA29:AB29" si="11">SUM(AA4:AA28)</f>
        <v>4589.7299999999996</v>
      </c>
      <c r="AB29" s="71">
        <f t="shared" si="11"/>
        <v>6348.5300000000007</v>
      </c>
      <c r="AC29" s="71" t="s">
        <v>111</v>
      </c>
      <c r="AD29" s="71">
        <f>SUM(AD4:AD28)</f>
        <v>2763.2839999999997</v>
      </c>
      <c r="AE29" s="71" t="s">
        <v>111</v>
      </c>
      <c r="AF29" s="71">
        <f>SUM(AF4:AF28)</f>
        <v>675.5</v>
      </c>
      <c r="AG29" s="71" t="s">
        <v>111</v>
      </c>
      <c r="AH29" s="71">
        <f>SUM(AH4:AH28)</f>
        <v>41</v>
      </c>
      <c r="AI29" s="71" t="s">
        <v>111</v>
      </c>
      <c r="AJ29" s="45"/>
      <c r="AK29" s="45"/>
      <c r="AL29" s="45"/>
      <c r="AM29" s="45"/>
      <c r="AN29" s="40"/>
      <c r="AO29" s="40"/>
      <c r="AP29" s="40"/>
      <c r="AQ29" s="40"/>
    </row>
    <row r="30" spans="1:46" ht="23.25" x14ac:dyDescent="0.5">
      <c r="A30" s="5"/>
      <c r="B30" s="5"/>
      <c r="C30" s="5"/>
      <c r="D30" s="5"/>
      <c r="E30" s="5"/>
      <c r="F30" s="96" t="s">
        <v>112</v>
      </c>
      <c r="G30" s="96"/>
      <c r="H30" s="70"/>
      <c r="I30" s="70"/>
      <c r="J30" s="70"/>
      <c r="K30" s="70"/>
      <c r="L30" s="70"/>
      <c r="M30" s="71" t="s">
        <v>111</v>
      </c>
      <c r="N30" s="71" t="s">
        <v>111</v>
      </c>
      <c r="O30" s="71" t="s">
        <v>111</v>
      </c>
      <c r="P30" s="71" t="s">
        <v>111</v>
      </c>
      <c r="Q30" s="71">
        <f>SUMPRODUCT(Q4:Q28,H4:H28)/H29</f>
        <v>2.5354559979802596</v>
      </c>
      <c r="R30" s="71" t="s">
        <v>111</v>
      </c>
      <c r="S30" s="71" t="s">
        <v>111</v>
      </c>
      <c r="T30" s="71" t="s">
        <v>111</v>
      </c>
      <c r="U30" s="71" t="s">
        <v>111</v>
      </c>
      <c r="V30" s="71">
        <f>SUMPRODUCT(V4:V28,H4:H28)/H29</f>
        <v>3.8983579440936067</v>
      </c>
      <c r="W30" s="71" t="s">
        <v>111</v>
      </c>
      <c r="X30" s="71" t="s">
        <v>111</v>
      </c>
      <c r="Y30" s="71" t="s">
        <v>111</v>
      </c>
      <c r="Z30" s="71">
        <f>SUMPRODUCT(Z4:Z28,H4:H28)/H29</f>
        <v>1.3485862193437193</v>
      </c>
      <c r="AA30" s="71" t="s">
        <v>111</v>
      </c>
      <c r="AB30" s="71" t="s">
        <v>111</v>
      </c>
      <c r="AC30" s="71">
        <f>SUMPRODUCT(AC4:AC28,H4:H28)/H29</f>
        <v>0.60168471280268132</v>
      </c>
      <c r="AD30" s="71" t="s">
        <v>111</v>
      </c>
      <c r="AE30" s="71">
        <f>SUMPRODUCT(AE4:AE28,H4:H28)/H29</f>
        <v>0.20071893172145699</v>
      </c>
      <c r="AF30" s="71" t="s">
        <v>111</v>
      </c>
      <c r="AG30" s="71">
        <f>SUMPRODUCT(AG4:AG28,H4:H28)/H29</f>
        <v>6.1824176831240876E-2</v>
      </c>
      <c r="AH30" s="71" t="s">
        <v>111</v>
      </c>
      <c r="AI30" s="71">
        <f>SUMPRODUCT(AI4:AI28,H4:H28)/H29</f>
        <v>3.1546408806834027E-3</v>
      </c>
      <c r="AJ30" s="40"/>
      <c r="AK30" s="40"/>
      <c r="AL30" s="45"/>
      <c r="AM30" s="45"/>
      <c r="AN30" s="40"/>
      <c r="AO30" s="40"/>
      <c r="AP30" s="40"/>
      <c r="AQ30" s="40"/>
    </row>
    <row r="31" spans="1:46" x14ac:dyDescent="0.2">
      <c r="AH31" s="40"/>
      <c r="AI31" s="40"/>
      <c r="AJ31" s="40"/>
      <c r="AK31" s="40"/>
      <c r="AL31" s="40"/>
      <c r="AM31" s="40"/>
      <c r="AN31" s="40"/>
      <c r="AO31" s="40"/>
      <c r="AP31" s="40"/>
      <c r="AQ31" s="40"/>
    </row>
  </sheetData>
  <mergeCells count="30">
    <mergeCell ref="F30:G30"/>
    <mergeCell ref="F2:F3"/>
    <mergeCell ref="A1:E1"/>
    <mergeCell ref="F29:G29"/>
    <mergeCell ref="AG2:AG3"/>
    <mergeCell ref="Q2:Q3"/>
    <mergeCell ref="R2:U2"/>
    <mergeCell ref="V2:V3"/>
    <mergeCell ref="W2:Y2"/>
    <mergeCell ref="A2:A3"/>
    <mergeCell ref="B2:B3"/>
    <mergeCell ref="C2:C3"/>
    <mergeCell ref="D2:D3"/>
    <mergeCell ref="E2:E3"/>
    <mergeCell ref="AH2:AH3"/>
    <mergeCell ref="AI2:AI3"/>
    <mergeCell ref="G2:G3"/>
    <mergeCell ref="AE2:AE3"/>
    <mergeCell ref="AF2:AF3"/>
    <mergeCell ref="Z2:Z3"/>
    <mergeCell ref="AA2:AA3"/>
    <mergeCell ref="AB2:AB3"/>
    <mergeCell ref="AC2:AC3"/>
    <mergeCell ref="AD2:AD3"/>
    <mergeCell ref="H2:H3"/>
    <mergeCell ref="I2:I3"/>
    <mergeCell ref="J2:J3"/>
    <mergeCell ref="K2:K3"/>
    <mergeCell ref="L2:L3"/>
    <mergeCell ref="M2:P2"/>
  </mergeCells>
  <printOptions horizontalCentered="1"/>
  <pageMargins left="0.64947916666666672" right="0.25" top="0.75" bottom="0.75" header="0.3" footer="0.3"/>
  <pageSetup paperSize="8" scale="3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ชุมพร</vt:lpstr>
      <vt:lpstr>ประจวบ</vt:lpstr>
      <vt:lpstr>ราชบุรี</vt:lpstr>
      <vt:lpstr>นครปฐม</vt:lpstr>
      <vt:lpstr>สมุทรสงคราม</vt:lpstr>
      <vt:lpstr>เพชรบุรี</vt:lpstr>
      <vt:lpstr>นครปฐม!Print_Area</vt:lpstr>
      <vt:lpstr>ประจวบ!Print_Area</vt:lpstr>
      <vt:lpstr>เพชรบุรี!Print_Area</vt:lpstr>
      <vt:lpstr>ราชบุรี!Print_Area</vt:lpstr>
      <vt:lpstr>สมุทรสงคราม!Print_Area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HP</cp:lastModifiedBy>
  <cp:lastPrinted>2016-06-30T02:22:40Z</cp:lastPrinted>
  <dcterms:created xsi:type="dcterms:W3CDTF">2015-10-18T10:45:23Z</dcterms:created>
  <dcterms:modified xsi:type="dcterms:W3CDTF">2016-06-30T02:23:06Z</dcterms:modified>
</cp:coreProperties>
</file>