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10320" activeTab="5"/>
  </bookViews>
  <sheets>
    <sheet name="สุพรรณบุรี 1" sheetId="2" r:id="rId1"/>
    <sheet name="กาญจนบุรี" sheetId="4" r:id="rId2"/>
    <sheet name="สุพรรณบุรี 2" sheetId="3" r:id="rId3"/>
    <sheet name="ชัยนาท" sheetId="5" r:id="rId4"/>
    <sheet name="อุทัยธานี" sheetId="6" r:id="rId5"/>
    <sheet name="อ่างทอง" sheetId="7" r:id="rId6"/>
  </sheets>
  <definedNames>
    <definedName name="_xlnm._FilterDatabase" localSheetId="0" hidden="1">'สุพรรณบุรี 1'!$A$1:$AC$34</definedName>
    <definedName name="_xlnm.Print_Area" localSheetId="3">ชัยนาท!$A$1:$AI$44</definedName>
    <definedName name="_xlnm.Print_Titles" localSheetId="0">'สุพรรณบุรี 1'!$46:$48</definedName>
  </definedNames>
  <calcPr calcId="144525"/>
</workbook>
</file>

<file path=xl/calcChain.xml><?xml version="1.0" encoding="utf-8"?>
<calcChain xmlns="http://schemas.openxmlformats.org/spreadsheetml/2006/main">
  <c r="Y38" i="3" l="1"/>
  <c r="R38" i="3"/>
  <c r="S38" i="3"/>
  <c r="T38" i="3"/>
  <c r="U38" i="3"/>
  <c r="H51" i="4"/>
  <c r="H76" i="2"/>
  <c r="M34" i="2"/>
  <c r="AD34" i="2" l="1"/>
  <c r="AH34" i="2"/>
  <c r="AF34" i="2"/>
  <c r="AR17" i="5" l="1"/>
  <c r="AN5" i="5"/>
  <c r="AR5" i="5" s="1"/>
  <c r="AN6" i="5"/>
  <c r="AR6" i="5" s="1"/>
  <c r="AN7" i="5"/>
  <c r="AR7" i="5" s="1"/>
  <c r="AN8" i="5"/>
  <c r="AR8" i="5" s="1"/>
  <c r="AN9" i="5"/>
  <c r="AR9" i="5" s="1"/>
  <c r="AN10" i="5"/>
  <c r="AR10" i="5" s="1"/>
  <c r="AN11" i="5"/>
  <c r="AR11" i="5" s="1"/>
  <c r="AN12" i="5"/>
  <c r="AR12" i="5" s="1"/>
  <c r="AN13" i="5"/>
  <c r="AR13" i="5" s="1"/>
  <c r="AN14" i="5"/>
  <c r="AR14" i="5" s="1"/>
  <c r="AN15" i="5"/>
  <c r="AR15" i="5" s="1"/>
  <c r="AN16" i="5"/>
  <c r="AR16" i="5" s="1"/>
  <c r="AN17" i="5"/>
  <c r="AN18" i="5"/>
  <c r="AR18" i="5" s="1"/>
  <c r="AN4" i="5"/>
  <c r="AR4" i="5" s="1"/>
  <c r="AM5" i="5"/>
  <c r="AQ5" i="5" s="1"/>
  <c r="AM6" i="5"/>
  <c r="AQ6" i="5" s="1"/>
  <c r="AM7" i="5"/>
  <c r="AQ7" i="5" s="1"/>
  <c r="AM8" i="5"/>
  <c r="AQ8" i="5" s="1"/>
  <c r="AM9" i="5"/>
  <c r="AQ9" i="5" s="1"/>
  <c r="AM10" i="5"/>
  <c r="AQ10" i="5" s="1"/>
  <c r="AM11" i="5"/>
  <c r="AQ11" i="5" s="1"/>
  <c r="AM12" i="5"/>
  <c r="AQ12" i="5" s="1"/>
  <c r="AM13" i="5"/>
  <c r="AQ13" i="5" s="1"/>
  <c r="AM14" i="5"/>
  <c r="AQ14" i="5" s="1"/>
  <c r="AM15" i="5"/>
  <c r="AQ15" i="5" s="1"/>
  <c r="AM16" i="5"/>
  <c r="AQ16" i="5" s="1"/>
  <c r="AM17" i="5"/>
  <c r="AQ17" i="5" s="1"/>
  <c r="AM18" i="5"/>
  <c r="AQ18" i="5" s="1"/>
  <c r="AM4" i="5"/>
  <c r="AQ4" i="5" s="1"/>
  <c r="AL5" i="5"/>
  <c r="AP5" i="5" s="1"/>
  <c r="AL6" i="5"/>
  <c r="AP6" i="5" s="1"/>
  <c r="AL7" i="5"/>
  <c r="AP7" i="5" s="1"/>
  <c r="AL8" i="5"/>
  <c r="AP8" i="5" s="1"/>
  <c r="AL9" i="5"/>
  <c r="AP9" i="5" s="1"/>
  <c r="AL10" i="5"/>
  <c r="AP10" i="5" s="1"/>
  <c r="AL11" i="5"/>
  <c r="AP11" i="5" s="1"/>
  <c r="AL12" i="5"/>
  <c r="AP12" i="5" s="1"/>
  <c r="AL13" i="5"/>
  <c r="AP13" i="5" s="1"/>
  <c r="AL14" i="5"/>
  <c r="AP14" i="5" s="1"/>
  <c r="AL15" i="5"/>
  <c r="AP15" i="5" s="1"/>
  <c r="AL16" i="5"/>
  <c r="AP16" i="5" s="1"/>
  <c r="AL17" i="5"/>
  <c r="AP17" i="5" s="1"/>
  <c r="AL18" i="5"/>
  <c r="AP18" i="5" s="1"/>
  <c r="AL4" i="5"/>
  <c r="AP4" i="5" s="1"/>
  <c r="M50" i="7" l="1"/>
  <c r="N50" i="7"/>
  <c r="O50" i="7"/>
  <c r="P50" i="7"/>
  <c r="M43" i="5"/>
  <c r="N43" i="5"/>
  <c r="O43" i="5"/>
  <c r="P43" i="5"/>
  <c r="W19" i="5"/>
  <c r="X19" i="5"/>
  <c r="Y19" i="5"/>
  <c r="R19" i="5"/>
  <c r="S19" i="5"/>
  <c r="T19" i="5"/>
  <c r="U19" i="5"/>
  <c r="M19" i="5"/>
  <c r="N19" i="5"/>
  <c r="O19" i="5"/>
  <c r="P19" i="5"/>
  <c r="R34" i="2"/>
  <c r="S34" i="2"/>
  <c r="T34" i="2"/>
  <c r="U34" i="2"/>
  <c r="M76" i="2" l="1"/>
  <c r="N76" i="2"/>
  <c r="O76" i="2"/>
  <c r="P76" i="2"/>
  <c r="M63" i="3"/>
  <c r="N63" i="3"/>
  <c r="O63" i="3"/>
  <c r="P63" i="3"/>
  <c r="R38" i="7"/>
  <c r="S38" i="7"/>
  <c r="T38" i="7"/>
  <c r="U38" i="7"/>
  <c r="M38" i="7"/>
  <c r="N38" i="7"/>
  <c r="O38" i="7"/>
  <c r="P38" i="7"/>
  <c r="M38" i="3"/>
  <c r="N38" i="3"/>
  <c r="O38" i="3"/>
  <c r="P38" i="3"/>
  <c r="M51" i="4"/>
  <c r="N51" i="4"/>
  <c r="O51" i="4"/>
  <c r="P51" i="4"/>
  <c r="N34" i="2"/>
  <c r="O34" i="2"/>
  <c r="P34" i="2"/>
  <c r="S50" i="7"/>
  <c r="T50" i="7"/>
  <c r="R50" i="7"/>
  <c r="AI5" i="7"/>
  <c r="AI6" i="7"/>
  <c r="AI7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I36" i="7"/>
  <c r="AI37" i="7"/>
  <c r="AG5" i="7"/>
  <c r="AG6" i="7"/>
  <c r="AG7" i="7"/>
  <c r="AG8" i="7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G30" i="7"/>
  <c r="AG31" i="7"/>
  <c r="AG32" i="7"/>
  <c r="AG33" i="7"/>
  <c r="AG34" i="7"/>
  <c r="AG35" i="7"/>
  <c r="AG36" i="7"/>
  <c r="AG37" i="7"/>
  <c r="AE5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C5" i="7"/>
  <c r="AC6" i="7"/>
  <c r="AC7" i="7"/>
  <c r="AC8" i="7"/>
  <c r="AC9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I4" i="7"/>
  <c r="AG4" i="7"/>
  <c r="AE4" i="7"/>
  <c r="AC4" i="7"/>
  <c r="X38" i="7"/>
  <c r="Y38" i="7"/>
  <c r="W38" i="7"/>
  <c r="AA38" i="7"/>
  <c r="AB38" i="7"/>
  <c r="AD38" i="7"/>
  <c r="AF38" i="7"/>
  <c r="AH38" i="7"/>
  <c r="H38" i="7"/>
  <c r="AI5" i="6"/>
  <c r="AI6" i="6"/>
  <c r="AI7" i="6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35" i="6"/>
  <c r="AG5" i="6"/>
  <c r="AG6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E5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I4" i="6"/>
  <c r="AG4" i="6"/>
  <c r="AE4" i="6"/>
  <c r="X36" i="6"/>
  <c r="Y36" i="6"/>
  <c r="W36" i="6"/>
  <c r="AA36" i="6"/>
  <c r="AB36" i="6"/>
  <c r="AD36" i="6"/>
  <c r="AF36" i="6"/>
  <c r="AH36" i="6"/>
  <c r="H36" i="6"/>
  <c r="AC37" i="6" s="1"/>
  <c r="S43" i="5"/>
  <c r="R43" i="5"/>
  <c r="H19" i="5"/>
  <c r="H43" i="5"/>
  <c r="S63" i="3"/>
  <c r="R63" i="3"/>
  <c r="X38" i="3"/>
  <c r="W38" i="3"/>
  <c r="AH38" i="3"/>
  <c r="AF38" i="3"/>
  <c r="AD38" i="3"/>
  <c r="AB38" i="3"/>
  <c r="AA38" i="3"/>
  <c r="H63" i="3"/>
  <c r="H38" i="3"/>
  <c r="X51" i="4"/>
  <c r="W51" i="4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49" i="2"/>
  <c r="S76" i="2"/>
  <c r="T76" i="2"/>
  <c r="R76" i="2"/>
  <c r="V76" i="2"/>
  <c r="W76" i="2"/>
  <c r="X76" i="2"/>
  <c r="Y76" i="2"/>
  <c r="Z76" i="2"/>
  <c r="AA76" i="2"/>
  <c r="X34" i="2"/>
  <c r="Y34" i="2"/>
  <c r="W34" i="2"/>
  <c r="AE37" i="6" l="1"/>
  <c r="AI37" i="6"/>
  <c r="AG39" i="7"/>
  <c r="AG37" i="6"/>
  <c r="AI39" i="7"/>
  <c r="AE39" i="7"/>
  <c r="AC39" i="7"/>
  <c r="H34" i="2" l="1"/>
  <c r="AE35" i="2" s="1"/>
  <c r="AA34" i="2"/>
  <c r="AB34" i="2"/>
  <c r="U77" i="2" l="1"/>
  <c r="AB77" i="2"/>
  <c r="AI35" i="2"/>
  <c r="AG35" i="2"/>
  <c r="AC35" i="2"/>
  <c r="M14" i="6"/>
  <c r="M36" i="6" s="1"/>
  <c r="N14" i="6"/>
  <c r="N36" i="6" s="1"/>
  <c r="O14" i="6"/>
  <c r="P14" i="6"/>
  <c r="R14" i="6"/>
  <c r="S14" i="6"/>
  <c r="T14" i="6"/>
  <c r="U14" i="6"/>
  <c r="N15" i="6"/>
  <c r="O16" i="6"/>
  <c r="P17" i="6"/>
  <c r="P36" i="6" l="1"/>
  <c r="O36" i="6"/>
  <c r="V37" i="6"/>
  <c r="Q37" i="6"/>
  <c r="Z35" i="2" l="1"/>
  <c r="Q77" i="2" l="1"/>
  <c r="Q35" i="2" l="1"/>
</calcChain>
</file>

<file path=xl/sharedStrings.xml><?xml version="1.0" encoding="utf-8"?>
<sst xmlns="http://schemas.openxmlformats.org/spreadsheetml/2006/main" count="1696" uniqueCount="330">
  <si>
    <t>แขวงทางหลวงสุพรรณบุรีที่ 1</t>
  </si>
  <si>
    <t>อู่ยา - ดอนเจดีย์</t>
  </si>
  <si>
    <t>สระกระโจม - บ้านไร่</t>
  </si>
  <si>
    <t>R1</t>
  </si>
  <si>
    <t>R2</t>
  </si>
  <si>
    <t>R3</t>
  </si>
  <si>
    <t>ท่าศาล - นางบวช</t>
  </si>
  <si>
    <t>ดอนเจดีย์  -  ศรีประจันต์</t>
  </si>
  <si>
    <t>สุพรรณบุรี - ลาดตาล</t>
  </si>
  <si>
    <t>มะขามล้ม - วัดป่าเลไลยก์</t>
  </si>
  <si>
    <t>ดอนเจดีย์  -  สระกระโจม</t>
  </si>
  <si>
    <t>สุพรรณบุรี - มะขามล้ม</t>
  </si>
  <si>
    <t>เก้าห้อง - บางแม่หม้าย</t>
  </si>
  <si>
    <t>สามชุก  -  หนองอีพัง</t>
  </si>
  <si>
    <t>คลองลี่ - ศรีประจันต์</t>
  </si>
  <si>
    <t>โคกโคเฒ่า - ลาดตาล</t>
  </si>
  <si>
    <t>สระแก้ว - หนองโดก</t>
  </si>
  <si>
    <t>วัดป่าเลไลยก์  -  โพธิ์พระยา</t>
  </si>
  <si>
    <t>ดอนเจดีย์ - ปากดง</t>
  </si>
  <si>
    <t>ดอนไร่ -  อ่างเก็บน้ำกระเสียว</t>
  </si>
  <si>
    <t>วัดพระศรีรัตนมหาธาตุ - บ้านกล้วย</t>
  </si>
  <si>
    <t>คลองคันทด - ที่ทำการประตูน้ำคันทด</t>
  </si>
  <si>
    <t>ทางเข้าสุพรรณบุรี</t>
  </si>
  <si>
    <t>แยกวัดลาวทอง - วังยาง</t>
  </si>
  <si>
    <t>แหลมสะแก - เดิมบาง</t>
  </si>
  <si>
    <t>บางปลาม้า - วังตาเพชร</t>
  </si>
  <si>
    <t>หนองกุฎี - ดงดำ</t>
  </si>
  <si>
    <t>โพธิ์พระยา - วังยาง</t>
  </si>
  <si>
    <t>คลองตาลเสี้ยน - วังยาง</t>
  </si>
  <si>
    <t>แขวงทางหลวงสุพรรณบุรีที่ 2 (อู่ทอง)</t>
  </si>
  <si>
    <t>หนองขาว  - ตลาดเขต</t>
  </si>
  <si>
    <t>ตลาดเขต - จรเข้สามพัน</t>
  </si>
  <si>
    <t>อู่ทอง - สระกระโจม</t>
  </si>
  <si>
    <t>หนองกระทุ่ม - พนมทวน</t>
  </si>
  <si>
    <t>จันทร์ลาด - พระแท่นดงรัง</t>
  </si>
  <si>
    <t>ทุ่งมะสังข์ - ปลักประดู่</t>
  </si>
  <si>
    <t>ปลักประดู่ - ด่านช้าง</t>
  </si>
  <si>
    <t>สองพี่น้อง - มะขามล้ม</t>
  </si>
  <si>
    <t>หนองปรือ - สระกระโจม</t>
  </si>
  <si>
    <t>มะขามล้ม - ดอนแจง</t>
  </si>
  <si>
    <t>วังขอน - บ่อพลอย</t>
  </si>
  <si>
    <t>บางแม่หม้าย - บางน้อยใน</t>
  </si>
  <si>
    <t>ทุ่งคอก - พระแท่นดงรัง</t>
  </si>
  <si>
    <t>ทุ่งคอก - เบญพาด</t>
  </si>
  <si>
    <t>ดอนแสลบ - ช่องด่าน</t>
  </si>
  <si>
    <t>หนองรี - บ่อยาง</t>
  </si>
  <si>
    <t>ลาดบัวหลวง - สองพี่น้อง</t>
  </si>
  <si>
    <t>ดอนพรหม - ตลาดเขต</t>
  </si>
  <si>
    <t>ตลาดใหม่ - ตลุงเหนือ</t>
  </si>
  <si>
    <t>ตลุงเหนือ - เขาวัง</t>
  </si>
  <si>
    <t>อู่ทอง - ตลุงเหนือ</t>
  </si>
  <si>
    <t>ปลักประดู่ - ถ้ำธารลอด</t>
  </si>
  <si>
    <t>หางตลาด - ศรีสำราญ</t>
  </si>
  <si>
    <t>ทางเข้าวังขอน</t>
  </si>
  <si>
    <t>แขวงทางหลวงกาญจนบุรี</t>
  </si>
  <si>
    <t>ลูกแก - ท่าเรือ</t>
  </si>
  <si>
    <t>ท่าเรือ - กาญจนบุรี</t>
  </si>
  <si>
    <t>ท่ามะขาม - แก่งเสี้ยน</t>
  </si>
  <si>
    <t>แก่งเสี้ยน - แยกปากกิเลน</t>
  </si>
  <si>
    <t>แยกปากกิเลน - น้ำตกไทรโยคใหญ่</t>
  </si>
  <si>
    <t>น้ำตกไทรโยคใหญ่ - ทองผาภูมิ</t>
  </si>
  <si>
    <t>ทองผาภูมิ - ท่าขนุน</t>
  </si>
  <si>
    <t>ท่าขนุน - เจดีย์สามองค์</t>
  </si>
  <si>
    <t>กาญจนบุรี - หนองขาว</t>
  </si>
  <si>
    <t>ทางเลี่ยงเมืองกาญจนบุรี</t>
  </si>
  <si>
    <t>ท่าเรือ - พระแท่นดงรัง</t>
  </si>
  <si>
    <t>ท่าม่วง - หนองขาว</t>
  </si>
  <si>
    <t>ยางเกาะ - ลำทราย</t>
  </si>
  <si>
    <t>ลำทราย -  ศรีมงคล</t>
  </si>
  <si>
    <t>ลาดหญ้า - ทุ่งมะสังข์</t>
  </si>
  <si>
    <t>ท่ามะกา - แสนตอ</t>
  </si>
  <si>
    <t>แสนตอ - ด่านมะขามเตี้ย</t>
  </si>
  <si>
    <t>ทางเข้าท่าน้ำลิ้นช้าง</t>
  </si>
  <si>
    <t>หนองบัว - ลำทราย</t>
  </si>
  <si>
    <t>ลำทราย - ด่านแม่ธะมี่(เขตแดนไทย/พม่า)</t>
  </si>
  <si>
    <t>ทองผาภูมิ - ปิล๊อก</t>
  </si>
  <si>
    <t>ท่าน้ำตื้น - เขาปูน</t>
  </si>
  <si>
    <t>แยกวังโพธิ์ - โรงพยาบาลไทรโยค</t>
  </si>
  <si>
    <t>ลูกแก - หนองตะเลา</t>
  </si>
  <si>
    <t>ท่าพะเนียด - ทุ่งมะสังข์</t>
  </si>
  <si>
    <t>ทางเลี่ยงค่ายไทรโยค</t>
  </si>
  <si>
    <t>ท่าไม้ - ตะคร้ำเอน</t>
  </si>
  <si>
    <t>แยกปากกิเลน - บ้านเก่า</t>
  </si>
  <si>
    <t>ไทรโยค - ท่าทุ่งนา</t>
  </si>
  <si>
    <t>หนองบัว - ลาดหญ้า</t>
  </si>
  <si>
    <t>พุน้ำร้อน - บ้องตี้</t>
  </si>
  <si>
    <t>ท่ามะกา - ท่าม่วง</t>
  </si>
  <si>
    <t>0+000</t>
  </si>
  <si>
    <t>2+032</t>
  </si>
  <si>
    <t>4+654</t>
  </si>
  <si>
    <t>17+235</t>
  </si>
  <si>
    <t>19+529</t>
  </si>
  <si>
    <t>20+747</t>
  </si>
  <si>
    <t>ทางเข้าสังขละบุรี</t>
  </si>
  <si>
    <t>ค่ายสุรสีห์ - กองพลทหารราบที่ 9</t>
  </si>
  <si>
    <t>ท่าพะเนียด - ค่ายสุรสีห์</t>
  </si>
  <si>
    <t>ทุ่งนานางหรอก - ลาดหญ้า</t>
  </si>
  <si>
    <t>แสนตอ - เขาช่อง</t>
  </si>
  <si>
    <t>ทางเข้ากองผสมสัตว์</t>
  </si>
  <si>
    <t>วังปลาหมู - วังลาน</t>
  </si>
  <si>
    <t>แขวงทางหลวงชัยนาท</t>
  </si>
  <si>
    <t>สรรพยา - สรรคบุรี</t>
  </si>
  <si>
    <t>สะเดาดู่ - แยกปากน้ำ</t>
  </si>
  <si>
    <t>แยกไปเขื่อนเจ้าพระยา - คลองมอญ</t>
  </si>
  <si>
    <t>คลองมอญ - หนองบัว</t>
  </si>
  <si>
    <t>ดงคอน - ปากน้ำ</t>
  </si>
  <si>
    <t>ดงพลับ - ปากคลองห้า</t>
  </si>
  <si>
    <t>ทางเข้าหันคา - กะบกเตี้ย</t>
  </si>
  <si>
    <t>คุ้งสำเภา - ไร่พัฒนา</t>
  </si>
  <si>
    <t>วัดสิงห์ - บ้านโคก</t>
  </si>
  <si>
    <t>ดักคะนน - ท่าหาด</t>
  </si>
  <si>
    <t>สรรคบุรี - คูพัฒนา</t>
  </si>
  <si>
    <t>แยกเข้าโรงเรียนครูประชาสรรค์ - สะพานของโครงการฯชัณสูตร</t>
  </si>
  <si>
    <t>ทางเข้าหันคา</t>
  </si>
  <si>
    <t>บ้านไร่ - การุ้ง</t>
  </si>
  <si>
    <t>การุ้ง - อุทัยธานี</t>
  </si>
  <si>
    <t>อุทัยธานี - สะพานข้ามแม่น้ำเจ้าพระยา</t>
  </si>
  <si>
    <t>ทางเข้าตลาดหนองฉาง</t>
  </si>
  <si>
    <t>ทัพทัน - คลองแบ่ง</t>
  </si>
  <si>
    <t>หนองบัว - อุทัยธานี</t>
  </si>
  <si>
    <t>กระบกเตี้ย -  แยกหูช้าง</t>
  </si>
  <si>
    <t>บ้านโคก - แยกเขาตะพาบ</t>
  </si>
  <si>
    <t>แยกสะแกกรัง - เขาพะแวง</t>
  </si>
  <si>
    <t>อุทัยธานี -  ทัพทัน</t>
  </si>
  <si>
    <t>แยกโคกหม้อ - ท่าซุง</t>
  </si>
  <si>
    <t>บ้านไร่ - ไร่ใหม่</t>
  </si>
  <si>
    <t>บันไดสามขั้น - ทัพทัน</t>
  </si>
  <si>
    <t>หนองฉาง - ดินแดง</t>
  </si>
  <si>
    <t>ดินแดง - ไผ่งาม</t>
  </si>
  <si>
    <t>32+200</t>
  </si>
  <si>
    <t>34+200</t>
  </si>
  <si>
    <t>55+725</t>
  </si>
  <si>
    <t>19+730</t>
  </si>
  <si>
    <t>หนองกระดี่  - คลองข่อย</t>
  </si>
  <si>
    <t>คลองข่อย - ห้วยน้ำดัง</t>
  </si>
  <si>
    <t>ทางเข้าตลาดอุทัยธานี</t>
  </si>
  <si>
    <t>ทางหลังเรือนจำอุทัยธานี</t>
  </si>
  <si>
    <t>ท่าซุง - ท่าน้ำมโนรมย์</t>
  </si>
  <si>
    <t>ทางเข้าตลาดทัพทัน</t>
  </si>
  <si>
    <t>แขวงทางหลวงอ่างทอง</t>
  </si>
  <si>
    <t>บางเสด็จ - แยกที่ดิน</t>
  </si>
  <si>
    <t>แยกที่ดิน - ไชโย</t>
  </si>
  <si>
    <t>56+756</t>
  </si>
  <si>
    <t>73+943</t>
  </si>
  <si>
    <t>53+900</t>
  </si>
  <si>
    <t>56+271</t>
  </si>
  <si>
    <t>แยกต่างระดับอ่างทอง - บ้านรอ</t>
  </si>
  <si>
    <t>บางปะหัน -  เจ้าปลุก</t>
  </si>
  <si>
    <t>ทางเลี่ยงเมืองอ่างทอง</t>
  </si>
  <si>
    <t>มหานาม - บ้านเบิก</t>
  </si>
  <si>
    <t>อ่างทอง - ปากดง</t>
  </si>
  <si>
    <t>ลาดตาล - วิเศษชัยชาญ</t>
  </si>
  <si>
    <t>วิเศษชัยชาญ - ป่างิ้ว</t>
  </si>
  <si>
    <t>โก่งธนู - เจ้าปลุก</t>
  </si>
  <si>
    <t>อ่างทอง - เจ้าปลุก</t>
  </si>
  <si>
    <t>สามเรือน - บางปะหัน</t>
  </si>
  <si>
    <t>สามโก้ - คลองลี่</t>
  </si>
  <si>
    <t>ท่าช้าง - โพธิ์ทอง</t>
  </si>
  <si>
    <t>โพธิ์ทอง - วิเศษชัยชาญ</t>
  </si>
  <si>
    <t>วิเศษชัยชาญ -  หน้าโคก</t>
  </si>
  <si>
    <t>คลองบางแก้ว  -  บ้านขวาง</t>
  </si>
  <si>
    <t>รหัสแขวง</t>
  </si>
  <si>
    <t>หมายเลขทางหลวง</t>
  </si>
  <si>
    <t>หมายเลขควบคุม</t>
  </si>
  <si>
    <t>ชื่อสายทาง</t>
  </si>
  <si>
    <t>จำนวนช่องจราจร</t>
  </si>
  <si>
    <t>ทิศทางสำรวจ</t>
  </si>
  <si>
    <t>วันที่สำรวจ</t>
  </si>
  <si>
    <t>ประเภท
ผิวทาง</t>
  </si>
  <si>
    <t>29+930</t>
  </si>
  <si>
    <t>รวม</t>
  </si>
  <si>
    <t>-</t>
  </si>
  <si>
    <t>เฉลี่ย</t>
  </si>
  <si>
    <t>A.C.</t>
  </si>
  <si>
    <t>8+873</t>
  </si>
  <si>
    <t>9+000</t>
  </si>
  <si>
    <t>28+086</t>
  </si>
  <si>
    <t>3+753</t>
  </si>
  <si>
    <t>แขวงทางหลวงอุทัยธานี</t>
  </si>
  <si>
    <t>49+141</t>
  </si>
  <si>
    <t>66+246</t>
  </si>
  <si>
    <t>ดอนแจง - สุพรรณบุรี</t>
  </si>
  <si>
    <t>84+200</t>
  </si>
  <si>
    <t>106+333</t>
  </si>
  <si>
    <t>10+678</t>
  </si>
  <si>
    <t>0+543</t>
  </si>
  <si>
    <t>กำแพงแสน-ทุ่งคอก</t>
  </si>
  <si>
    <t>ทุ่งคอก-วังขอน</t>
  </si>
  <si>
    <t>วังขอน-ดอนแจง</t>
  </si>
  <si>
    <t>29+650</t>
  </si>
  <si>
    <t>49+163</t>
  </si>
  <si>
    <t>49+650</t>
  </si>
  <si>
    <t>69+359</t>
  </si>
  <si>
    <t>บ้านไร่ - บ้านใต้</t>
  </si>
  <si>
    <t>41+571</t>
  </si>
  <si>
    <t>37+600</t>
  </si>
  <si>
    <t>แขวงทางหลวง</t>
  </si>
  <si>
    <t>รอยแตกตามขวาง(แผ่น)</t>
  </si>
  <si>
    <t>รอยแตกที่มุม (แผ่น)</t>
  </si>
  <si>
    <t>วัสดุยาแนวรอยต่อเสียหาย (แผ่น)</t>
  </si>
  <si>
    <t>C.C.</t>
  </si>
  <si>
    <t>สาลี - สุพรรณบุรี</t>
  </si>
  <si>
    <t>78+341</t>
  </si>
  <si>
    <t>48+841</t>
  </si>
  <si>
    <t>สุพรรณบุรี - ศรีประจันต์</t>
  </si>
  <si>
    <t>107+891</t>
  </si>
  <si>
    <t>ศรีประจันต์ - ปากน้ำ</t>
  </si>
  <si>
    <t>126+841</t>
  </si>
  <si>
    <t>104+771</t>
  </si>
  <si>
    <t>ถนนวงแหวนรอบเมืองสุพรรณบุรี</t>
  </si>
  <si>
    <t>11+966</t>
  </si>
  <si>
    <t>25+000</t>
  </si>
  <si>
    <t>35+000</t>
  </si>
  <si>
    <t>45+723</t>
  </si>
  <si>
    <t>ทางเข้าบางปลาม้า</t>
  </si>
  <si>
    <t>0+265</t>
  </si>
  <si>
    <t>ไผ่ขวาง - เทศบาลเมืองสุพรรณบุรี</t>
  </si>
  <si>
    <t>0+456</t>
  </si>
  <si>
    <t>แยกโรงพยาบาลเจ้าพระยายมราช - ถนนวงแหวนรอบเมืองสุพรรณบุรี</t>
  </si>
  <si>
    <t>5+102</t>
  </si>
  <si>
    <t>1+613</t>
  </si>
  <si>
    <t>แยกสารพัดช่าง - ถนนวงแหวนรอบเมืองสุพรรณบุรี</t>
  </si>
  <si>
    <t>3+398</t>
  </si>
  <si>
    <t>ถนนวงแหวนรอบเมืองสุพรรณบุรี - สถานีรถไฟสุพรรณบุรี</t>
  </si>
  <si>
    <t>1+392</t>
  </si>
  <si>
    <t>บางปลาหมอ - ถนนวงแหวนรอบเมืองสุพรรณบุรี</t>
  </si>
  <si>
    <t>2+952</t>
  </si>
  <si>
    <t>ท่าดินเหนียว -  เสาธง</t>
  </si>
  <si>
    <t>5+540</t>
  </si>
  <si>
    <t>ลาดบัวหลวง - สาลี</t>
  </si>
  <si>
    <t>28+441</t>
  </si>
  <si>
    <t>หนองวัลย์เปรียง - สองพี่น้อง</t>
  </si>
  <si>
    <t>10+289</t>
  </si>
  <si>
    <t>บ้านกล้วย - หางน้ำหนองแขม</t>
  </si>
  <si>
    <t>280+594</t>
  </si>
  <si>
    <t>281+411</t>
  </si>
  <si>
    <t>R4</t>
  </si>
  <si>
    <t>ปากน้ำ - โรงพยาบาลสรรคบุรี</t>
  </si>
  <si>
    <t>145+341</t>
  </si>
  <si>
    <t>โรงพยาบาลสรรคบุรี - ชัยนาท</t>
  </si>
  <si>
    <t>164+210</t>
  </si>
  <si>
    <t>ทางเข้าชัยนาท</t>
  </si>
  <si>
    <t>0+110</t>
  </si>
  <si>
    <t>4+468</t>
  </si>
  <si>
    <t>จำนวนแผ่นรอยเลื่อนต่างระดับของผิวทาง (แผ่น)</t>
  </si>
  <si>
    <t>สุพรรณบุรี - นาคู</t>
  </si>
  <si>
    <t>6+395</t>
  </si>
  <si>
    <t>8+537</t>
  </si>
  <si>
    <t>4+300</t>
  </si>
  <si>
    <t>31+119</t>
  </si>
  <si>
    <t>ท่าช้าง - สระบัวก่ำ</t>
  </si>
  <si>
    <t>แหลมข่อย - บึงฉวากด้านทิศเหนือ</t>
  </si>
  <si>
    <t>4+781</t>
  </si>
  <si>
    <t>7+806</t>
  </si>
  <si>
    <t>วังโพธิ์ - ลุ่มสุ่ม</t>
  </si>
  <si>
    <t>0+818</t>
  </si>
  <si>
    <t>12+300</t>
  </si>
  <si>
    <t>44+000</t>
  </si>
  <si>
    <t>10+724</t>
  </si>
  <si>
    <t>จร้าใหม่ - เลาขวัญ</t>
  </si>
  <si>
    <t>8+726</t>
  </si>
  <si>
    <t>สวนแตง - ดอนคา</t>
  </si>
  <si>
    <t>2+803</t>
  </si>
  <si>
    <t>40+802</t>
  </si>
  <si>
    <t>หนองฉาง - ทัพทัน</t>
  </si>
  <si>
    <t>อ่างทอง - บางหลวงโดด</t>
  </si>
  <si>
    <t>นาคู - สามโก้</t>
  </si>
  <si>
    <t>สามโก้ - สีบัวทอง</t>
  </si>
  <si>
    <t>นครหลวง - อ่างทอง</t>
  </si>
  <si>
    <t>อ่างทอง - ไชโย</t>
  </si>
  <si>
    <t>นาคู - ป่าโมก</t>
  </si>
  <si>
    <t>ป่าโมก - บางปะหัน</t>
  </si>
  <si>
    <t>สำนักงานทางหลวงที่ 12 สรุปค่าความเสียหายของผิวคอนกรีต แขวงทางหลวงอ่างทอง</t>
  </si>
  <si>
    <t>สำนักงานทางหลวงที่ 12 สรุปค่าความเสียหายของผิวลาดยาง แขวงทางหลวงอ่างทอง</t>
  </si>
  <si>
    <t>สำนักงานทางหลวงที่ 12 สรุปค่าความเสียหายของผิวลาดยาง แขวงทางหลวงอุทัยธานี</t>
  </si>
  <si>
    <t>สำนักงานทางหลวงที่ 12 สรุปค่าความเสียหายของผิวลาดยาง แขวงทางหลวงกาญจนบุรี</t>
  </si>
  <si>
    <t>สำนักงานทางหลวงที่ 12 สรุปค่าความเสียหายของผิวลาดยาง แขวงทางหลวงสุพรรณบุรีที่ 2 (อู่ทอง)</t>
  </si>
  <si>
    <t>สำนักงานทางหลวงที่ 12 สรุปค่าความเสียหายของผิวคอนกรีต แขวงทางหลวงสุพรรณบุรีที่ 2 (อู่ทอง)</t>
  </si>
  <si>
    <t>สำนักงานทางหลวงที่ 12 สรุปค่าความเสียหายของผิวลาดยาง แขวงทางหลวงชัยนาท</t>
  </si>
  <si>
    <t>สำนักงานทางหลวงที่ 12 สรุปค่าความเสียหายของผิวคอนกรีต แขวงทางหลวงชัยนาท</t>
  </si>
  <si>
    <t>ไผ่กองดิน - สาลี</t>
  </si>
  <si>
    <t>30+000</t>
  </si>
  <si>
    <t>36+626</t>
  </si>
  <si>
    <t>ด่านมะขามเตี้ย - กาญจนบุรี</t>
  </si>
  <si>
    <t>52+800</t>
  </si>
  <si>
    <t>80+611</t>
  </si>
  <si>
    <t>หนองวัลย์เปรียง - ทับกระดาน</t>
  </si>
  <si>
    <t>หนองโสน - หนองมะสังข์</t>
  </si>
  <si>
    <t>ไร่ใหม่ - แยกนิคมทับเสลา</t>
  </si>
  <si>
    <t>คลองข่อย -บุ่งกระเซอร์</t>
  </si>
  <si>
    <t>L1</t>
  </si>
  <si>
    <t>L2</t>
  </si>
  <si>
    <t>L3</t>
  </si>
  <si>
    <t>L4</t>
  </si>
  <si>
    <t>กิโลเมตรเริ่มต้น</t>
  </si>
  <si>
    <t>กิโลเมตรสิ้นสุด</t>
  </si>
  <si>
    <t>ระยะทาง
(กิโลเมตร)</t>
  </si>
  <si>
    <t>ระยะทางที่มีค่า IRI ในช่วงต่าง ๆ (กิโลเมตร)</t>
  </si>
  <si>
    <t>IRI เฉลี่ย
(เมตร/กิโลเมตร)</t>
  </si>
  <si>
    <t>ระยะทางที่มีค่าร่องล้อในช่วงต่าง ๆ (กิโลเมตร)</t>
  </si>
  <si>
    <t>Rutting เฉลี่ย (มิลลิเมตร)</t>
  </si>
  <si>
    <t>ระยะทางที่มีค่า MPD ในช่วงต่าง ๆ (กิโลเมตร)</t>
  </si>
  <si>
    <t>MPD
(มิลลิเมตร)</t>
  </si>
  <si>
    <t>รอยแตก  ต่อเนื่อง(ตารางเมตร)</t>
  </si>
  <si>
    <t>รอยแตก 
ไม่ต่อเนื่อง(เมตร)</t>
  </si>
  <si>
    <t>ร้อยละรอยแตก</t>
  </si>
  <si>
    <t>หลุดร่อน (ตารางเมตร)</t>
  </si>
  <si>
    <t>ร้อยละหลุดร่อน</t>
  </si>
  <si>
    <t xml:space="preserve"> รอยปะซ่อม (ตารางเมตร)</t>
  </si>
  <si>
    <t>ร้อยละรอยปะซ่อม</t>
  </si>
  <si>
    <t>หลุมบ่อ (ตารางเมตร)</t>
  </si>
  <si>
    <t xml:space="preserve"> ร้อยละหลุมบ่อ </t>
  </si>
  <si>
    <t>IRI &lt; 2.5</t>
  </si>
  <si>
    <t>2.5 ≤ IRI &lt; 3.5</t>
  </si>
  <si>
    <t>3.5 ≤ IRI &lt; 5</t>
  </si>
  <si>
    <t>IRI ≥ 5</t>
  </si>
  <si>
    <t>Rut &lt; 10</t>
  </si>
  <si>
    <t>10 ≤ Rut &lt; 15</t>
  </si>
  <si>
    <t>15 ≤ Rut &lt; 20</t>
  </si>
  <si>
    <t>Rut ≥ 20</t>
  </si>
  <si>
    <t>MPD &lt; 0.25</t>
  </si>
  <si>
    <t>0.25 ≤ MPD &lt; 0.5</t>
  </si>
  <si>
    <t>MPD ≥ 0.5</t>
  </si>
  <si>
    <t>รอยแตกตามยาว (แผ่น)</t>
  </si>
  <si>
    <t>รอยบิ่นกะเทาะที่รอยต่อ (แผ่น)</t>
  </si>
  <si>
    <t>รอยปะซ่อม (ตารางเมตร)</t>
  </si>
  <si>
    <t>Faulting &gt; 12 มิลลิเมตร</t>
  </si>
  <si>
    <t>สำนักงานทางหลวงที่ 12 สรุปค่าความเสียหายของผิวลาดยาง แขวงทางหลวงสุพรรณบุรีที่ 1</t>
  </si>
  <si>
    <t>สำนักงานทางหลวงที่ 12 สรุปค่าความเสียหายของผิวคอนกรีต แขวงทางหลวงสุพรรณบุรีที่ 1</t>
  </si>
  <si>
    <t>ร้อยละ รอยแตก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</si>
</sst>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(* #,##0.00_);_(* \(#,##0.00\);_(* &quot;-&quot;??_);_(@_)"/>
    <numFmt numFmtId="188" formatCode="0\+000"/>
    <numFmt numFmtId="189" formatCode="0.000"/>
    <numFmt numFmtId="190" formatCode="[$-1070000]d/mm/yyyy;@"/>
    <numFmt numFmtId="191" formatCode="[$-107041E]d\ mmm\ yy;@"/>
    <numFmt numFmtId="192" formatCode="000\+000"/>
    <numFmt numFmtId="193" formatCode="000&quot;+&quot;000"/>
  </numFmts>
  <fonts count="1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indexed="8"/>
      <name val="Angsana New"/>
      <family val="1"/>
    </font>
    <font>
      <sz val="16"/>
      <color rgb="FF000000"/>
      <name val="Angsana New"/>
      <family val="1"/>
    </font>
    <font>
      <sz val="16"/>
      <color indexed="8"/>
      <name val="Angsana New"/>
      <family val="1"/>
    </font>
    <font>
      <b/>
      <sz val="11"/>
      <color theme="1"/>
      <name val="Tahoma"/>
      <family val="2"/>
      <charset val="222"/>
      <scheme val="minor"/>
    </font>
    <font>
      <b/>
      <sz val="24"/>
      <name val="AngsanaUPC"/>
      <family val="1"/>
      <charset val="222"/>
    </font>
    <font>
      <sz val="11"/>
      <color indexed="8"/>
      <name val="Calibri"/>
      <family val="2"/>
      <charset val="22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300">
    <xf numFmtId="0" fontId="0" fillId="0" borderId="0"/>
    <xf numFmtId="0" fontId="2" fillId="0" borderId="0"/>
    <xf numFmtId="187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19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7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3" fillId="0" borderId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" fontId="11" fillId="0" borderId="9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 applyFont="0" applyFill="0" applyBorder="0" applyAlignment="0" applyProtection="0"/>
    <xf numFmtId="0" fontId="1" fillId="0" borderId="0"/>
    <xf numFmtId="19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 applyFont="0" applyFill="0" applyBorder="0" applyAlignment="0" applyProtection="0"/>
    <xf numFmtId="0" fontId="1" fillId="0" borderId="0"/>
    <xf numFmtId="0" fontId="4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 applyFont="0" applyFill="0" applyBorder="0" applyAlignment="0" applyProtection="0"/>
    <xf numFmtId="0" fontId="1" fillId="0" borderId="0"/>
    <xf numFmtId="0" fontId="1" fillId="0" borderId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13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193" fontId="1" fillId="0" borderId="0" applyFont="0" applyFill="0" applyBorder="0" applyAlignment="0" applyProtection="0"/>
    <xf numFmtId="0" fontId="3" fillId="0" borderId="0"/>
    <xf numFmtId="187" fontId="1" fillId="0" borderId="0" applyFont="0" applyFill="0" applyBorder="0" applyAlignment="0" applyProtection="0"/>
    <xf numFmtId="0" fontId="2" fillId="0" borderId="0"/>
    <xf numFmtId="0" fontId="4" fillId="0" borderId="0"/>
    <xf numFmtId="187" fontId="1" fillId="0" borderId="0" applyFont="0" applyFill="0" applyBorder="0" applyAlignment="0" applyProtection="0"/>
    <xf numFmtId="192" fontId="1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188" fontId="5" fillId="0" borderId="1" xfId="0" applyNumberFormat="1" applyFont="1" applyFill="1" applyBorder="1" applyAlignment="1">
      <alignment horizontal="center"/>
    </xf>
    <xf numFmtId="191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10" applyFont="1" applyFill="1" applyBorder="1" applyAlignment="1">
      <alignment horizontal="center"/>
    </xf>
    <xf numFmtId="188" fontId="5" fillId="0" borderId="1" xfId="0" applyNumberFormat="1" applyFont="1" applyFill="1" applyBorder="1" applyAlignment="1">
      <alignment horizontal="center" vertical="center"/>
    </xf>
    <xf numFmtId="18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" fontId="5" fillId="0" borderId="1" xfId="10" applyNumberFormat="1" applyFont="1" applyFill="1" applyBorder="1" applyAlignment="1">
      <alignment horizontal="center"/>
    </xf>
    <xf numFmtId="188" fontId="5" fillId="0" borderId="1" xfId="10" applyNumberFormat="1" applyFont="1" applyFill="1" applyBorder="1" applyAlignment="1">
      <alignment horizontal="center"/>
    </xf>
    <xf numFmtId="0" fontId="5" fillId="0" borderId="0" xfId="0" applyFont="1" applyFill="1"/>
    <xf numFmtId="189" fontId="0" fillId="0" borderId="0" xfId="0" applyNumberFormat="1"/>
    <xf numFmtId="189" fontId="0" fillId="0" borderId="0" xfId="0" applyNumberFormat="1" applyFill="1"/>
    <xf numFmtId="0" fontId="5" fillId="0" borderId="3" xfId="0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/>
    </xf>
    <xf numFmtId="0" fontId="5" fillId="0" borderId="3" xfId="10" applyFont="1" applyFill="1" applyBorder="1" applyAlignment="1">
      <alignment horizontal="center"/>
    </xf>
    <xf numFmtId="188" fontId="5" fillId="0" borderId="3" xfId="0" applyNumberFormat="1" applyFont="1" applyFill="1" applyBorder="1" applyAlignment="1">
      <alignment horizontal="center" vertical="center"/>
    </xf>
    <xf numFmtId="188" fontId="5" fillId="0" borderId="3" xfId="10" applyNumberFormat="1" applyFont="1" applyFill="1" applyBorder="1" applyAlignment="1">
      <alignment horizontal="center"/>
    </xf>
    <xf numFmtId="189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91" fontId="5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188" fontId="5" fillId="0" borderId="2" xfId="0" applyNumberFormat="1" applyFont="1" applyFill="1" applyBorder="1" applyAlignment="1">
      <alignment horizontal="center" vertical="center"/>
    </xf>
    <xf numFmtId="18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91" fontId="5" fillId="0" borderId="2" xfId="0" applyNumberFormat="1" applyFont="1" applyFill="1" applyBorder="1" applyAlignment="1">
      <alignment horizontal="center"/>
    </xf>
    <xf numFmtId="0" fontId="5" fillId="0" borderId="0" xfId="0" applyFont="1" applyFill="1" applyBorder="1"/>
    <xf numFmtId="191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188" fontId="5" fillId="0" borderId="1" xfId="4" applyNumberFormat="1" applyFont="1" applyFill="1" applyBorder="1" applyAlignment="1">
      <alignment horizontal="center"/>
    </xf>
    <xf numFmtId="191" fontId="5" fillId="0" borderId="1" xfId="0" applyNumberFormat="1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89" fontId="5" fillId="0" borderId="1" xfId="4" applyNumberFormat="1" applyFont="1" applyFill="1" applyBorder="1" applyAlignment="1">
      <alignment horizontal="center"/>
    </xf>
    <xf numFmtId="0" fontId="0" fillId="0" borderId="0" xfId="0"/>
    <xf numFmtId="188" fontId="5" fillId="0" borderId="1" xfId="4" applyNumberFormat="1" applyFont="1" applyFill="1" applyBorder="1" applyAlignment="1">
      <alignment horizontal="center"/>
    </xf>
    <xf numFmtId="191" fontId="5" fillId="0" borderId="1" xfId="0" applyNumberFormat="1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89" fontId="5" fillId="0" borderId="1" xfId="4" applyNumberFormat="1" applyFont="1" applyFill="1" applyBorder="1" applyAlignment="1">
      <alignment horizontal="center"/>
    </xf>
    <xf numFmtId="0" fontId="0" fillId="0" borderId="0" xfId="0"/>
    <xf numFmtId="188" fontId="5" fillId="0" borderId="1" xfId="4" applyNumberFormat="1" applyFont="1" applyFill="1" applyBorder="1" applyAlignment="1">
      <alignment horizontal="center"/>
    </xf>
    <xf numFmtId="191" fontId="5" fillId="0" borderId="1" xfId="0" applyNumberFormat="1" applyFont="1" applyFill="1" applyBorder="1" applyAlignment="1">
      <alignment horizontal="center"/>
    </xf>
    <xf numFmtId="189" fontId="5" fillId="0" borderId="1" xfId="0" applyNumberFormat="1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89" fontId="5" fillId="0" borderId="1" xfId="4" applyNumberFormat="1" applyFont="1" applyFill="1" applyBorder="1" applyAlignment="1">
      <alignment horizontal="center"/>
    </xf>
    <xf numFmtId="0" fontId="0" fillId="0" borderId="0" xfId="0" applyFill="1"/>
    <xf numFmtId="0" fontId="0" fillId="3" borderId="0" xfId="0" applyFill="1" applyBorder="1"/>
    <xf numFmtId="0" fontId="0" fillId="0" borderId="0" xfId="0"/>
    <xf numFmtId="189" fontId="5" fillId="0" borderId="1" xfId="0" applyNumberFormat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189" fontId="9" fillId="0" borderId="1" xfId="1" applyNumberFormat="1" applyFont="1" applyFill="1" applyBorder="1" applyAlignment="1">
      <alignment horizontal="center" vertical="center" wrapText="1"/>
    </xf>
    <xf numFmtId="191" fontId="9" fillId="0" borderId="1" xfId="1" applyNumberFormat="1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0" fontId="0" fillId="0" borderId="0" xfId="0"/>
    <xf numFmtId="0" fontId="5" fillId="0" borderId="0" xfId="0" applyFont="1"/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188" fontId="5" fillId="0" borderId="1" xfId="0" applyNumberFormat="1" applyFont="1" applyFill="1" applyBorder="1" applyAlignment="1">
      <alignment horizontal="center"/>
    </xf>
    <xf numFmtId="191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88" fontId="5" fillId="0" borderId="1" xfId="0" applyNumberFormat="1" applyFont="1" applyFill="1" applyBorder="1" applyAlignment="1">
      <alignment horizontal="center" vertical="center"/>
    </xf>
    <xf numFmtId="18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91" fontId="5" fillId="0" borderId="1" xfId="0" applyNumberFormat="1" applyFont="1" applyFill="1" applyBorder="1" applyAlignment="1">
      <alignment horizontal="center" vertical="center"/>
    </xf>
    <xf numFmtId="188" fontId="5" fillId="0" borderId="1" xfId="4" applyNumberFormat="1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5" fillId="0" borderId="0" xfId="0" applyFont="1" applyFill="1"/>
    <xf numFmtId="187" fontId="7" fillId="0" borderId="0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5" fillId="0" borderId="0" xfId="0" applyFont="1"/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191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center"/>
    </xf>
    <xf numFmtId="188" fontId="5" fillId="0" borderId="1" xfId="0" applyNumberFormat="1" applyFont="1" applyFill="1" applyBorder="1" applyAlignment="1">
      <alignment horizontal="center" vertical="center"/>
    </xf>
    <xf numFmtId="18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" fontId="5" fillId="0" borderId="1" xfId="10" applyNumberFormat="1" applyFont="1" applyFill="1" applyBorder="1" applyAlignment="1">
      <alignment horizontal="center"/>
    </xf>
    <xf numFmtId="188" fontId="5" fillId="0" borderId="1" xfId="4" applyNumberFormat="1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0" fillId="0" borderId="0" xfId="0" applyBorder="1"/>
    <xf numFmtId="0" fontId="0" fillId="0" borderId="0" xfId="0"/>
    <xf numFmtId="0" fontId="0" fillId="0" borderId="0" xfId="0"/>
    <xf numFmtId="0" fontId="5" fillId="0" borderId="0" xfId="0" applyFont="1"/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191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88" fontId="5" fillId="0" borderId="1" xfId="0" applyNumberFormat="1" applyFont="1" applyFill="1" applyBorder="1" applyAlignment="1">
      <alignment horizontal="center" vertical="center"/>
    </xf>
    <xf numFmtId="18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88" fontId="5" fillId="0" borderId="1" xfId="4" applyNumberFormat="1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189" fontId="0" fillId="0" borderId="0" xfId="0" applyNumberFormat="1"/>
    <xf numFmtId="189" fontId="5" fillId="0" borderId="1" xfId="0" applyNumberFormat="1" applyFont="1" applyFill="1" applyBorder="1" applyAlignment="1">
      <alignment horizontal="center"/>
    </xf>
    <xf numFmtId="189" fontId="5" fillId="0" borderId="1" xfId="4" applyNumberFormat="1" applyFont="1" applyFill="1" applyBorder="1" applyAlignment="1">
      <alignment horizontal="center"/>
    </xf>
    <xf numFmtId="0" fontId="0" fillId="3" borderId="0" xfId="0" applyFill="1"/>
    <xf numFmtId="189" fontId="5" fillId="0" borderId="0" xfId="0" applyNumberFormat="1" applyFont="1" applyFill="1" applyBorder="1" applyAlignment="1">
      <alignment horizontal="center"/>
    </xf>
    <xf numFmtId="3" fontId="5" fillId="0" borderId="1" xfId="4" applyNumberFormat="1" applyFont="1" applyFill="1" applyBorder="1" applyAlignment="1">
      <alignment horizontal="center"/>
    </xf>
    <xf numFmtId="3" fontId="9" fillId="3" borderId="1" xfId="2" applyNumberFormat="1" applyFont="1" applyFill="1" applyBorder="1" applyAlignment="1">
      <alignment horizontal="center" vertical="center" wrapText="1"/>
    </xf>
    <xf numFmtId="1" fontId="5" fillId="0" borderId="1" xfId="4" applyNumberFormat="1" applyFont="1" applyFill="1" applyBorder="1" applyAlignment="1">
      <alignment horizontal="center"/>
    </xf>
    <xf numFmtId="3" fontId="9" fillId="0" borderId="1" xfId="2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89" fontId="0" fillId="0" borderId="0" xfId="0" applyNumberFormat="1" applyFill="1" applyBorder="1"/>
    <xf numFmtId="189" fontId="5" fillId="0" borderId="0" xfId="0" applyNumberFormat="1" applyFont="1" applyFill="1" applyBorder="1" applyAlignment="1">
      <alignment horizontal="center" vertical="center"/>
    </xf>
    <xf numFmtId="189" fontId="5" fillId="0" borderId="0" xfId="0" applyNumberFormat="1" applyFont="1" applyFill="1" applyBorder="1"/>
    <xf numFmtId="0" fontId="0" fillId="0" borderId="0" xfId="0"/>
    <xf numFmtId="2" fontId="5" fillId="0" borderId="1" xfId="0" applyNumberFormat="1" applyFont="1" applyFill="1" applyBorder="1" applyAlignment="1">
      <alignment horizontal="center"/>
    </xf>
    <xf numFmtId="4" fontId="9" fillId="0" borderId="2" xfId="2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9" fillId="0" borderId="1" xfId="2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Fill="1" applyBorder="1"/>
    <xf numFmtId="2" fontId="5" fillId="0" borderId="1" xfId="4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2" fontId="5" fillId="0" borderId="4" xfId="4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" fontId="6" fillId="0" borderId="1" xfId="4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87" fontId="7" fillId="2" borderId="5" xfId="2" applyFont="1" applyFill="1" applyBorder="1" applyAlignment="1">
      <alignment horizontal="center" vertical="center" wrapText="1"/>
    </xf>
    <xf numFmtId="187" fontId="7" fillId="2" borderId="1" xfId="2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87" fontId="7" fillId="2" borderId="5" xfId="2" applyFont="1" applyFill="1" applyBorder="1" applyAlignment="1">
      <alignment horizontal="center" vertical="center" wrapText="1"/>
    </xf>
    <xf numFmtId="187" fontId="7" fillId="2" borderId="1" xfId="2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87" fontId="7" fillId="2" borderId="5" xfId="2" applyFont="1" applyFill="1" applyBorder="1" applyAlignment="1">
      <alignment horizontal="center" vertical="center" wrapText="1"/>
    </xf>
    <xf numFmtId="187" fontId="7" fillId="2" borderId="1" xfId="2" applyFont="1" applyFill="1" applyBorder="1" applyAlignment="1">
      <alignment horizontal="center" vertical="center" wrapText="1"/>
    </xf>
    <xf numFmtId="189" fontId="6" fillId="0" borderId="1" xfId="0" applyNumberFormat="1" applyFont="1" applyFill="1" applyBorder="1" applyAlignment="1">
      <alignment horizontal="center"/>
    </xf>
    <xf numFmtId="189" fontId="6" fillId="0" borderId="0" xfId="4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6" fillId="0" borderId="0" xfId="0" applyFont="1"/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87" fontId="7" fillId="2" borderId="5" xfId="2" applyFont="1" applyFill="1" applyBorder="1" applyAlignment="1">
      <alignment horizontal="center" vertical="center" wrapText="1"/>
    </xf>
    <xf numFmtId="187" fontId="7" fillId="2" borderId="1" xfId="2" applyFont="1" applyFill="1" applyBorder="1" applyAlignment="1">
      <alignment horizontal="center" vertical="center" wrapText="1"/>
    </xf>
    <xf numFmtId="0" fontId="10" fillId="0" borderId="0" xfId="0" applyFont="1" applyFill="1"/>
    <xf numFmtId="2" fontId="6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6" fillId="0" borderId="1" xfId="4" applyFont="1" applyBorder="1" applyAlignment="1">
      <alignment horizontal="center"/>
    </xf>
    <xf numFmtId="2" fontId="6" fillId="0" borderId="1" xfId="4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8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89" fontId="6" fillId="0" borderId="1" xfId="4" applyNumberFormat="1" applyFont="1" applyBorder="1" applyAlignment="1">
      <alignment horizontal="center"/>
    </xf>
    <xf numFmtId="189" fontId="10" fillId="0" borderId="0" xfId="0" applyNumberFormat="1" applyFont="1"/>
    <xf numFmtId="2" fontId="6" fillId="0" borderId="1" xfId="12" applyNumberFormat="1" applyFont="1" applyBorder="1" applyAlignment="1">
      <alignment horizontal="center" vertical="center"/>
    </xf>
    <xf numFmtId="2" fontId="6" fillId="0" borderId="1" xfId="12" applyNumberFormat="1" applyFont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10" fillId="3" borderId="0" xfId="0" applyFont="1" applyFill="1"/>
    <xf numFmtId="189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89" fontId="6" fillId="0" borderId="1" xfId="0" applyNumberFormat="1" applyFont="1" applyFill="1" applyBorder="1" applyAlignment="1">
      <alignment horizontal="center" vertical="center"/>
    </xf>
    <xf numFmtId="2" fontId="10" fillId="0" borderId="0" xfId="0" applyNumberFormat="1" applyFont="1"/>
    <xf numFmtId="0" fontId="10" fillId="0" borderId="0" xfId="0" applyFont="1" applyFill="1" applyBorder="1"/>
    <xf numFmtId="1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Border="1" applyAlignment="1">
      <alignment horizontal="center"/>
    </xf>
    <xf numFmtId="2" fontId="6" fillId="0" borderId="1" xfId="4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4" xfId="4" applyFont="1" applyBorder="1" applyAlignment="1">
      <alignment horizontal="center"/>
    </xf>
    <xf numFmtId="0" fontId="6" fillId="0" borderId="5" xfId="4" applyFont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189" fontId="7" fillId="2" borderId="3" xfId="2" applyNumberFormat="1" applyFont="1" applyFill="1" applyBorder="1" applyAlignment="1">
      <alignment horizontal="center" vertical="center" wrapText="1"/>
    </xf>
    <xf numFmtId="189" fontId="7" fillId="2" borderId="2" xfId="2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89" fontId="7" fillId="2" borderId="1" xfId="1" applyNumberFormat="1" applyFont="1" applyFill="1" applyBorder="1" applyAlignment="1">
      <alignment horizontal="center" vertical="center" wrapText="1"/>
    </xf>
    <xf numFmtId="190" fontId="7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187" fontId="7" fillId="2" borderId="3" xfId="2" applyFont="1" applyFill="1" applyBorder="1" applyAlignment="1">
      <alignment horizontal="center" vertical="center" wrapText="1"/>
    </xf>
    <xf numFmtId="187" fontId="7" fillId="2" borderId="2" xfId="2" applyFont="1" applyFill="1" applyBorder="1" applyAlignment="1">
      <alignment horizontal="center" vertical="center" wrapText="1"/>
    </xf>
    <xf numFmtId="187" fontId="7" fillId="2" borderId="1" xfId="2" applyFont="1" applyFill="1" applyBorder="1" applyAlignment="1">
      <alignment horizontal="center" vertical="center" wrapText="1"/>
    </xf>
    <xf numFmtId="2" fontId="7" fillId="2" borderId="3" xfId="2" applyNumberFormat="1" applyFont="1" applyFill="1" applyBorder="1" applyAlignment="1">
      <alignment horizontal="center" vertical="center" wrapText="1"/>
    </xf>
    <xf numFmtId="2" fontId="7" fillId="2" borderId="2" xfId="2" applyNumberFormat="1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/>
    </xf>
    <xf numFmtId="189" fontId="7" fillId="0" borderId="0" xfId="1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8" xfId="0" applyFont="1" applyBorder="1" applyAlignment="1">
      <alignment horizontal="left"/>
    </xf>
  </cellXfs>
  <cellStyles count="3300">
    <cellStyle name="Comma" xfId="12" builtinId="3"/>
    <cellStyle name="Comma 2" xfId="2"/>
    <cellStyle name="Comma 2 10" xfId="1931"/>
    <cellStyle name="Comma 2 10 2" xfId="2558"/>
    <cellStyle name="Comma 2 10 2 2" xfId="3273"/>
    <cellStyle name="Comma 2 10 3" xfId="3013"/>
    <cellStyle name="Comma 2 10 4" xfId="2945"/>
    <cellStyle name="Comma 2 11" xfId="1932"/>
    <cellStyle name="Comma 2 11 2" xfId="2559"/>
    <cellStyle name="Comma 2 11 2 2" xfId="3274"/>
    <cellStyle name="Comma 2 11 3" xfId="3014"/>
    <cellStyle name="Comma 2 11 4" xfId="2946"/>
    <cellStyle name="Comma 2 12" xfId="1933"/>
    <cellStyle name="Comma 2 12 2" xfId="2560"/>
    <cellStyle name="Comma 2 12 2 2" xfId="3275"/>
    <cellStyle name="Comma 2 12 3" xfId="3015"/>
    <cellStyle name="Comma 2 12 4" xfId="2947"/>
    <cellStyle name="Comma 2 13" xfId="1934"/>
    <cellStyle name="Comma 2 13 2" xfId="2561"/>
    <cellStyle name="Comma 2 13 2 2" xfId="3276"/>
    <cellStyle name="Comma 2 13 3" xfId="3016"/>
    <cellStyle name="Comma 2 13 4" xfId="2948"/>
    <cellStyle name="Comma 2 14" xfId="1935"/>
    <cellStyle name="Comma 2 14 2" xfId="2562"/>
    <cellStyle name="Comma 2 14 2 2" xfId="3277"/>
    <cellStyle name="Comma 2 14 3" xfId="3017"/>
    <cellStyle name="Comma 2 14 4" xfId="2949"/>
    <cellStyle name="Comma 2 15" xfId="1936"/>
    <cellStyle name="Comma 2 15 2" xfId="2563"/>
    <cellStyle name="Comma 2 15 2 2" xfId="3278"/>
    <cellStyle name="Comma 2 15 3" xfId="3018"/>
    <cellStyle name="Comma 2 15 4" xfId="2950"/>
    <cellStyle name="Comma 2 16" xfId="1937"/>
    <cellStyle name="Comma 2 16 2" xfId="2564"/>
    <cellStyle name="Comma 2 16 2 2" xfId="3279"/>
    <cellStyle name="Comma 2 16 3" xfId="3019"/>
    <cellStyle name="Comma 2 16 4" xfId="2951"/>
    <cellStyle name="Comma 2 17" xfId="1938"/>
    <cellStyle name="Comma 2 17 2" xfId="2565"/>
    <cellStyle name="Comma 2 17 2 2" xfId="3280"/>
    <cellStyle name="Comma 2 17 3" xfId="3020"/>
    <cellStyle name="Comma 2 17 4" xfId="2952"/>
    <cellStyle name="Comma 2 18" xfId="1939"/>
    <cellStyle name="Comma 2 18 2" xfId="2566"/>
    <cellStyle name="Comma 2 18 2 2" xfId="3281"/>
    <cellStyle name="Comma 2 18 3" xfId="3021"/>
    <cellStyle name="Comma 2 18 4" xfId="2953"/>
    <cellStyle name="Comma 2 19" xfId="1940"/>
    <cellStyle name="Comma 2 19 2" xfId="2567"/>
    <cellStyle name="Comma 2 19 2 2" xfId="3282"/>
    <cellStyle name="Comma 2 19 3" xfId="3022"/>
    <cellStyle name="Comma 2 19 4" xfId="2954"/>
    <cellStyle name="Comma 2 2" xfId="16"/>
    <cellStyle name="Comma 2 2 2" xfId="31"/>
    <cellStyle name="Comma 2 2 2 2" xfId="2623"/>
    <cellStyle name="Comma 2 2 2 2 2" xfId="3288"/>
    <cellStyle name="Comma 2 2 2 3" xfId="3024"/>
    <cellStyle name="Comma 2 2 2 4" xfId="3010"/>
    <cellStyle name="Comma 2 2 3" xfId="2234"/>
    <cellStyle name="Comma 2 2 3 2" xfId="3264"/>
    <cellStyle name="Comma 2 2 4" xfId="2279"/>
    <cellStyle name="Comma 2 2 4 2" xfId="3023"/>
    <cellStyle name="Comma 2 2 5" xfId="2665"/>
    <cellStyle name="Comma 2 2 6" xfId="3293"/>
    <cellStyle name="Comma 2 20" xfId="1942"/>
    <cellStyle name="Comma 2 20 2" xfId="2568"/>
    <cellStyle name="Comma 2 20 2 2" xfId="3283"/>
    <cellStyle name="Comma 2 20 3" xfId="3025"/>
    <cellStyle name="Comma 2 20 4" xfId="2955"/>
    <cellStyle name="Comma 2 21" xfId="1943"/>
    <cellStyle name="Comma 2 21 2" xfId="2569"/>
    <cellStyle name="Comma 2 21 2 2" xfId="3284"/>
    <cellStyle name="Comma 2 21 3" xfId="3026"/>
    <cellStyle name="Comma 2 21 4" xfId="2956"/>
    <cellStyle name="Comma 2 22" xfId="1944"/>
    <cellStyle name="Comma 2 22 2" xfId="2570"/>
    <cellStyle name="Comma 2 22 2 2" xfId="3285"/>
    <cellStyle name="Comma 2 22 3" xfId="3027"/>
    <cellStyle name="Comma 2 22 4" xfId="2957"/>
    <cellStyle name="Comma 2 23" xfId="1945"/>
    <cellStyle name="Comma 2 23 2" xfId="2571"/>
    <cellStyle name="Comma 2 23 2 2" xfId="3286"/>
    <cellStyle name="Comma 2 23 3" xfId="3028"/>
    <cellStyle name="Comma 2 23 4" xfId="2958"/>
    <cellStyle name="Comma 2 24" xfId="1946"/>
    <cellStyle name="Comma 2 24 2" xfId="2572"/>
    <cellStyle name="Comma 2 24 2 2" xfId="3287"/>
    <cellStyle name="Comma 2 24 3" xfId="3029"/>
    <cellStyle name="Comma 2 24 4" xfId="2959"/>
    <cellStyle name="Comma 2 25" xfId="1930"/>
    <cellStyle name="Comma 2 26" xfId="2232"/>
    <cellStyle name="Comma 2 26 2" xfId="3261"/>
    <cellStyle name="Comma 2 27" xfId="2239"/>
    <cellStyle name="Comma 2 28" xfId="2242"/>
    <cellStyle name="Comma 2 29" xfId="2628"/>
    <cellStyle name="Comma 2 3" xfId="30"/>
    <cellStyle name="Comma 2 3 2" xfId="2319"/>
    <cellStyle name="Comma 2 3 2 2" xfId="3267"/>
    <cellStyle name="Comma 2 3 3" xfId="3030"/>
    <cellStyle name="Comma 2 3 4" xfId="2706"/>
    <cellStyle name="Comma 2 3 5" xfId="294"/>
    <cellStyle name="Comma 2 3 6" xfId="3299"/>
    <cellStyle name="Comma 2 30" xfId="32"/>
    <cellStyle name="Comma 2 4" xfId="288"/>
    <cellStyle name="Comma 2 4 2" xfId="2313"/>
    <cellStyle name="Comma 2 4 2 2" xfId="3266"/>
    <cellStyle name="Comma 2 4 3" xfId="3031"/>
    <cellStyle name="Comma 2 4 4" xfId="2700"/>
    <cellStyle name="Comma 2 5" xfId="688"/>
    <cellStyle name="Comma 2 5 2" xfId="2363"/>
    <cellStyle name="Comma 2 5 2 2" xfId="3270"/>
    <cellStyle name="Comma 2 5 3" xfId="3032"/>
    <cellStyle name="Comma 2 5 4" xfId="2750"/>
    <cellStyle name="Comma 2 6" xfId="287"/>
    <cellStyle name="Comma 2 6 2" xfId="2312"/>
    <cellStyle name="Comma 2 6 2 2" xfId="3265"/>
    <cellStyle name="Comma 2 6 3" xfId="3033"/>
    <cellStyle name="Comma 2 6 4" xfId="2699"/>
    <cellStyle name="Comma 2 7" xfId="685"/>
    <cellStyle name="Comma 2 7 2" xfId="2360"/>
    <cellStyle name="Comma 2 7 2 2" xfId="3269"/>
    <cellStyle name="Comma 2 7 3" xfId="3034"/>
    <cellStyle name="Comma 2 7 4" xfId="2747"/>
    <cellStyle name="Comma 2 8" xfId="1103"/>
    <cellStyle name="Comma 2 8 2" xfId="2429"/>
    <cellStyle name="Comma 2 8 2 2" xfId="3271"/>
    <cellStyle name="Comma 2 8 3" xfId="3035"/>
    <cellStyle name="Comma 2 8 4" xfId="2816"/>
    <cellStyle name="Comma 2 9" xfId="473"/>
    <cellStyle name="Comma 2 9 2" xfId="2322"/>
    <cellStyle name="Comma 2 9 2 2" xfId="3268"/>
    <cellStyle name="Comma 2 9 3" xfId="3036"/>
    <cellStyle name="Comma 2 9 4" xfId="2709"/>
    <cellStyle name="Comma 26" xfId="3037"/>
    <cellStyle name="Comma 3" xfId="29"/>
    <cellStyle name="Comma 3 2" xfId="2557"/>
    <cellStyle name="Comma 3 2 2" xfId="3038"/>
    <cellStyle name="Comma 3 3" xfId="3272"/>
    <cellStyle name="Comma 3 4" xfId="2944"/>
    <cellStyle name="Comma 3 5" xfId="1927"/>
    <cellStyle name="Comma 3 6" xfId="3295"/>
    <cellStyle name="Comma 3 7" xfId="3298"/>
    <cellStyle name="Comma 4" xfId="1929"/>
    <cellStyle name="Comma 4 2" xfId="3039"/>
    <cellStyle name="Comma 5" xfId="2277"/>
    <cellStyle name="Comma 5 2" xfId="3040"/>
    <cellStyle name="Comma 5 3" xfId="3263"/>
    <cellStyle name="Comma 6" xfId="253"/>
    <cellStyle name="Normal" xfId="0" builtinId="0"/>
    <cellStyle name="Normal 10" xfId="60"/>
    <cellStyle name="Normal 10 10" xfId="1952"/>
    <cellStyle name="Normal 10 11" xfId="3041"/>
    <cellStyle name="Normal 10 2" xfId="301"/>
    <cellStyle name="Normal 10 3" xfId="485"/>
    <cellStyle name="Normal 10 4" xfId="695"/>
    <cellStyle name="Normal 10 5" xfId="904"/>
    <cellStyle name="Normal 10 6" xfId="1113"/>
    <cellStyle name="Normal 10 7" xfId="1319"/>
    <cellStyle name="Normal 10 8" xfId="1526"/>
    <cellStyle name="Normal 10 9" xfId="1728"/>
    <cellStyle name="Normal 100" xfId="3"/>
    <cellStyle name="Normal 101" xfId="1955"/>
    <cellStyle name="Normal 101 2" xfId="3042"/>
    <cellStyle name="Normal 102" xfId="56"/>
    <cellStyle name="Normal 103" xfId="1957"/>
    <cellStyle name="Normal 103 2" xfId="3043"/>
    <cellStyle name="Normal 104" xfId="1958"/>
    <cellStyle name="Normal 104 2" xfId="3044"/>
    <cellStyle name="Normal 105" xfId="1959"/>
    <cellStyle name="Normal 105 2" xfId="3045"/>
    <cellStyle name="Normal 106" xfId="5"/>
    <cellStyle name="Normal 106 2" xfId="2625"/>
    <cellStyle name="Normal 106 3" xfId="3012"/>
    <cellStyle name="Normal 107" xfId="4"/>
    <cellStyle name="Normal 107 2" xfId="2241"/>
    <cellStyle name="Normal 107 3" xfId="2230"/>
    <cellStyle name="Normal 108" xfId="2237"/>
    <cellStyle name="Normal 109" xfId="2626"/>
    <cellStyle name="Normal 11" xfId="2229"/>
    <cellStyle name="Normal 11 2" xfId="2624"/>
    <cellStyle name="Normal 11 2 2" xfId="3046"/>
    <cellStyle name="Normal 11 3" xfId="3011"/>
    <cellStyle name="Normal 110" xfId="11"/>
    <cellStyle name="Normal 111" xfId="3291"/>
    <cellStyle name="Normal 112" xfId="33"/>
    <cellStyle name="Normal 112 10" xfId="1963"/>
    <cellStyle name="Normal 112 10 2" xfId="2577"/>
    <cellStyle name="Normal 112 10 3" xfId="2964"/>
    <cellStyle name="Normal 112 11" xfId="2629"/>
    <cellStyle name="Normal 112 2" xfId="7"/>
    <cellStyle name="Normal 112 2 2" xfId="2240"/>
    <cellStyle name="Normal 112 2 3" xfId="2666"/>
    <cellStyle name="Normal 112 3" xfId="293"/>
    <cellStyle name="Normal 112 3 2" xfId="2318"/>
    <cellStyle name="Normal 112 3 3" xfId="2705"/>
    <cellStyle name="Normal 112 4" xfId="479"/>
    <cellStyle name="Normal 112 4 2" xfId="2328"/>
    <cellStyle name="Normal 112 4 3" xfId="2715"/>
    <cellStyle name="Normal 112 5" xfId="687"/>
    <cellStyle name="Normal 112 5 2" xfId="2362"/>
    <cellStyle name="Normal 112 5 3" xfId="2749"/>
    <cellStyle name="Normal 112 6" xfId="899"/>
    <cellStyle name="Normal 112 6 2" xfId="2399"/>
    <cellStyle name="Normal 112 6 3" xfId="2786"/>
    <cellStyle name="Normal 112 7" xfId="1107"/>
    <cellStyle name="Normal 112 7 2" xfId="2433"/>
    <cellStyle name="Normal 112 7 3" xfId="2820"/>
    <cellStyle name="Normal 112 8" xfId="1108"/>
    <cellStyle name="Normal 112 8 2" xfId="2434"/>
    <cellStyle name="Normal 112 8 3" xfId="2821"/>
    <cellStyle name="Normal 112 9" xfId="1522"/>
    <cellStyle name="Normal 112 9 2" xfId="2499"/>
    <cellStyle name="Normal 112 9 3" xfId="2886"/>
    <cellStyle name="Normal 113" xfId="34"/>
    <cellStyle name="Normal 113 10" xfId="1962"/>
    <cellStyle name="Normal 113 10 2" xfId="2576"/>
    <cellStyle name="Normal 113 10 3" xfId="2963"/>
    <cellStyle name="Normal 113 11" xfId="2244"/>
    <cellStyle name="Normal 113 12" xfId="2630"/>
    <cellStyle name="Normal 113 2" xfId="19"/>
    <cellStyle name="Normal 113 2 2" xfId="2280"/>
    <cellStyle name="Normal 113 2 3" xfId="2667"/>
    <cellStyle name="Normal 113 3" xfId="292"/>
    <cellStyle name="Normal 113 3 2" xfId="2317"/>
    <cellStyle name="Normal 113 3 3" xfId="2704"/>
    <cellStyle name="Normal 113 4" xfId="478"/>
    <cellStyle name="Normal 113 4 2" xfId="2327"/>
    <cellStyle name="Normal 113 4 3" xfId="2714"/>
    <cellStyle name="Normal 113 5" xfId="296"/>
    <cellStyle name="Normal 113 5 2" xfId="2321"/>
    <cellStyle name="Normal 113 5 3" xfId="2708"/>
    <cellStyle name="Normal 113 6" xfId="898"/>
    <cellStyle name="Normal 113 6 2" xfId="2398"/>
    <cellStyle name="Normal 113 6 3" xfId="2785"/>
    <cellStyle name="Normal 113 7" xfId="1106"/>
    <cellStyle name="Normal 113 7 2" xfId="2432"/>
    <cellStyle name="Normal 113 7 3" xfId="2819"/>
    <cellStyle name="Normal 113 8" xfId="1109"/>
    <cellStyle name="Normal 113 8 2" xfId="2435"/>
    <cellStyle name="Normal 113 8 3" xfId="2822"/>
    <cellStyle name="Normal 113 9" xfId="1521"/>
    <cellStyle name="Normal 113 9 2" xfId="2498"/>
    <cellStyle name="Normal 113 9 3" xfId="2885"/>
    <cellStyle name="Normal 114" xfId="35"/>
    <cellStyle name="Normal 114 10" xfId="1961"/>
    <cellStyle name="Normal 114 10 2" xfId="2575"/>
    <cellStyle name="Normal 114 10 3" xfId="2962"/>
    <cellStyle name="Normal 114 11" xfId="2245"/>
    <cellStyle name="Normal 114 12" xfId="2631"/>
    <cellStyle name="Normal 114 2" xfId="22"/>
    <cellStyle name="Normal 114 2 2" xfId="2281"/>
    <cellStyle name="Normal 114 2 3" xfId="2668"/>
    <cellStyle name="Normal 114 3" xfId="291"/>
    <cellStyle name="Normal 114 3 2" xfId="2316"/>
    <cellStyle name="Normal 114 3 3" xfId="2703"/>
    <cellStyle name="Normal 114 4" xfId="477"/>
    <cellStyle name="Normal 114 4 2" xfId="2326"/>
    <cellStyle name="Normal 114 4 3" xfId="2713"/>
    <cellStyle name="Normal 114 5" xfId="480"/>
    <cellStyle name="Normal 114 5 2" xfId="2329"/>
    <cellStyle name="Normal 114 5 3" xfId="2716"/>
    <cellStyle name="Normal 114 6" xfId="897"/>
    <cellStyle name="Normal 114 6 2" xfId="2397"/>
    <cellStyle name="Normal 114 6 3" xfId="2784"/>
    <cellStyle name="Normal 114 7" xfId="1105"/>
    <cellStyle name="Normal 114 7 2" xfId="2431"/>
    <cellStyle name="Normal 114 7 3" xfId="2818"/>
    <cellStyle name="Normal 114 8" xfId="1174"/>
    <cellStyle name="Normal 114 8 2" xfId="2440"/>
    <cellStyle name="Normal 114 8 3" xfId="2827"/>
    <cellStyle name="Normal 114 9" xfId="1520"/>
    <cellStyle name="Normal 114 9 2" xfId="2497"/>
    <cellStyle name="Normal 114 9 3" xfId="2884"/>
    <cellStyle name="Normal 115" xfId="36"/>
    <cellStyle name="Normal 115 10" xfId="1960"/>
    <cellStyle name="Normal 115 10 2" xfId="2574"/>
    <cellStyle name="Normal 115 10 3" xfId="2961"/>
    <cellStyle name="Normal 115 11" xfId="2243"/>
    <cellStyle name="Normal 115 12" xfId="2632"/>
    <cellStyle name="Normal 115 2" xfId="23"/>
    <cellStyle name="Normal 115 2 2" xfId="2282"/>
    <cellStyle name="Normal 115 2 3" xfId="2669"/>
    <cellStyle name="Normal 115 3" xfId="290"/>
    <cellStyle name="Normal 115 3 2" xfId="2315"/>
    <cellStyle name="Normal 115 3 3" xfId="2702"/>
    <cellStyle name="Normal 115 4" xfId="476"/>
    <cellStyle name="Normal 115 4 2" xfId="2325"/>
    <cellStyle name="Normal 115 4 3" xfId="2712"/>
    <cellStyle name="Normal 115 5" xfId="481"/>
    <cellStyle name="Normal 115 5 2" xfId="2330"/>
    <cellStyle name="Normal 115 5 3" xfId="2717"/>
    <cellStyle name="Normal 115 6" xfId="896"/>
    <cellStyle name="Normal 115 6 2" xfId="2396"/>
    <cellStyle name="Normal 115 6 3" xfId="2783"/>
    <cellStyle name="Normal 115 7" xfId="474"/>
    <cellStyle name="Normal 115 7 2" xfId="2323"/>
    <cellStyle name="Normal 115 7 3" xfId="2710"/>
    <cellStyle name="Normal 115 8" xfId="690"/>
    <cellStyle name="Normal 115 8 2" xfId="2365"/>
    <cellStyle name="Normal 115 8 3" xfId="2752"/>
    <cellStyle name="Normal 115 9" xfId="1519"/>
    <cellStyle name="Normal 115 9 2" xfId="2496"/>
    <cellStyle name="Normal 115 9 3" xfId="2883"/>
    <cellStyle name="Normal 116" xfId="37"/>
    <cellStyle name="Normal 116 10" xfId="1956"/>
    <cellStyle name="Normal 116 10 2" xfId="2573"/>
    <cellStyle name="Normal 116 10 3" xfId="2960"/>
    <cellStyle name="Normal 116 11" xfId="2246"/>
    <cellStyle name="Normal 116 12" xfId="2633"/>
    <cellStyle name="Normal 116 2" xfId="18"/>
    <cellStyle name="Normal 116 2 2" xfId="2283"/>
    <cellStyle name="Normal 116 2 3" xfId="2670"/>
    <cellStyle name="Normal 116 3" xfId="289"/>
    <cellStyle name="Normal 116 3 2" xfId="2314"/>
    <cellStyle name="Normal 116 3 3" xfId="2701"/>
    <cellStyle name="Normal 116 4" xfId="475"/>
    <cellStyle name="Normal 116 4 2" xfId="2324"/>
    <cellStyle name="Normal 116 4 3" xfId="2711"/>
    <cellStyle name="Normal 116 5" xfId="546"/>
    <cellStyle name="Normal 116 5 2" xfId="2335"/>
    <cellStyle name="Normal 116 5 3" xfId="2722"/>
    <cellStyle name="Normal 116 6" xfId="895"/>
    <cellStyle name="Normal 116 6 2" xfId="2395"/>
    <cellStyle name="Normal 116 6 3" xfId="2782"/>
    <cellStyle name="Normal 116 7" xfId="900"/>
    <cellStyle name="Normal 116 7 2" xfId="2400"/>
    <cellStyle name="Normal 116 7 3" xfId="2787"/>
    <cellStyle name="Normal 116 8" xfId="756"/>
    <cellStyle name="Normal 116 8 2" xfId="2370"/>
    <cellStyle name="Normal 116 8 3" xfId="2757"/>
    <cellStyle name="Normal 116 9" xfId="1518"/>
    <cellStyle name="Normal 116 9 2" xfId="2495"/>
    <cellStyle name="Normal 116 9 3" xfId="2882"/>
    <cellStyle name="Normal 12" xfId="1964"/>
    <cellStyle name="Normal 12 2" xfId="3047"/>
    <cellStyle name="Normal 13" xfId="61"/>
    <cellStyle name="Normal 13 10" xfId="1951"/>
    <cellStyle name="Normal 13 11" xfId="3048"/>
    <cellStyle name="Normal 13 2" xfId="302"/>
    <cellStyle name="Normal 13 3" xfId="486"/>
    <cellStyle name="Normal 13 4" xfId="696"/>
    <cellStyle name="Normal 13 5" xfId="905"/>
    <cellStyle name="Normal 13 6" xfId="1114"/>
    <cellStyle name="Normal 13 7" xfId="1320"/>
    <cellStyle name="Normal 13 8" xfId="1527"/>
    <cellStyle name="Normal 13 9" xfId="1729"/>
    <cellStyle name="Normal 14" xfId="62"/>
    <cellStyle name="Normal 14 10" xfId="1950"/>
    <cellStyle name="Normal 14 11" xfId="3049"/>
    <cellStyle name="Normal 14 2" xfId="303"/>
    <cellStyle name="Normal 14 3" xfId="487"/>
    <cellStyle name="Normal 14 4" xfId="697"/>
    <cellStyle name="Normal 14 5" xfId="906"/>
    <cellStyle name="Normal 14 6" xfId="1115"/>
    <cellStyle name="Normal 14 7" xfId="1321"/>
    <cellStyle name="Normal 14 8" xfId="1528"/>
    <cellStyle name="Normal 14 9" xfId="1730"/>
    <cellStyle name="Normal 15" xfId="8"/>
    <cellStyle name="Normal 15 10" xfId="1949"/>
    <cellStyle name="Normal 15 11" xfId="3050"/>
    <cellStyle name="Normal 15 2" xfId="304"/>
    <cellStyle name="Normal 15 3" xfId="488"/>
    <cellStyle name="Normal 15 4" xfId="698"/>
    <cellStyle name="Normal 15 5" xfId="907"/>
    <cellStyle name="Normal 15 6" xfId="1116"/>
    <cellStyle name="Normal 15 7" xfId="1322"/>
    <cellStyle name="Normal 15 8" xfId="1529"/>
    <cellStyle name="Normal 15 9" xfId="1731"/>
    <cellStyle name="Normal 16" xfId="63"/>
    <cellStyle name="Normal 16 10" xfId="1948"/>
    <cellStyle name="Normal 16 11" xfId="3051"/>
    <cellStyle name="Normal 16 2" xfId="305"/>
    <cellStyle name="Normal 16 3" xfId="489"/>
    <cellStyle name="Normal 16 4" xfId="699"/>
    <cellStyle name="Normal 16 5" xfId="908"/>
    <cellStyle name="Normal 16 6" xfId="1117"/>
    <cellStyle name="Normal 16 7" xfId="1323"/>
    <cellStyle name="Normal 16 8" xfId="1530"/>
    <cellStyle name="Normal 16 9" xfId="1732"/>
    <cellStyle name="Normal 17" xfId="64"/>
    <cellStyle name="Normal 17 10" xfId="1947"/>
    <cellStyle name="Normal 17 11" xfId="3052"/>
    <cellStyle name="Normal 17 2" xfId="306"/>
    <cellStyle name="Normal 17 3" xfId="490"/>
    <cellStyle name="Normal 17 4" xfId="700"/>
    <cellStyle name="Normal 17 5" xfId="909"/>
    <cellStyle name="Normal 17 6" xfId="1118"/>
    <cellStyle name="Normal 17 7" xfId="1324"/>
    <cellStyle name="Normal 17 8" xfId="1531"/>
    <cellStyle name="Normal 17 9" xfId="1733"/>
    <cellStyle name="Normal 18" xfId="65"/>
    <cellStyle name="Normal 18 10" xfId="1941"/>
    <cellStyle name="Normal 18 11" xfId="3053"/>
    <cellStyle name="Normal 18 2" xfId="307"/>
    <cellStyle name="Normal 18 3" xfId="491"/>
    <cellStyle name="Normal 18 4" xfId="701"/>
    <cellStyle name="Normal 18 5" xfId="910"/>
    <cellStyle name="Normal 18 6" xfId="1119"/>
    <cellStyle name="Normal 18 7" xfId="1325"/>
    <cellStyle name="Normal 18 8" xfId="1532"/>
    <cellStyle name="Normal 18 9" xfId="1734"/>
    <cellStyle name="Normal 19" xfId="66"/>
    <cellStyle name="Normal 19 10" xfId="2036"/>
    <cellStyle name="Normal 19 11" xfId="3054"/>
    <cellStyle name="Normal 19 2" xfId="308"/>
    <cellStyle name="Normal 19 3" xfId="492"/>
    <cellStyle name="Normal 19 4" xfId="702"/>
    <cellStyle name="Normal 19 5" xfId="911"/>
    <cellStyle name="Normal 19 6" xfId="1120"/>
    <cellStyle name="Normal 19 7" xfId="1326"/>
    <cellStyle name="Normal 19 8" xfId="1533"/>
    <cellStyle name="Normal 19 9" xfId="1735"/>
    <cellStyle name="Normal 2" xfId="1"/>
    <cellStyle name="Normal 2 10" xfId="10"/>
    <cellStyle name="Normal 2 10 2" xfId="2228"/>
    <cellStyle name="Normal 2 10 2 2" xfId="2236"/>
    <cellStyle name="Normal 2 10 2 3" xfId="2622"/>
    <cellStyle name="Normal 2 10 2 4" xfId="3009"/>
    <cellStyle name="Normal 2 10 3" xfId="2233"/>
    <cellStyle name="Normal 2 10 4" xfId="2528"/>
    <cellStyle name="Normal 2 10 5" xfId="2915"/>
    <cellStyle name="Normal 2 11" xfId="1966"/>
    <cellStyle name="Normal 2 11 2" xfId="2578"/>
    <cellStyle name="Normal 2 11 3" xfId="2965"/>
    <cellStyle name="Normal 2 12" xfId="1967"/>
    <cellStyle name="Normal 2 12 2" xfId="2579"/>
    <cellStyle name="Normal 2 12 3" xfId="2966"/>
    <cellStyle name="Normal 2 13" xfId="1968"/>
    <cellStyle name="Normal 2 13 2" xfId="2580"/>
    <cellStyle name="Normal 2 13 3" xfId="2967"/>
    <cellStyle name="Normal 2 14" xfId="1969"/>
    <cellStyle name="Normal 2 14 2" xfId="2581"/>
    <cellStyle name="Normal 2 14 3" xfId="2968"/>
    <cellStyle name="Normal 2 15" xfId="1970"/>
    <cellStyle name="Normal 2 15 2" xfId="2582"/>
    <cellStyle name="Normal 2 15 3" xfId="2969"/>
    <cellStyle name="Normal 2 16" xfId="1971"/>
    <cellStyle name="Normal 2 16 2" xfId="2583"/>
    <cellStyle name="Normal 2 16 3" xfId="2970"/>
    <cellStyle name="Normal 2 17" xfId="1972"/>
    <cellStyle name="Normal 2 17 2" xfId="2584"/>
    <cellStyle name="Normal 2 17 3" xfId="2971"/>
    <cellStyle name="Normal 2 18" xfId="1973"/>
    <cellStyle name="Normal 2 18 2" xfId="2585"/>
    <cellStyle name="Normal 2 18 3" xfId="2972"/>
    <cellStyle name="Normal 2 19" xfId="1974"/>
    <cellStyle name="Normal 2 19 2" xfId="2586"/>
    <cellStyle name="Normal 2 19 3" xfId="2973"/>
    <cellStyle name="Normal 2 2" xfId="14"/>
    <cellStyle name="Normal 2 2 10" xfId="1976"/>
    <cellStyle name="Normal 2 2 11" xfId="1977"/>
    <cellStyle name="Normal 2 2 12" xfId="1978"/>
    <cellStyle name="Normal 2 2 13" xfId="1979"/>
    <cellStyle name="Normal 2 2 14" xfId="1980"/>
    <cellStyle name="Normal 2 2 15" xfId="1981"/>
    <cellStyle name="Normal 2 2 16" xfId="1982"/>
    <cellStyle name="Normal 2 2 17" xfId="1983"/>
    <cellStyle name="Normal 2 2 18" xfId="1984"/>
    <cellStyle name="Normal 2 2 19" xfId="1985"/>
    <cellStyle name="Normal 2 2 2" xfId="1986"/>
    <cellStyle name="Normal 2 2 20" xfId="1987"/>
    <cellStyle name="Normal 2 2 21" xfId="1988"/>
    <cellStyle name="Normal 2 2 22" xfId="1989"/>
    <cellStyle name="Normal 2 2 23" xfId="1990"/>
    <cellStyle name="Normal 2 2 24" xfId="1991"/>
    <cellStyle name="Normal 2 2 25" xfId="1975"/>
    <cellStyle name="Normal 2 2 25 2" xfId="2587"/>
    <cellStyle name="Normal 2 2 25 3" xfId="2974"/>
    <cellStyle name="Normal 2 2 26" xfId="113"/>
    <cellStyle name="Normal 2 2 27" xfId="3296"/>
    <cellStyle name="Normal 2 2 3" xfId="1992"/>
    <cellStyle name="Normal 2 2 4" xfId="1993"/>
    <cellStyle name="Normal 2 2 5" xfId="1994"/>
    <cellStyle name="Normal 2 2 6" xfId="1995"/>
    <cellStyle name="Normal 2 2 7" xfId="1996"/>
    <cellStyle name="Normal 2 2 8" xfId="1997"/>
    <cellStyle name="Normal 2 2 9" xfId="1998"/>
    <cellStyle name="Normal 2 20" xfId="1999"/>
    <cellStyle name="Normal 2 20 2" xfId="2588"/>
    <cellStyle name="Normal 2 20 3" xfId="2975"/>
    <cellStyle name="Normal 2 21" xfId="2000"/>
    <cellStyle name="Normal 2 21 2" xfId="2589"/>
    <cellStyle name="Normal 2 21 3" xfId="2976"/>
    <cellStyle name="Normal 2 22" xfId="2001"/>
    <cellStyle name="Normal 2 22 2" xfId="2590"/>
    <cellStyle name="Normal 2 22 3" xfId="2977"/>
    <cellStyle name="Normal 2 23" xfId="2002"/>
    <cellStyle name="Normal 2 23 2" xfId="2591"/>
    <cellStyle name="Normal 2 23 3" xfId="2978"/>
    <cellStyle name="Normal 2 24" xfId="2003"/>
    <cellStyle name="Normal 2 24 2" xfId="2592"/>
    <cellStyle name="Normal 2 24 3" xfId="2979"/>
    <cellStyle name="Normal 2 25" xfId="1965"/>
    <cellStyle name="Normal 2 26" xfId="2231"/>
    <cellStyle name="Normal 2 27" xfId="2238"/>
    <cellStyle name="Normal 2 28" xfId="2627"/>
    <cellStyle name="Normal 2 29" xfId="3292"/>
    <cellStyle name="Normal 2 3" xfId="254"/>
    <cellStyle name="Normal 2 3 2" xfId="2278"/>
    <cellStyle name="Normal 2 3 3" xfId="2664"/>
    <cellStyle name="Normal 2 30" xfId="13"/>
    <cellStyle name="Normal 2 4" xfId="295"/>
    <cellStyle name="Normal 2 4 2" xfId="2320"/>
    <cellStyle name="Normal 2 4 3" xfId="2707"/>
    <cellStyle name="Normal 2 5" xfId="686"/>
    <cellStyle name="Normal 2 5 2" xfId="2361"/>
    <cellStyle name="Normal 2 5 3" xfId="2748"/>
    <cellStyle name="Normal 2 6" xfId="689"/>
    <cellStyle name="Normal 2 6 2" xfId="2364"/>
    <cellStyle name="Normal 2 6 3" xfId="2751"/>
    <cellStyle name="Normal 2 7" xfId="1104"/>
    <cellStyle name="Normal 2 7 2" xfId="2430"/>
    <cellStyle name="Normal 2 7 3" xfId="2817"/>
    <cellStyle name="Normal 2 8" xfId="1314"/>
    <cellStyle name="Normal 2 8 2" xfId="2465"/>
    <cellStyle name="Normal 2 8 3" xfId="2852"/>
    <cellStyle name="Normal 2 9" xfId="1315"/>
    <cellStyle name="Normal 2 9 2" xfId="2466"/>
    <cellStyle name="Normal 2 9 3" xfId="2853"/>
    <cellStyle name="Normal 20" xfId="67"/>
    <cellStyle name="Normal 20 10" xfId="2037"/>
    <cellStyle name="Normal 20 11" xfId="3055"/>
    <cellStyle name="Normal 20 2" xfId="309"/>
    <cellStyle name="Normal 20 3" xfId="493"/>
    <cellStyle name="Normal 20 4" xfId="703"/>
    <cellStyle name="Normal 20 5" xfId="912"/>
    <cellStyle name="Normal 20 6" xfId="1121"/>
    <cellStyle name="Normal 20 7" xfId="1327"/>
    <cellStyle name="Normal 20 8" xfId="1534"/>
    <cellStyle name="Normal 20 9" xfId="1736"/>
    <cellStyle name="Normal 21" xfId="68"/>
    <cellStyle name="Normal 21 10" xfId="2038"/>
    <cellStyle name="Normal 21 11" xfId="3056"/>
    <cellStyle name="Normal 21 2" xfId="310"/>
    <cellStyle name="Normal 21 3" xfId="494"/>
    <cellStyle name="Normal 21 4" xfId="704"/>
    <cellStyle name="Normal 21 5" xfId="913"/>
    <cellStyle name="Normal 21 6" xfId="1122"/>
    <cellStyle name="Normal 21 7" xfId="1328"/>
    <cellStyle name="Normal 21 8" xfId="1535"/>
    <cellStyle name="Normal 21 9" xfId="1737"/>
    <cellStyle name="Normal 22" xfId="69"/>
    <cellStyle name="Normal 22 10" xfId="2039"/>
    <cellStyle name="Normal 22 11" xfId="3057"/>
    <cellStyle name="Normal 22 2" xfId="311"/>
    <cellStyle name="Normal 22 3" xfId="495"/>
    <cellStyle name="Normal 22 4" xfId="705"/>
    <cellStyle name="Normal 22 5" xfId="914"/>
    <cellStyle name="Normal 22 6" xfId="1123"/>
    <cellStyle name="Normal 22 7" xfId="1329"/>
    <cellStyle name="Normal 22 8" xfId="1536"/>
    <cellStyle name="Normal 22 9" xfId="1738"/>
    <cellStyle name="Normal 23" xfId="2004"/>
    <cellStyle name="Normal 23 2" xfId="3058"/>
    <cellStyle name="Normal 24" xfId="9"/>
    <cellStyle name="Normal 24 10" xfId="2040"/>
    <cellStyle name="Normal 24 11" xfId="3059"/>
    <cellStyle name="Normal 24 2" xfId="312"/>
    <cellStyle name="Normal 24 3" xfId="496"/>
    <cellStyle name="Normal 24 4" xfId="706"/>
    <cellStyle name="Normal 24 5" xfId="915"/>
    <cellStyle name="Normal 24 6" xfId="1124"/>
    <cellStyle name="Normal 24 7" xfId="1330"/>
    <cellStyle name="Normal 24 8" xfId="1537"/>
    <cellStyle name="Normal 24 9" xfId="1739"/>
    <cellStyle name="Normal 25" xfId="70"/>
    <cellStyle name="Normal 25 10" xfId="2041"/>
    <cellStyle name="Normal 25 11" xfId="3060"/>
    <cellStyle name="Normal 25 2" xfId="313"/>
    <cellStyle name="Normal 25 3" xfId="497"/>
    <cellStyle name="Normal 25 4" xfId="707"/>
    <cellStyle name="Normal 25 5" xfId="916"/>
    <cellStyle name="Normal 25 6" xfId="1125"/>
    <cellStyle name="Normal 25 7" xfId="1331"/>
    <cellStyle name="Normal 25 8" xfId="1538"/>
    <cellStyle name="Normal 25 9" xfId="1740"/>
    <cellStyle name="Normal 26" xfId="71"/>
    <cellStyle name="Normal 26 10" xfId="2042"/>
    <cellStyle name="Normal 26 11" xfId="3061"/>
    <cellStyle name="Normal 26 2" xfId="314"/>
    <cellStyle name="Normal 26 3" xfId="498"/>
    <cellStyle name="Normal 26 4" xfId="708"/>
    <cellStyle name="Normal 26 5" xfId="917"/>
    <cellStyle name="Normal 26 6" xfId="1126"/>
    <cellStyle name="Normal 26 7" xfId="1332"/>
    <cellStyle name="Normal 26 8" xfId="1539"/>
    <cellStyle name="Normal 26 9" xfId="1741"/>
    <cellStyle name="Normal 27" xfId="72"/>
    <cellStyle name="Normal 27 10" xfId="2043"/>
    <cellStyle name="Normal 27 11" xfId="3062"/>
    <cellStyle name="Normal 27 2" xfId="315"/>
    <cellStyle name="Normal 27 3" xfId="499"/>
    <cellStyle name="Normal 27 4" xfId="709"/>
    <cellStyle name="Normal 27 5" xfId="918"/>
    <cellStyle name="Normal 27 6" xfId="1127"/>
    <cellStyle name="Normal 27 7" xfId="1333"/>
    <cellStyle name="Normal 27 8" xfId="1540"/>
    <cellStyle name="Normal 27 9" xfId="1742"/>
    <cellStyle name="Normal 28" xfId="73"/>
    <cellStyle name="Normal 28 10" xfId="2044"/>
    <cellStyle name="Normal 28 11" xfId="3063"/>
    <cellStyle name="Normal 28 2" xfId="316"/>
    <cellStyle name="Normal 28 3" xfId="500"/>
    <cellStyle name="Normal 28 4" xfId="710"/>
    <cellStyle name="Normal 28 5" xfId="919"/>
    <cellStyle name="Normal 28 6" xfId="1128"/>
    <cellStyle name="Normal 28 7" xfId="1334"/>
    <cellStyle name="Normal 28 8" xfId="1541"/>
    <cellStyle name="Normal 28 9" xfId="1743"/>
    <cellStyle name="Normal 29" xfId="74"/>
    <cellStyle name="Normal 29 10" xfId="2045"/>
    <cellStyle name="Normal 29 11" xfId="3064"/>
    <cellStyle name="Normal 29 2" xfId="317"/>
    <cellStyle name="Normal 29 3" xfId="501"/>
    <cellStyle name="Normal 29 4" xfId="711"/>
    <cellStyle name="Normal 29 5" xfId="920"/>
    <cellStyle name="Normal 29 6" xfId="1129"/>
    <cellStyle name="Normal 29 7" xfId="1335"/>
    <cellStyle name="Normal 29 8" xfId="1542"/>
    <cellStyle name="Normal 29 9" xfId="1744"/>
    <cellStyle name="Normal 3" xfId="17"/>
    <cellStyle name="Normal 3 10" xfId="2005"/>
    <cellStyle name="Normal 3 10 2" xfId="3065"/>
    <cellStyle name="Normal 3 11" xfId="2006"/>
    <cellStyle name="Normal 3 11 2" xfId="3066"/>
    <cellStyle name="Normal 3 12" xfId="2007"/>
    <cellStyle name="Normal 3 12 2" xfId="3067"/>
    <cellStyle name="Normal 3 13" xfId="2008"/>
    <cellStyle name="Normal 3 13 2" xfId="3068"/>
    <cellStyle name="Normal 3 14" xfId="2009"/>
    <cellStyle name="Normal 3 14 2" xfId="3069"/>
    <cellStyle name="Normal 3 15" xfId="2010"/>
    <cellStyle name="Normal 3 15 2" xfId="3070"/>
    <cellStyle name="Normal 3 16" xfId="2011"/>
    <cellStyle name="Normal 3 16 2" xfId="3071"/>
    <cellStyle name="Normal 3 17" xfId="2012"/>
    <cellStyle name="Normal 3 17 2" xfId="3072"/>
    <cellStyle name="Normal 3 18" xfId="2013"/>
    <cellStyle name="Normal 3 18 2" xfId="3073"/>
    <cellStyle name="Normal 3 19" xfId="2014"/>
    <cellStyle name="Normal 3 19 2" xfId="3074"/>
    <cellStyle name="Normal 3 2" xfId="283"/>
    <cellStyle name="Normal 3 2 2" xfId="3075"/>
    <cellStyle name="Normal 3 2 3" xfId="3290"/>
    <cellStyle name="Normal 3 20" xfId="2015"/>
    <cellStyle name="Normal 3 20 2" xfId="3076"/>
    <cellStyle name="Normal 3 21" xfId="2016"/>
    <cellStyle name="Normal 3 21 2" xfId="3077"/>
    <cellStyle name="Normal 3 22" xfId="2017"/>
    <cellStyle name="Normal 3 22 2" xfId="3078"/>
    <cellStyle name="Normal 3 23" xfId="2018"/>
    <cellStyle name="Normal 3 23 2" xfId="3079"/>
    <cellStyle name="Normal 3 24" xfId="2019"/>
    <cellStyle name="Normal 3 24 2" xfId="3080"/>
    <cellStyle name="Normal 3 25" xfId="3081"/>
    <cellStyle name="Normal 3 26" xfId="3289"/>
    <cellStyle name="Normal 3 27" xfId="3294"/>
    <cellStyle name="Normal 3 3" xfId="286"/>
    <cellStyle name="Normal 3 3 2" xfId="3082"/>
    <cellStyle name="Normal 3 4" xfId="472"/>
    <cellStyle name="Normal 3 4 2" xfId="3083"/>
    <cellStyle name="Normal 3 5" xfId="284"/>
    <cellStyle name="Normal 3 5 2" xfId="3084"/>
    <cellStyle name="Normal 3 6" xfId="691"/>
    <cellStyle name="Normal 3 6 2" xfId="3085"/>
    <cellStyle name="Normal 3 7" xfId="285"/>
    <cellStyle name="Normal 3 7 2" xfId="3086"/>
    <cellStyle name="Normal 3 8" xfId="297"/>
    <cellStyle name="Normal 3 8 2" xfId="3087"/>
    <cellStyle name="Normal 3 9" xfId="1313"/>
    <cellStyle name="Normal 3 9 2" xfId="3088"/>
    <cellStyle name="Normal 30" xfId="75"/>
    <cellStyle name="Normal 30 10" xfId="2046"/>
    <cellStyle name="Normal 30 11" xfId="3089"/>
    <cellStyle name="Normal 30 2" xfId="318"/>
    <cellStyle name="Normal 30 3" xfId="502"/>
    <cellStyle name="Normal 30 4" xfId="712"/>
    <cellStyle name="Normal 30 5" xfId="921"/>
    <cellStyle name="Normal 30 6" xfId="1130"/>
    <cellStyle name="Normal 30 7" xfId="1336"/>
    <cellStyle name="Normal 30 8" xfId="1543"/>
    <cellStyle name="Normal 30 9" xfId="1745"/>
    <cellStyle name="Normal 31" xfId="76"/>
    <cellStyle name="Normal 31 10" xfId="2047"/>
    <cellStyle name="Normal 31 11" xfId="3090"/>
    <cellStyle name="Normal 31 2" xfId="319"/>
    <cellStyle name="Normal 31 3" xfId="503"/>
    <cellStyle name="Normal 31 4" xfId="713"/>
    <cellStyle name="Normal 31 5" xfId="922"/>
    <cellStyle name="Normal 31 6" xfId="1131"/>
    <cellStyle name="Normal 31 7" xfId="1337"/>
    <cellStyle name="Normal 31 8" xfId="1544"/>
    <cellStyle name="Normal 31 9" xfId="1746"/>
    <cellStyle name="Normal 32" xfId="77"/>
    <cellStyle name="Normal 32 10" xfId="2048"/>
    <cellStyle name="Normal 32 11" xfId="3091"/>
    <cellStyle name="Normal 32 2" xfId="320"/>
    <cellStyle name="Normal 32 3" xfId="504"/>
    <cellStyle name="Normal 32 4" xfId="714"/>
    <cellStyle name="Normal 32 5" xfId="923"/>
    <cellStyle name="Normal 32 6" xfId="1132"/>
    <cellStyle name="Normal 32 7" xfId="1338"/>
    <cellStyle name="Normal 32 8" xfId="1545"/>
    <cellStyle name="Normal 32 9" xfId="1747"/>
    <cellStyle name="Normal 33" xfId="78"/>
    <cellStyle name="Normal 33 10" xfId="2049"/>
    <cellStyle name="Normal 33 11" xfId="3092"/>
    <cellStyle name="Normal 33 2" xfId="321"/>
    <cellStyle name="Normal 33 3" xfId="505"/>
    <cellStyle name="Normal 33 4" xfId="715"/>
    <cellStyle name="Normal 33 5" xfId="924"/>
    <cellStyle name="Normal 33 6" xfId="1133"/>
    <cellStyle name="Normal 33 7" xfId="1339"/>
    <cellStyle name="Normal 33 8" xfId="1546"/>
    <cellStyle name="Normal 33 9" xfId="1748"/>
    <cellStyle name="Normal 34" xfId="79"/>
    <cellStyle name="Normal 34 10" xfId="2050"/>
    <cellStyle name="Normal 34 11" xfId="3093"/>
    <cellStyle name="Normal 34 2" xfId="322"/>
    <cellStyle name="Normal 34 3" xfId="506"/>
    <cellStyle name="Normal 34 4" xfId="716"/>
    <cellStyle name="Normal 34 5" xfId="925"/>
    <cellStyle name="Normal 34 6" xfId="1134"/>
    <cellStyle name="Normal 34 7" xfId="1340"/>
    <cellStyle name="Normal 34 8" xfId="1547"/>
    <cellStyle name="Normal 34 9" xfId="1749"/>
    <cellStyle name="Normal 35" xfId="2020"/>
    <cellStyle name="Normal 35 2" xfId="3094"/>
    <cellStyle name="Normal 36" xfId="80"/>
    <cellStyle name="Normal 36 10" xfId="2051"/>
    <cellStyle name="Normal 36 11" xfId="3095"/>
    <cellStyle name="Normal 36 2" xfId="323"/>
    <cellStyle name="Normal 36 3" xfId="507"/>
    <cellStyle name="Normal 36 4" xfId="717"/>
    <cellStyle name="Normal 36 5" xfId="926"/>
    <cellStyle name="Normal 36 6" xfId="1135"/>
    <cellStyle name="Normal 36 7" xfId="1341"/>
    <cellStyle name="Normal 36 8" xfId="1548"/>
    <cellStyle name="Normal 36 9" xfId="1750"/>
    <cellStyle name="Normal 37" xfId="81"/>
    <cellStyle name="Normal 37 10" xfId="2052"/>
    <cellStyle name="Normal 37 11" xfId="3096"/>
    <cellStyle name="Normal 37 2" xfId="324"/>
    <cellStyle name="Normal 37 3" xfId="508"/>
    <cellStyle name="Normal 37 4" xfId="718"/>
    <cellStyle name="Normal 37 5" xfId="927"/>
    <cellStyle name="Normal 37 6" xfId="1136"/>
    <cellStyle name="Normal 37 7" xfId="1342"/>
    <cellStyle name="Normal 37 8" xfId="1549"/>
    <cellStyle name="Normal 37 9" xfId="1751"/>
    <cellStyle name="Normal 38" xfId="82"/>
    <cellStyle name="Normal 38 10" xfId="2053"/>
    <cellStyle name="Normal 38 11" xfId="3097"/>
    <cellStyle name="Normal 38 2" xfId="325"/>
    <cellStyle name="Normal 38 3" xfId="509"/>
    <cellStyle name="Normal 38 4" xfId="719"/>
    <cellStyle name="Normal 38 5" xfId="928"/>
    <cellStyle name="Normal 38 6" xfId="1137"/>
    <cellStyle name="Normal 38 7" xfId="1343"/>
    <cellStyle name="Normal 38 8" xfId="1550"/>
    <cellStyle name="Normal 38 9" xfId="1752"/>
    <cellStyle name="Normal 39" xfId="83"/>
    <cellStyle name="Normal 39 10" xfId="2054"/>
    <cellStyle name="Normal 39 11" xfId="3098"/>
    <cellStyle name="Normal 39 2" xfId="326"/>
    <cellStyle name="Normal 39 3" xfId="510"/>
    <cellStyle name="Normal 39 4" xfId="720"/>
    <cellStyle name="Normal 39 5" xfId="929"/>
    <cellStyle name="Normal 39 6" xfId="1138"/>
    <cellStyle name="Normal 39 7" xfId="1344"/>
    <cellStyle name="Normal 39 8" xfId="1551"/>
    <cellStyle name="Normal 39 9" xfId="1753"/>
    <cellStyle name="Normal 4" xfId="38"/>
    <cellStyle name="Normal 4 2" xfId="112"/>
    <cellStyle name="Normal 4 2 10" xfId="2089"/>
    <cellStyle name="Normal 4 2 10 2" xfId="2596"/>
    <cellStyle name="Normal 4 2 10 3" xfId="2983"/>
    <cellStyle name="Normal 4 2 11" xfId="2250"/>
    <cellStyle name="Normal 4 2 12" xfId="2637"/>
    <cellStyle name="Normal 4 2 2" xfId="258"/>
    <cellStyle name="Normal 4 2 2 2" xfId="2287"/>
    <cellStyle name="Normal 4 2 2 3" xfId="2674"/>
    <cellStyle name="Normal 4 2 3" xfId="545"/>
    <cellStyle name="Normal 4 2 3 2" xfId="2334"/>
    <cellStyle name="Normal 4 2 3 3" xfId="2721"/>
    <cellStyle name="Normal 4 2 4" xfId="755"/>
    <cellStyle name="Normal 4 2 4 2" xfId="2369"/>
    <cellStyle name="Normal 4 2 4 3" xfId="2756"/>
    <cellStyle name="Normal 4 2 5" xfId="964"/>
    <cellStyle name="Normal 4 2 5 2" xfId="2404"/>
    <cellStyle name="Normal 4 2 5 3" xfId="2791"/>
    <cellStyle name="Normal 4 2 6" xfId="1173"/>
    <cellStyle name="Normal 4 2 6 2" xfId="2439"/>
    <cellStyle name="Normal 4 2 6 3" xfId="2826"/>
    <cellStyle name="Normal 4 2 7" xfId="1379"/>
    <cellStyle name="Normal 4 2 7 2" xfId="2470"/>
    <cellStyle name="Normal 4 2 7 3" xfId="2857"/>
    <cellStyle name="Normal 4 2 8" xfId="1586"/>
    <cellStyle name="Normal 4 2 8 2" xfId="2503"/>
    <cellStyle name="Normal 4 2 8 3" xfId="2890"/>
    <cellStyle name="Normal 4 2 9" xfId="1788"/>
    <cellStyle name="Normal 4 2 9 2" xfId="2532"/>
    <cellStyle name="Normal 4 2 9 3" xfId="2919"/>
    <cellStyle name="Normal 4 3" xfId="230"/>
    <cellStyle name="Normal 4 3 10" xfId="2207"/>
    <cellStyle name="Normal 4 3 10 2" xfId="2600"/>
    <cellStyle name="Normal 4 3 10 3" xfId="2987"/>
    <cellStyle name="Normal 4 3 11" xfId="2254"/>
    <cellStyle name="Normal 4 3 12" xfId="2641"/>
    <cellStyle name="Normal 4 3 2" xfId="262"/>
    <cellStyle name="Normal 4 3 2 2" xfId="2291"/>
    <cellStyle name="Normal 4 3 2 3" xfId="2678"/>
    <cellStyle name="Normal 4 3 3" xfId="664"/>
    <cellStyle name="Normal 4 3 3 2" xfId="2339"/>
    <cellStyle name="Normal 4 3 3 3" xfId="2726"/>
    <cellStyle name="Normal 4 3 4" xfId="874"/>
    <cellStyle name="Normal 4 3 4 2" xfId="2374"/>
    <cellStyle name="Normal 4 3 4 3" xfId="2761"/>
    <cellStyle name="Normal 4 3 5" xfId="1082"/>
    <cellStyle name="Normal 4 3 5 2" xfId="2408"/>
    <cellStyle name="Normal 4 3 5 3" xfId="2795"/>
    <cellStyle name="Normal 4 3 6" xfId="1292"/>
    <cellStyle name="Normal 4 3 6 2" xfId="2444"/>
    <cellStyle name="Normal 4 3 6 3" xfId="2831"/>
    <cellStyle name="Normal 4 3 7" xfId="1497"/>
    <cellStyle name="Normal 4 3 7 2" xfId="2474"/>
    <cellStyle name="Normal 4 3 7 3" xfId="2861"/>
    <cellStyle name="Normal 4 3 8" xfId="1704"/>
    <cellStyle name="Normal 4 3 8 2" xfId="2507"/>
    <cellStyle name="Normal 4 3 8 3" xfId="2894"/>
    <cellStyle name="Normal 4 3 9" xfId="1906"/>
    <cellStyle name="Normal 4 3 9 2" xfId="2536"/>
    <cellStyle name="Normal 4 3 9 3" xfId="2923"/>
    <cellStyle name="Normal 4 4" xfId="234"/>
    <cellStyle name="Normal 4 4 10" xfId="2211"/>
    <cellStyle name="Normal 4 4 10 2" xfId="2604"/>
    <cellStyle name="Normal 4 4 10 3" xfId="2991"/>
    <cellStyle name="Normal 4 4 11" xfId="2258"/>
    <cellStyle name="Normal 4 4 12" xfId="2645"/>
    <cellStyle name="Normal 4 4 2" xfId="266"/>
    <cellStyle name="Normal 4 4 2 2" xfId="2295"/>
    <cellStyle name="Normal 4 4 2 3" xfId="2682"/>
    <cellStyle name="Normal 4 4 3" xfId="668"/>
    <cellStyle name="Normal 4 4 3 2" xfId="2343"/>
    <cellStyle name="Normal 4 4 3 3" xfId="2730"/>
    <cellStyle name="Normal 4 4 4" xfId="878"/>
    <cellStyle name="Normal 4 4 4 2" xfId="2378"/>
    <cellStyle name="Normal 4 4 4 3" xfId="2765"/>
    <cellStyle name="Normal 4 4 5" xfId="1086"/>
    <cellStyle name="Normal 4 4 5 2" xfId="2412"/>
    <cellStyle name="Normal 4 4 5 3" xfId="2799"/>
    <cellStyle name="Normal 4 4 6" xfId="1296"/>
    <cellStyle name="Normal 4 4 6 2" xfId="2448"/>
    <cellStyle name="Normal 4 4 6 3" xfId="2835"/>
    <cellStyle name="Normal 4 4 7" xfId="1501"/>
    <cellStyle name="Normal 4 4 7 2" xfId="2478"/>
    <cellStyle name="Normal 4 4 7 3" xfId="2865"/>
    <cellStyle name="Normal 4 4 8" xfId="1708"/>
    <cellStyle name="Normal 4 4 8 2" xfId="2511"/>
    <cellStyle name="Normal 4 4 8 3" xfId="2898"/>
    <cellStyle name="Normal 4 4 9" xfId="1910"/>
    <cellStyle name="Normal 4 4 9 2" xfId="2540"/>
    <cellStyle name="Normal 4 4 9 3" xfId="2927"/>
    <cellStyle name="Normal 4 5" xfId="238"/>
    <cellStyle name="Normal 4 5 10" xfId="2215"/>
    <cellStyle name="Normal 4 5 10 2" xfId="2608"/>
    <cellStyle name="Normal 4 5 10 3" xfId="2995"/>
    <cellStyle name="Normal 4 5 11" xfId="2262"/>
    <cellStyle name="Normal 4 5 12" xfId="2649"/>
    <cellStyle name="Normal 4 5 2" xfId="270"/>
    <cellStyle name="Normal 4 5 2 2" xfId="2299"/>
    <cellStyle name="Normal 4 5 2 3" xfId="2686"/>
    <cellStyle name="Normal 4 5 3" xfId="672"/>
    <cellStyle name="Normal 4 5 3 2" xfId="2347"/>
    <cellStyle name="Normal 4 5 3 3" xfId="2734"/>
    <cellStyle name="Normal 4 5 4" xfId="882"/>
    <cellStyle name="Normal 4 5 4 2" xfId="2382"/>
    <cellStyle name="Normal 4 5 4 3" xfId="2769"/>
    <cellStyle name="Normal 4 5 5" xfId="1090"/>
    <cellStyle name="Normal 4 5 5 2" xfId="2416"/>
    <cellStyle name="Normal 4 5 5 3" xfId="2803"/>
    <cellStyle name="Normal 4 5 6" xfId="1300"/>
    <cellStyle name="Normal 4 5 6 2" xfId="2452"/>
    <cellStyle name="Normal 4 5 6 3" xfId="2839"/>
    <cellStyle name="Normal 4 5 7" xfId="1505"/>
    <cellStyle name="Normal 4 5 7 2" xfId="2482"/>
    <cellStyle name="Normal 4 5 7 3" xfId="2869"/>
    <cellStyle name="Normal 4 5 8" xfId="1712"/>
    <cellStyle name="Normal 4 5 8 2" xfId="2515"/>
    <cellStyle name="Normal 4 5 8 3" xfId="2902"/>
    <cellStyle name="Normal 4 5 9" xfId="1914"/>
    <cellStyle name="Normal 4 5 9 2" xfId="2544"/>
    <cellStyle name="Normal 4 5 9 3" xfId="2931"/>
    <cellStyle name="Normal 4 6" xfId="239"/>
    <cellStyle name="Normal 4 6 10" xfId="2216"/>
    <cellStyle name="Normal 4 6 10 2" xfId="2609"/>
    <cellStyle name="Normal 4 6 10 3" xfId="2996"/>
    <cellStyle name="Normal 4 6 11" xfId="2263"/>
    <cellStyle name="Normal 4 6 12" xfId="2650"/>
    <cellStyle name="Normal 4 6 2" xfId="271"/>
    <cellStyle name="Normal 4 6 2 2" xfId="2300"/>
    <cellStyle name="Normal 4 6 2 3" xfId="2687"/>
    <cellStyle name="Normal 4 6 3" xfId="673"/>
    <cellStyle name="Normal 4 6 3 2" xfId="2348"/>
    <cellStyle name="Normal 4 6 3 3" xfId="2735"/>
    <cellStyle name="Normal 4 6 4" xfId="883"/>
    <cellStyle name="Normal 4 6 4 2" xfId="2383"/>
    <cellStyle name="Normal 4 6 4 3" xfId="2770"/>
    <cellStyle name="Normal 4 6 5" xfId="1091"/>
    <cellStyle name="Normal 4 6 5 2" xfId="2417"/>
    <cellStyle name="Normal 4 6 5 3" xfId="2804"/>
    <cellStyle name="Normal 4 6 6" xfId="1301"/>
    <cellStyle name="Normal 4 6 6 2" xfId="2453"/>
    <cellStyle name="Normal 4 6 6 3" xfId="2840"/>
    <cellStyle name="Normal 4 6 7" xfId="1506"/>
    <cellStyle name="Normal 4 6 7 2" xfId="2483"/>
    <cellStyle name="Normal 4 6 7 3" xfId="2870"/>
    <cellStyle name="Normal 4 6 8" xfId="1713"/>
    <cellStyle name="Normal 4 6 8 2" xfId="2516"/>
    <cellStyle name="Normal 4 6 8 3" xfId="2903"/>
    <cellStyle name="Normal 4 6 9" xfId="1915"/>
    <cellStyle name="Normal 4 6 9 2" xfId="2545"/>
    <cellStyle name="Normal 4 6 9 3" xfId="2932"/>
    <cellStyle name="Normal 4 7" xfId="243"/>
    <cellStyle name="Normal 4 7 10" xfId="2220"/>
    <cellStyle name="Normal 4 7 10 2" xfId="2613"/>
    <cellStyle name="Normal 4 7 10 3" xfId="3000"/>
    <cellStyle name="Normal 4 7 11" xfId="2267"/>
    <cellStyle name="Normal 4 7 12" xfId="2654"/>
    <cellStyle name="Normal 4 7 2" xfId="275"/>
    <cellStyle name="Normal 4 7 2 2" xfId="2304"/>
    <cellStyle name="Normal 4 7 2 3" xfId="2691"/>
    <cellStyle name="Normal 4 7 3" xfId="677"/>
    <cellStyle name="Normal 4 7 3 2" xfId="2352"/>
    <cellStyle name="Normal 4 7 3 3" xfId="2739"/>
    <cellStyle name="Normal 4 7 4" xfId="887"/>
    <cellStyle name="Normal 4 7 4 2" xfId="2387"/>
    <cellStyle name="Normal 4 7 4 3" xfId="2774"/>
    <cellStyle name="Normal 4 7 5" xfId="1095"/>
    <cellStyle name="Normal 4 7 5 2" xfId="2421"/>
    <cellStyle name="Normal 4 7 5 3" xfId="2808"/>
    <cellStyle name="Normal 4 7 6" xfId="1305"/>
    <cellStyle name="Normal 4 7 6 2" xfId="2457"/>
    <cellStyle name="Normal 4 7 6 3" xfId="2844"/>
    <cellStyle name="Normal 4 7 7" xfId="1510"/>
    <cellStyle name="Normal 4 7 7 2" xfId="2487"/>
    <cellStyle name="Normal 4 7 7 3" xfId="2874"/>
    <cellStyle name="Normal 4 7 8" xfId="1717"/>
    <cellStyle name="Normal 4 7 8 2" xfId="2520"/>
    <cellStyle name="Normal 4 7 8 3" xfId="2907"/>
    <cellStyle name="Normal 4 7 9" xfId="1919"/>
    <cellStyle name="Normal 4 7 9 2" xfId="2549"/>
    <cellStyle name="Normal 4 7 9 3" xfId="2936"/>
    <cellStyle name="Normal 4 8" xfId="247"/>
    <cellStyle name="Normal 4 8 10" xfId="2224"/>
    <cellStyle name="Normal 4 8 10 2" xfId="2617"/>
    <cellStyle name="Normal 4 8 10 3" xfId="3004"/>
    <cellStyle name="Normal 4 8 11" xfId="2271"/>
    <cellStyle name="Normal 4 8 12" xfId="2658"/>
    <cellStyle name="Normal 4 8 2" xfId="279"/>
    <cellStyle name="Normal 4 8 2 2" xfId="2308"/>
    <cellStyle name="Normal 4 8 2 3" xfId="2695"/>
    <cellStyle name="Normal 4 8 3" xfId="681"/>
    <cellStyle name="Normal 4 8 3 2" xfId="2356"/>
    <cellStyle name="Normal 4 8 3 3" xfId="2743"/>
    <cellStyle name="Normal 4 8 4" xfId="891"/>
    <cellStyle name="Normal 4 8 4 2" xfId="2391"/>
    <cellStyle name="Normal 4 8 4 3" xfId="2778"/>
    <cellStyle name="Normal 4 8 5" xfId="1099"/>
    <cellStyle name="Normal 4 8 5 2" xfId="2425"/>
    <cellStyle name="Normal 4 8 5 3" xfId="2812"/>
    <cellStyle name="Normal 4 8 6" xfId="1309"/>
    <cellStyle name="Normal 4 8 6 2" xfId="2461"/>
    <cellStyle name="Normal 4 8 6 3" xfId="2848"/>
    <cellStyle name="Normal 4 8 7" xfId="1514"/>
    <cellStyle name="Normal 4 8 7 2" xfId="2491"/>
    <cellStyle name="Normal 4 8 7 3" xfId="2878"/>
    <cellStyle name="Normal 4 8 8" xfId="1721"/>
    <cellStyle name="Normal 4 8 8 2" xfId="2524"/>
    <cellStyle name="Normal 4 8 8 3" xfId="2911"/>
    <cellStyle name="Normal 4 8 9" xfId="1923"/>
    <cellStyle name="Normal 4 8 9 2" xfId="2553"/>
    <cellStyle name="Normal 4 8 9 3" xfId="2940"/>
    <cellStyle name="Normal 40" xfId="84"/>
    <cellStyle name="Normal 40 10" xfId="2055"/>
    <cellStyle name="Normal 40 11" xfId="3099"/>
    <cellStyle name="Normal 40 2" xfId="327"/>
    <cellStyle name="Normal 40 3" xfId="511"/>
    <cellStyle name="Normal 40 4" xfId="721"/>
    <cellStyle name="Normal 40 5" xfId="930"/>
    <cellStyle name="Normal 40 6" xfId="1139"/>
    <cellStyle name="Normal 40 7" xfId="1345"/>
    <cellStyle name="Normal 40 8" xfId="1552"/>
    <cellStyle name="Normal 40 9" xfId="1754"/>
    <cellStyle name="Normal 41" xfId="39"/>
    <cellStyle name="Normal 42" xfId="85"/>
    <cellStyle name="Normal 42 10" xfId="2056"/>
    <cellStyle name="Normal 42 11" xfId="3100"/>
    <cellStyle name="Normal 42 2" xfId="328"/>
    <cellStyle name="Normal 42 3" xfId="512"/>
    <cellStyle name="Normal 42 4" xfId="722"/>
    <cellStyle name="Normal 42 5" xfId="931"/>
    <cellStyle name="Normal 42 6" xfId="1140"/>
    <cellStyle name="Normal 42 7" xfId="1346"/>
    <cellStyle name="Normal 42 8" xfId="1553"/>
    <cellStyle name="Normal 42 9" xfId="1755"/>
    <cellStyle name="Normal 43" xfId="86"/>
    <cellStyle name="Normal 43 10" xfId="2057"/>
    <cellStyle name="Normal 43 11" xfId="3101"/>
    <cellStyle name="Normal 43 2" xfId="329"/>
    <cellStyle name="Normal 43 3" xfId="513"/>
    <cellStyle name="Normal 43 4" xfId="723"/>
    <cellStyle name="Normal 43 5" xfId="932"/>
    <cellStyle name="Normal 43 6" xfId="1141"/>
    <cellStyle name="Normal 43 7" xfId="1347"/>
    <cellStyle name="Normal 43 8" xfId="1554"/>
    <cellStyle name="Normal 43 9" xfId="1756"/>
    <cellStyle name="Normal 44" xfId="87"/>
    <cellStyle name="Normal 44 10" xfId="2058"/>
    <cellStyle name="Normal 44 11" xfId="3102"/>
    <cellStyle name="Normal 44 2" xfId="330"/>
    <cellStyle name="Normal 44 3" xfId="514"/>
    <cellStyle name="Normal 44 4" xfId="724"/>
    <cellStyle name="Normal 44 5" xfId="933"/>
    <cellStyle name="Normal 44 6" xfId="1142"/>
    <cellStyle name="Normal 44 7" xfId="1348"/>
    <cellStyle name="Normal 44 8" xfId="1555"/>
    <cellStyle name="Normal 44 9" xfId="1757"/>
    <cellStyle name="Normal 45" xfId="88"/>
    <cellStyle name="Normal 45 10" xfId="2059"/>
    <cellStyle name="Normal 45 11" xfId="3103"/>
    <cellStyle name="Normal 45 2" xfId="331"/>
    <cellStyle name="Normal 45 3" xfId="515"/>
    <cellStyle name="Normal 45 4" xfId="725"/>
    <cellStyle name="Normal 45 5" xfId="934"/>
    <cellStyle name="Normal 45 6" xfId="1143"/>
    <cellStyle name="Normal 45 7" xfId="1349"/>
    <cellStyle name="Normal 45 8" xfId="1556"/>
    <cellStyle name="Normal 45 9" xfId="1758"/>
    <cellStyle name="Normal 46" xfId="89"/>
    <cellStyle name="Normal 46 10" xfId="2060"/>
    <cellStyle name="Normal 46 11" xfId="3104"/>
    <cellStyle name="Normal 46 2" xfId="332"/>
    <cellStyle name="Normal 46 3" xfId="516"/>
    <cellStyle name="Normal 46 4" xfId="726"/>
    <cellStyle name="Normal 46 5" xfId="935"/>
    <cellStyle name="Normal 46 6" xfId="1144"/>
    <cellStyle name="Normal 46 7" xfId="1350"/>
    <cellStyle name="Normal 46 8" xfId="1557"/>
    <cellStyle name="Normal 46 9" xfId="1759"/>
    <cellStyle name="Normal 47" xfId="90"/>
    <cellStyle name="Normal 47 10" xfId="2061"/>
    <cellStyle name="Normal 47 11" xfId="3105"/>
    <cellStyle name="Normal 47 2" xfId="333"/>
    <cellStyle name="Normal 47 3" xfId="517"/>
    <cellStyle name="Normal 47 4" xfId="727"/>
    <cellStyle name="Normal 47 5" xfId="936"/>
    <cellStyle name="Normal 47 6" xfId="1145"/>
    <cellStyle name="Normal 47 7" xfId="1351"/>
    <cellStyle name="Normal 47 8" xfId="1558"/>
    <cellStyle name="Normal 47 9" xfId="1760"/>
    <cellStyle name="Normal 48" xfId="40"/>
    <cellStyle name="Normal 49" xfId="91"/>
    <cellStyle name="Normal 49 10" xfId="2062"/>
    <cellStyle name="Normal 49 11" xfId="3106"/>
    <cellStyle name="Normal 49 2" xfId="334"/>
    <cellStyle name="Normal 49 3" xfId="518"/>
    <cellStyle name="Normal 49 4" xfId="728"/>
    <cellStyle name="Normal 49 5" xfId="937"/>
    <cellStyle name="Normal 49 6" xfId="1146"/>
    <cellStyle name="Normal 49 7" xfId="1352"/>
    <cellStyle name="Normal 49 8" xfId="1559"/>
    <cellStyle name="Normal 49 9" xfId="1761"/>
    <cellStyle name="Normal 5" xfId="6"/>
    <cellStyle name="Normal 5 10" xfId="2621"/>
    <cellStyle name="Normal 5 11" xfId="3008"/>
    <cellStyle name="Normal 5 2" xfId="109"/>
    <cellStyle name="Normal 5 2 10" xfId="2086"/>
    <cellStyle name="Normal 5 2 10 2" xfId="2593"/>
    <cellStyle name="Normal 5 2 10 3" xfId="2980"/>
    <cellStyle name="Normal 5 2 11" xfId="2247"/>
    <cellStyle name="Normal 5 2 12" xfId="2634"/>
    <cellStyle name="Normal 5 2 2" xfId="255"/>
    <cellStyle name="Normal 5 2 2 2" xfId="2284"/>
    <cellStyle name="Normal 5 2 2 3" xfId="2671"/>
    <cellStyle name="Normal 5 2 3" xfId="542"/>
    <cellStyle name="Normal 5 2 3 2" xfId="2331"/>
    <cellStyle name="Normal 5 2 3 3" xfId="2718"/>
    <cellStyle name="Normal 5 2 4" xfId="752"/>
    <cellStyle name="Normal 5 2 4 2" xfId="2366"/>
    <cellStyle name="Normal 5 2 4 3" xfId="2753"/>
    <cellStyle name="Normal 5 2 5" xfId="961"/>
    <cellStyle name="Normal 5 2 5 2" xfId="2401"/>
    <cellStyle name="Normal 5 2 5 3" xfId="2788"/>
    <cellStyle name="Normal 5 2 6" xfId="1170"/>
    <cellStyle name="Normal 5 2 6 2" xfId="2436"/>
    <cellStyle name="Normal 5 2 6 3" xfId="2823"/>
    <cellStyle name="Normal 5 2 7" xfId="1376"/>
    <cellStyle name="Normal 5 2 7 2" xfId="2467"/>
    <cellStyle name="Normal 5 2 7 3" xfId="2854"/>
    <cellStyle name="Normal 5 2 8" xfId="1583"/>
    <cellStyle name="Normal 5 2 8 2" xfId="2500"/>
    <cellStyle name="Normal 5 2 8 3" xfId="2887"/>
    <cellStyle name="Normal 5 2 9" xfId="1785"/>
    <cellStyle name="Normal 5 2 9 2" xfId="2529"/>
    <cellStyle name="Normal 5 2 9 3" xfId="2916"/>
    <cellStyle name="Normal 5 3" xfId="227"/>
    <cellStyle name="Normal 5 3 10" xfId="2204"/>
    <cellStyle name="Normal 5 3 10 2" xfId="2597"/>
    <cellStyle name="Normal 5 3 10 3" xfId="2984"/>
    <cellStyle name="Normal 5 3 11" xfId="2251"/>
    <cellStyle name="Normal 5 3 12" xfId="2638"/>
    <cellStyle name="Normal 5 3 2" xfId="259"/>
    <cellStyle name="Normal 5 3 2 2" xfId="2288"/>
    <cellStyle name="Normal 5 3 2 3" xfId="2675"/>
    <cellStyle name="Normal 5 3 3" xfId="661"/>
    <cellStyle name="Normal 5 3 3 2" xfId="2336"/>
    <cellStyle name="Normal 5 3 3 3" xfId="2723"/>
    <cellStyle name="Normal 5 3 4" xfId="871"/>
    <cellStyle name="Normal 5 3 4 2" xfId="2371"/>
    <cellStyle name="Normal 5 3 4 3" xfId="2758"/>
    <cellStyle name="Normal 5 3 5" xfId="1079"/>
    <cellStyle name="Normal 5 3 5 2" xfId="2405"/>
    <cellStyle name="Normal 5 3 5 3" xfId="2792"/>
    <cellStyle name="Normal 5 3 6" xfId="1289"/>
    <cellStyle name="Normal 5 3 6 2" xfId="2441"/>
    <cellStyle name="Normal 5 3 6 3" xfId="2828"/>
    <cellStyle name="Normal 5 3 7" xfId="1494"/>
    <cellStyle name="Normal 5 3 7 2" xfId="2471"/>
    <cellStyle name="Normal 5 3 7 3" xfId="2858"/>
    <cellStyle name="Normal 5 3 8" xfId="1701"/>
    <cellStyle name="Normal 5 3 8 2" xfId="2504"/>
    <cellStyle name="Normal 5 3 8 3" xfId="2891"/>
    <cellStyle name="Normal 5 3 9" xfId="1903"/>
    <cellStyle name="Normal 5 3 9 2" xfId="2533"/>
    <cellStyle name="Normal 5 3 9 3" xfId="2920"/>
    <cellStyle name="Normal 5 4" xfId="231"/>
    <cellStyle name="Normal 5 4 10" xfId="2208"/>
    <cellStyle name="Normal 5 4 10 2" xfId="2601"/>
    <cellStyle name="Normal 5 4 10 3" xfId="2988"/>
    <cellStyle name="Normal 5 4 11" xfId="2255"/>
    <cellStyle name="Normal 5 4 12" xfId="2642"/>
    <cellStyle name="Normal 5 4 2" xfId="263"/>
    <cellStyle name="Normal 5 4 2 2" xfId="2292"/>
    <cellStyle name="Normal 5 4 2 3" xfId="2679"/>
    <cellStyle name="Normal 5 4 3" xfId="665"/>
    <cellStyle name="Normal 5 4 3 2" xfId="2340"/>
    <cellStyle name="Normal 5 4 3 3" xfId="2727"/>
    <cellStyle name="Normal 5 4 4" xfId="875"/>
    <cellStyle name="Normal 5 4 4 2" xfId="2375"/>
    <cellStyle name="Normal 5 4 4 3" xfId="2762"/>
    <cellStyle name="Normal 5 4 5" xfId="1083"/>
    <cellStyle name="Normal 5 4 5 2" xfId="2409"/>
    <cellStyle name="Normal 5 4 5 3" xfId="2796"/>
    <cellStyle name="Normal 5 4 6" xfId="1293"/>
    <cellStyle name="Normal 5 4 6 2" xfId="2445"/>
    <cellStyle name="Normal 5 4 6 3" xfId="2832"/>
    <cellStyle name="Normal 5 4 7" xfId="1498"/>
    <cellStyle name="Normal 5 4 7 2" xfId="2475"/>
    <cellStyle name="Normal 5 4 7 3" xfId="2862"/>
    <cellStyle name="Normal 5 4 8" xfId="1705"/>
    <cellStyle name="Normal 5 4 8 2" xfId="2508"/>
    <cellStyle name="Normal 5 4 8 3" xfId="2895"/>
    <cellStyle name="Normal 5 4 9" xfId="1907"/>
    <cellStyle name="Normal 5 4 9 2" xfId="2537"/>
    <cellStyle name="Normal 5 4 9 3" xfId="2924"/>
    <cellStyle name="Normal 5 5" xfId="235"/>
    <cellStyle name="Normal 5 5 10" xfId="2212"/>
    <cellStyle name="Normal 5 5 10 2" xfId="2605"/>
    <cellStyle name="Normal 5 5 10 3" xfId="2992"/>
    <cellStyle name="Normal 5 5 11" xfId="2259"/>
    <cellStyle name="Normal 5 5 12" xfId="2646"/>
    <cellStyle name="Normal 5 5 2" xfId="267"/>
    <cellStyle name="Normal 5 5 2 2" xfId="2296"/>
    <cellStyle name="Normal 5 5 2 3" xfId="2683"/>
    <cellStyle name="Normal 5 5 3" xfId="669"/>
    <cellStyle name="Normal 5 5 3 2" xfId="2344"/>
    <cellStyle name="Normal 5 5 3 3" xfId="2731"/>
    <cellStyle name="Normal 5 5 4" xfId="879"/>
    <cellStyle name="Normal 5 5 4 2" xfId="2379"/>
    <cellStyle name="Normal 5 5 4 3" xfId="2766"/>
    <cellStyle name="Normal 5 5 5" xfId="1087"/>
    <cellStyle name="Normal 5 5 5 2" xfId="2413"/>
    <cellStyle name="Normal 5 5 5 3" xfId="2800"/>
    <cellStyle name="Normal 5 5 6" xfId="1297"/>
    <cellStyle name="Normal 5 5 6 2" xfId="2449"/>
    <cellStyle name="Normal 5 5 6 3" xfId="2836"/>
    <cellStyle name="Normal 5 5 7" xfId="1502"/>
    <cellStyle name="Normal 5 5 7 2" xfId="2479"/>
    <cellStyle name="Normal 5 5 7 3" xfId="2866"/>
    <cellStyle name="Normal 5 5 8" xfId="1709"/>
    <cellStyle name="Normal 5 5 8 2" xfId="2512"/>
    <cellStyle name="Normal 5 5 8 3" xfId="2899"/>
    <cellStyle name="Normal 5 5 9" xfId="1911"/>
    <cellStyle name="Normal 5 5 9 2" xfId="2541"/>
    <cellStyle name="Normal 5 5 9 3" xfId="2928"/>
    <cellStyle name="Normal 5 6" xfId="242"/>
    <cellStyle name="Normal 5 6 10" xfId="2219"/>
    <cellStyle name="Normal 5 6 10 2" xfId="2612"/>
    <cellStyle name="Normal 5 6 10 3" xfId="2999"/>
    <cellStyle name="Normal 5 6 11" xfId="2266"/>
    <cellStyle name="Normal 5 6 12" xfId="2653"/>
    <cellStyle name="Normal 5 6 2" xfId="274"/>
    <cellStyle name="Normal 5 6 2 2" xfId="2303"/>
    <cellStyle name="Normal 5 6 2 3" xfId="2690"/>
    <cellStyle name="Normal 5 6 3" xfId="676"/>
    <cellStyle name="Normal 5 6 3 2" xfId="2351"/>
    <cellStyle name="Normal 5 6 3 3" xfId="2738"/>
    <cellStyle name="Normal 5 6 4" xfId="886"/>
    <cellStyle name="Normal 5 6 4 2" xfId="2386"/>
    <cellStyle name="Normal 5 6 4 3" xfId="2773"/>
    <cellStyle name="Normal 5 6 5" xfId="1094"/>
    <cellStyle name="Normal 5 6 5 2" xfId="2420"/>
    <cellStyle name="Normal 5 6 5 3" xfId="2807"/>
    <cellStyle name="Normal 5 6 6" xfId="1304"/>
    <cellStyle name="Normal 5 6 6 2" xfId="2456"/>
    <cellStyle name="Normal 5 6 6 3" xfId="2843"/>
    <cellStyle name="Normal 5 6 7" xfId="1509"/>
    <cellStyle name="Normal 5 6 7 2" xfId="2486"/>
    <cellStyle name="Normal 5 6 7 3" xfId="2873"/>
    <cellStyle name="Normal 5 6 8" xfId="1716"/>
    <cellStyle name="Normal 5 6 8 2" xfId="2519"/>
    <cellStyle name="Normal 5 6 8 3" xfId="2906"/>
    <cellStyle name="Normal 5 6 9" xfId="1918"/>
    <cellStyle name="Normal 5 6 9 2" xfId="2548"/>
    <cellStyle name="Normal 5 6 9 3" xfId="2935"/>
    <cellStyle name="Normal 5 7" xfId="246"/>
    <cellStyle name="Normal 5 7 10" xfId="2223"/>
    <cellStyle name="Normal 5 7 10 2" xfId="2616"/>
    <cellStyle name="Normal 5 7 10 3" xfId="3003"/>
    <cellStyle name="Normal 5 7 11" xfId="2270"/>
    <cellStyle name="Normal 5 7 12" xfId="2657"/>
    <cellStyle name="Normal 5 7 2" xfId="278"/>
    <cellStyle name="Normal 5 7 2 2" xfId="2307"/>
    <cellStyle name="Normal 5 7 2 3" xfId="2694"/>
    <cellStyle name="Normal 5 7 3" xfId="680"/>
    <cellStyle name="Normal 5 7 3 2" xfId="2355"/>
    <cellStyle name="Normal 5 7 3 3" xfId="2742"/>
    <cellStyle name="Normal 5 7 4" xfId="890"/>
    <cellStyle name="Normal 5 7 4 2" xfId="2390"/>
    <cellStyle name="Normal 5 7 4 3" xfId="2777"/>
    <cellStyle name="Normal 5 7 5" xfId="1098"/>
    <cellStyle name="Normal 5 7 5 2" xfId="2424"/>
    <cellStyle name="Normal 5 7 5 3" xfId="2811"/>
    <cellStyle name="Normal 5 7 6" xfId="1308"/>
    <cellStyle name="Normal 5 7 6 2" xfId="2460"/>
    <cellStyle name="Normal 5 7 6 3" xfId="2847"/>
    <cellStyle name="Normal 5 7 7" xfId="1513"/>
    <cellStyle name="Normal 5 7 7 2" xfId="2490"/>
    <cellStyle name="Normal 5 7 7 3" xfId="2877"/>
    <cellStyle name="Normal 5 7 8" xfId="1720"/>
    <cellStyle name="Normal 5 7 8 2" xfId="2523"/>
    <cellStyle name="Normal 5 7 8 3" xfId="2910"/>
    <cellStyle name="Normal 5 7 9" xfId="1922"/>
    <cellStyle name="Normal 5 7 9 2" xfId="2552"/>
    <cellStyle name="Normal 5 7 9 3" xfId="2939"/>
    <cellStyle name="Normal 5 8" xfId="250"/>
    <cellStyle name="Normal 5 8 10" xfId="2227"/>
    <cellStyle name="Normal 5 8 10 2" xfId="2620"/>
    <cellStyle name="Normal 5 8 10 3" xfId="3007"/>
    <cellStyle name="Normal 5 8 11" xfId="2274"/>
    <cellStyle name="Normal 5 8 12" xfId="2661"/>
    <cellStyle name="Normal 5 8 2" xfId="282"/>
    <cellStyle name="Normal 5 8 2 2" xfId="2311"/>
    <cellStyle name="Normal 5 8 2 3" xfId="2698"/>
    <cellStyle name="Normal 5 8 3" xfId="684"/>
    <cellStyle name="Normal 5 8 3 2" xfId="2359"/>
    <cellStyle name="Normal 5 8 3 3" xfId="2746"/>
    <cellStyle name="Normal 5 8 4" xfId="894"/>
    <cellStyle name="Normal 5 8 4 2" xfId="2394"/>
    <cellStyle name="Normal 5 8 4 3" xfId="2781"/>
    <cellStyle name="Normal 5 8 5" xfId="1102"/>
    <cellStyle name="Normal 5 8 5 2" xfId="2428"/>
    <cellStyle name="Normal 5 8 5 3" xfId="2815"/>
    <cellStyle name="Normal 5 8 6" xfId="1312"/>
    <cellStyle name="Normal 5 8 6 2" xfId="2464"/>
    <cellStyle name="Normal 5 8 6 3" xfId="2851"/>
    <cellStyle name="Normal 5 8 7" xfId="1517"/>
    <cellStyle name="Normal 5 8 7 2" xfId="2494"/>
    <cellStyle name="Normal 5 8 7 3" xfId="2881"/>
    <cellStyle name="Normal 5 8 8" xfId="1724"/>
    <cellStyle name="Normal 5 8 8 2" xfId="2527"/>
    <cellStyle name="Normal 5 8 8 3" xfId="2914"/>
    <cellStyle name="Normal 5 8 9" xfId="1926"/>
    <cellStyle name="Normal 5 8 9 2" xfId="2556"/>
    <cellStyle name="Normal 5 8 9 3" xfId="2943"/>
    <cellStyle name="Normal 5 9" xfId="2235"/>
    <cellStyle name="Normal 50" xfId="41"/>
    <cellStyle name="Normal 51" xfId="42"/>
    <cellStyle name="Normal 52" xfId="43"/>
    <cellStyle name="Normal 53" xfId="44"/>
    <cellStyle name="Normal 54" xfId="92"/>
    <cellStyle name="Normal 54 10" xfId="2063"/>
    <cellStyle name="Normal 54 11" xfId="3107"/>
    <cellStyle name="Normal 54 2" xfId="335"/>
    <cellStyle name="Normal 54 3" xfId="519"/>
    <cellStyle name="Normal 54 4" xfId="729"/>
    <cellStyle name="Normal 54 5" xfId="938"/>
    <cellStyle name="Normal 54 6" xfId="1147"/>
    <cellStyle name="Normal 54 7" xfId="1353"/>
    <cellStyle name="Normal 54 8" xfId="1560"/>
    <cellStyle name="Normal 54 9" xfId="1762"/>
    <cellStyle name="Normal 55" xfId="93"/>
    <cellStyle name="Normal 55 10" xfId="2064"/>
    <cellStyle name="Normal 55 11" xfId="3108"/>
    <cellStyle name="Normal 55 2" xfId="336"/>
    <cellStyle name="Normal 55 3" xfId="520"/>
    <cellStyle name="Normal 55 4" xfId="730"/>
    <cellStyle name="Normal 55 5" xfId="939"/>
    <cellStyle name="Normal 55 6" xfId="1148"/>
    <cellStyle name="Normal 55 7" xfId="1354"/>
    <cellStyle name="Normal 55 8" xfId="1561"/>
    <cellStyle name="Normal 55 9" xfId="1763"/>
    <cellStyle name="Normal 56" xfId="94"/>
    <cellStyle name="Normal 56 10" xfId="2065"/>
    <cellStyle name="Normal 56 11" xfId="3109"/>
    <cellStyle name="Normal 56 2" xfId="337"/>
    <cellStyle name="Normal 56 3" xfId="521"/>
    <cellStyle name="Normal 56 4" xfId="731"/>
    <cellStyle name="Normal 56 5" xfId="940"/>
    <cellStyle name="Normal 56 6" xfId="1149"/>
    <cellStyle name="Normal 56 7" xfId="1355"/>
    <cellStyle name="Normal 56 8" xfId="1562"/>
    <cellStyle name="Normal 56 9" xfId="1764"/>
    <cellStyle name="Normal 57" xfId="27"/>
    <cellStyle name="Normal 57 10" xfId="2066"/>
    <cellStyle name="Normal 57 11" xfId="3110"/>
    <cellStyle name="Normal 57 2" xfId="338"/>
    <cellStyle name="Normal 57 3" xfId="522"/>
    <cellStyle name="Normal 57 4" xfId="732"/>
    <cellStyle name="Normal 57 5" xfId="941"/>
    <cellStyle name="Normal 57 6" xfId="1150"/>
    <cellStyle name="Normal 57 7" xfId="1356"/>
    <cellStyle name="Normal 57 8" xfId="1563"/>
    <cellStyle name="Normal 57 9" xfId="1765"/>
    <cellStyle name="Normal 58" xfId="28"/>
    <cellStyle name="Normal 58 10" xfId="2067"/>
    <cellStyle name="Normal 58 11" xfId="3111"/>
    <cellStyle name="Normal 58 2" xfId="339"/>
    <cellStyle name="Normal 58 3" xfId="523"/>
    <cellStyle name="Normal 58 4" xfId="733"/>
    <cellStyle name="Normal 58 5" xfId="942"/>
    <cellStyle name="Normal 58 6" xfId="1151"/>
    <cellStyle name="Normal 58 7" xfId="1357"/>
    <cellStyle name="Normal 58 8" xfId="1564"/>
    <cellStyle name="Normal 58 9" xfId="1766"/>
    <cellStyle name="Normal 59" xfId="20"/>
    <cellStyle name="Normal 59 10" xfId="2068"/>
    <cellStyle name="Normal 59 11" xfId="3112"/>
    <cellStyle name="Normal 59 2" xfId="340"/>
    <cellStyle name="Normal 59 3" xfId="524"/>
    <cellStyle name="Normal 59 4" xfId="734"/>
    <cellStyle name="Normal 59 5" xfId="943"/>
    <cellStyle name="Normal 59 6" xfId="1152"/>
    <cellStyle name="Normal 59 7" xfId="1358"/>
    <cellStyle name="Normal 59 8" xfId="1565"/>
    <cellStyle name="Normal 59 9" xfId="1767"/>
    <cellStyle name="Normal 6" xfId="57"/>
    <cellStyle name="Normal 6 10" xfId="1954"/>
    <cellStyle name="Normal 6 11" xfId="3113"/>
    <cellStyle name="Normal 6 2" xfId="298"/>
    <cellStyle name="Normal 6 3" xfId="482"/>
    <cellStyle name="Normal 6 4" xfId="692"/>
    <cellStyle name="Normal 6 5" xfId="901"/>
    <cellStyle name="Normal 6 6" xfId="1110"/>
    <cellStyle name="Normal 6 7" xfId="1316"/>
    <cellStyle name="Normal 6 8" xfId="1523"/>
    <cellStyle name="Normal 6 9" xfId="1725"/>
    <cellStyle name="Normal 60" xfId="21"/>
    <cellStyle name="Normal 60 10" xfId="2069"/>
    <cellStyle name="Normal 60 11" xfId="3114"/>
    <cellStyle name="Normal 60 2" xfId="341"/>
    <cellStyle name="Normal 60 3" xfId="525"/>
    <cellStyle name="Normal 60 4" xfId="735"/>
    <cellStyle name="Normal 60 5" xfId="944"/>
    <cellStyle name="Normal 60 6" xfId="1153"/>
    <cellStyle name="Normal 60 7" xfId="1359"/>
    <cellStyle name="Normal 60 8" xfId="1566"/>
    <cellStyle name="Normal 60 9" xfId="1768"/>
    <cellStyle name="Normal 61" xfId="26"/>
    <cellStyle name="Normal 61 10" xfId="2070"/>
    <cellStyle name="Normal 61 11" xfId="3115"/>
    <cellStyle name="Normal 61 2" xfId="342"/>
    <cellStyle name="Normal 61 3" xfId="526"/>
    <cellStyle name="Normal 61 4" xfId="736"/>
    <cellStyle name="Normal 61 5" xfId="945"/>
    <cellStyle name="Normal 61 6" xfId="1154"/>
    <cellStyle name="Normal 61 7" xfId="1360"/>
    <cellStyle name="Normal 61 8" xfId="1567"/>
    <cellStyle name="Normal 61 9" xfId="1769"/>
    <cellStyle name="Normal 62" xfId="95"/>
    <cellStyle name="Normal 62 10" xfId="2071"/>
    <cellStyle name="Normal 62 11" xfId="3116"/>
    <cellStyle name="Normal 62 2" xfId="343"/>
    <cellStyle name="Normal 62 3" xfId="527"/>
    <cellStyle name="Normal 62 4" xfId="737"/>
    <cellStyle name="Normal 62 5" xfId="946"/>
    <cellStyle name="Normal 62 6" xfId="1155"/>
    <cellStyle name="Normal 62 7" xfId="1361"/>
    <cellStyle name="Normal 62 8" xfId="1568"/>
    <cellStyle name="Normal 62 9" xfId="1770"/>
    <cellStyle name="Normal 63" xfId="96"/>
    <cellStyle name="Normal 63 10" xfId="2072"/>
    <cellStyle name="Normal 63 11" xfId="3117"/>
    <cellStyle name="Normal 63 2" xfId="344"/>
    <cellStyle name="Normal 63 3" xfId="528"/>
    <cellStyle name="Normal 63 4" xfId="738"/>
    <cellStyle name="Normal 63 5" xfId="947"/>
    <cellStyle name="Normal 63 6" xfId="1156"/>
    <cellStyle name="Normal 63 7" xfId="1362"/>
    <cellStyle name="Normal 63 8" xfId="1569"/>
    <cellStyle name="Normal 63 9" xfId="1771"/>
    <cellStyle name="Normal 64" xfId="97"/>
    <cellStyle name="Normal 64 10" xfId="2073"/>
    <cellStyle name="Normal 64 11" xfId="3118"/>
    <cellStyle name="Normal 64 2" xfId="345"/>
    <cellStyle name="Normal 64 3" xfId="529"/>
    <cellStyle name="Normal 64 4" xfId="739"/>
    <cellStyle name="Normal 64 5" xfId="948"/>
    <cellStyle name="Normal 64 6" xfId="1157"/>
    <cellStyle name="Normal 64 7" xfId="1363"/>
    <cellStyle name="Normal 64 8" xfId="1570"/>
    <cellStyle name="Normal 64 9" xfId="1772"/>
    <cellStyle name="Normal 65" xfId="98"/>
    <cellStyle name="Normal 65 10" xfId="2074"/>
    <cellStyle name="Normal 65 11" xfId="3119"/>
    <cellStyle name="Normal 65 2" xfId="346"/>
    <cellStyle name="Normal 65 3" xfId="530"/>
    <cellStyle name="Normal 65 4" xfId="740"/>
    <cellStyle name="Normal 65 5" xfId="949"/>
    <cellStyle name="Normal 65 6" xfId="1158"/>
    <cellStyle name="Normal 65 7" xfId="1364"/>
    <cellStyle name="Normal 65 8" xfId="1571"/>
    <cellStyle name="Normal 65 9" xfId="1773"/>
    <cellStyle name="Normal 66" xfId="99"/>
    <cellStyle name="Normal 66 10" xfId="2075"/>
    <cellStyle name="Normal 66 11" xfId="3120"/>
    <cellStyle name="Normal 66 2" xfId="347"/>
    <cellStyle name="Normal 66 3" xfId="531"/>
    <cellStyle name="Normal 66 4" xfId="741"/>
    <cellStyle name="Normal 66 5" xfId="950"/>
    <cellStyle name="Normal 66 6" xfId="1159"/>
    <cellStyle name="Normal 66 7" xfId="1365"/>
    <cellStyle name="Normal 66 8" xfId="1572"/>
    <cellStyle name="Normal 66 9" xfId="1774"/>
    <cellStyle name="Normal 67" xfId="100"/>
    <cellStyle name="Normal 67 10" xfId="2076"/>
    <cellStyle name="Normal 67 11" xfId="3121"/>
    <cellStyle name="Normal 67 2" xfId="348"/>
    <cellStyle name="Normal 67 3" xfId="532"/>
    <cellStyle name="Normal 67 4" xfId="742"/>
    <cellStyle name="Normal 67 5" xfId="951"/>
    <cellStyle name="Normal 67 6" xfId="1160"/>
    <cellStyle name="Normal 67 7" xfId="1366"/>
    <cellStyle name="Normal 67 8" xfId="1573"/>
    <cellStyle name="Normal 67 9" xfId="1775"/>
    <cellStyle name="Normal 68" xfId="101"/>
    <cellStyle name="Normal 68 10" xfId="2077"/>
    <cellStyle name="Normal 68 11" xfId="3122"/>
    <cellStyle name="Normal 68 2" xfId="349"/>
    <cellStyle name="Normal 68 3" xfId="533"/>
    <cellStyle name="Normal 68 4" xfId="743"/>
    <cellStyle name="Normal 68 5" xfId="952"/>
    <cellStyle name="Normal 68 6" xfId="1161"/>
    <cellStyle name="Normal 68 7" xfId="1367"/>
    <cellStyle name="Normal 68 8" xfId="1574"/>
    <cellStyle name="Normal 68 9" xfId="1776"/>
    <cellStyle name="Normal 69" xfId="102"/>
    <cellStyle name="Normal 69 10" xfId="2078"/>
    <cellStyle name="Normal 69 11" xfId="3123"/>
    <cellStyle name="Normal 69 2" xfId="350"/>
    <cellStyle name="Normal 69 3" xfId="534"/>
    <cellStyle name="Normal 69 4" xfId="744"/>
    <cellStyle name="Normal 69 5" xfId="953"/>
    <cellStyle name="Normal 69 6" xfId="1162"/>
    <cellStyle name="Normal 69 7" xfId="1368"/>
    <cellStyle name="Normal 69 8" xfId="1575"/>
    <cellStyle name="Normal 69 9" xfId="1777"/>
    <cellStyle name="Normal 7" xfId="58"/>
    <cellStyle name="Normal 7 10" xfId="483"/>
    <cellStyle name="Normal 7 11" xfId="693"/>
    <cellStyle name="Normal 7 12" xfId="902"/>
    <cellStyle name="Normal 7 13" xfId="1111"/>
    <cellStyle name="Normal 7 14" xfId="1317"/>
    <cellStyle name="Normal 7 15" xfId="1524"/>
    <cellStyle name="Normal 7 16" xfId="1726"/>
    <cellStyle name="Normal 7 17" xfId="1928"/>
    <cellStyle name="Normal 7 18" xfId="3124"/>
    <cellStyle name="Normal 7 2" xfId="110"/>
    <cellStyle name="Normal 7 2 10" xfId="2087"/>
    <cellStyle name="Normal 7 2 10 2" xfId="2594"/>
    <cellStyle name="Normal 7 2 10 3" xfId="2981"/>
    <cellStyle name="Normal 7 2 11" xfId="2248"/>
    <cellStyle name="Normal 7 2 12" xfId="2635"/>
    <cellStyle name="Normal 7 2 2" xfId="256"/>
    <cellStyle name="Normal 7 2 2 2" xfId="2285"/>
    <cellStyle name="Normal 7 2 2 3" xfId="2672"/>
    <cellStyle name="Normal 7 2 3" xfId="543"/>
    <cellStyle name="Normal 7 2 3 2" xfId="2332"/>
    <cellStyle name="Normal 7 2 3 3" xfId="2719"/>
    <cellStyle name="Normal 7 2 4" xfId="753"/>
    <cellStyle name="Normal 7 2 4 2" xfId="2367"/>
    <cellStyle name="Normal 7 2 4 3" xfId="2754"/>
    <cellStyle name="Normal 7 2 5" xfId="962"/>
    <cellStyle name="Normal 7 2 5 2" xfId="2402"/>
    <cellStyle name="Normal 7 2 5 3" xfId="2789"/>
    <cellStyle name="Normal 7 2 6" xfId="1171"/>
    <cellStyle name="Normal 7 2 6 2" xfId="2437"/>
    <cellStyle name="Normal 7 2 6 3" xfId="2824"/>
    <cellStyle name="Normal 7 2 7" xfId="1377"/>
    <cellStyle name="Normal 7 2 7 2" xfId="2468"/>
    <cellStyle name="Normal 7 2 7 3" xfId="2855"/>
    <cellStyle name="Normal 7 2 8" xfId="1584"/>
    <cellStyle name="Normal 7 2 8 2" xfId="2501"/>
    <cellStyle name="Normal 7 2 8 3" xfId="2888"/>
    <cellStyle name="Normal 7 2 9" xfId="1786"/>
    <cellStyle name="Normal 7 2 9 2" xfId="2530"/>
    <cellStyle name="Normal 7 2 9 3" xfId="2917"/>
    <cellStyle name="Normal 7 3" xfId="228"/>
    <cellStyle name="Normal 7 3 10" xfId="2205"/>
    <cellStyle name="Normal 7 3 10 2" xfId="2598"/>
    <cellStyle name="Normal 7 3 10 3" xfId="2985"/>
    <cellStyle name="Normal 7 3 11" xfId="2252"/>
    <cellStyle name="Normal 7 3 12" xfId="2639"/>
    <cellStyle name="Normal 7 3 2" xfId="260"/>
    <cellStyle name="Normal 7 3 2 2" xfId="2289"/>
    <cellStyle name="Normal 7 3 2 3" xfId="2676"/>
    <cellStyle name="Normal 7 3 3" xfId="662"/>
    <cellStyle name="Normal 7 3 3 2" xfId="2337"/>
    <cellStyle name="Normal 7 3 3 3" xfId="2724"/>
    <cellStyle name="Normal 7 3 4" xfId="872"/>
    <cellStyle name="Normal 7 3 4 2" xfId="2372"/>
    <cellStyle name="Normal 7 3 4 3" xfId="2759"/>
    <cellStyle name="Normal 7 3 5" xfId="1080"/>
    <cellStyle name="Normal 7 3 5 2" xfId="2406"/>
    <cellStyle name="Normal 7 3 5 3" xfId="2793"/>
    <cellStyle name="Normal 7 3 6" xfId="1290"/>
    <cellStyle name="Normal 7 3 6 2" xfId="2442"/>
    <cellStyle name="Normal 7 3 6 3" xfId="2829"/>
    <cellStyle name="Normal 7 3 7" xfId="1495"/>
    <cellStyle name="Normal 7 3 7 2" xfId="2472"/>
    <cellStyle name="Normal 7 3 7 3" xfId="2859"/>
    <cellStyle name="Normal 7 3 8" xfId="1702"/>
    <cellStyle name="Normal 7 3 8 2" xfId="2505"/>
    <cellStyle name="Normal 7 3 8 3" xfId="2892"/>
    <cellStyle name="Normal 7 3 9" xfId="1904"/>
    <cellStyle name="Normal 7 3 9 2" xfId="2534"/>
    <cellStyle name="Normal 7 3 9 3" xfId="2921"/>
    <cellStyle name="Normal 7 4" xfId="232"/>
    <cellStyle name="Normal 7 4 10" xfId="2209"/>
    <cellStyle name="Normal 7 4 10 2" xfId="2602"/>
    <cellStyle name="Normal 7 4 10 3" xfId="2989"/>
    <cellStyle name="Normal 7 4 11" xfId="2256"/>
    <cellStyle name="Normal 7 4 12" xfId="2643"/>
    <cellStyle name="Normal 7 4 2" xfId="264"/>
    <cellStyle name="Normal 7 4 2 2" xfId="2293"/>
    <cellStyle name="Normal 7 4 2 3" xfId="2680"/>
    <cellStyle name="Normal 7 4 3" xfId="666"/>
    <cellStyle name="Normal 7 4 3 2" xfId="2341"/>
    <cellStyle name="Normal 7 4 3 3" xfId="2728"/>
    <cellStyle name="Normal 7 4 4" xfId="876"/>
    <cellStyle name="Normal 7 4 4 2" xfId="2376"/>
    <cellStyle name="Normal 7 4 4 3" xfId="2763"/>
    <cellStyle name="Normal 7 4 5" xfId="1084"/>
    <cellStyle name="Normal 7 4 5 2" xfId="2410"/>
    <cellStyle name="Normal 7 4 5 3" xfId="2797"/>
    <cellStyle name="Normal 7 4 6" xfId="1294"/>
    <cellStyle name="Normal 7 4 6 2" xfId="2446"/>
    <cellStyle name="Normal 7 4 6 3" xfId="2833"/>
    <cellStyle name="Normal 7 4 7" xfId="1499"/>
    <cellStyle name="Normal 7 4 7 2" xfId="2476"/>
    <cellStyle name="Normal 7 4 7 3" xfId="2863"/>
    <cellStyle name="Normal 7 4 8" xfId="1706"/>
    <cellStyle name="Normal 7 4 8 2" xfId="2509"/>
    <cellStyle name="Normal 7 4 8 3" xfId="2896"/>
    <cellStyle name="Normal 7 4 9" xfId="1908"/>
    <cellStyle name="Normal 7 4 9 2" xfId="2538"/>
    <cellStyle name="Normal 7 4 9 3" xfId="2925"/>
    <cellStyle name="Normal 7 5" xfId="236"/>
    <cellStyle name="Normal 7 5 10" xfId="2213"/>
    <cellStyle name="Normal 7 5 10 2" xfId="2606"/>
    <cellStyle name="Normal 7 5 10 3" xfId="2993"/>
    <cellStyle name="Normal 7 5 11" xfId="2260"/>
    <cellStyle name="Normal 7 5 12" xfId="2647"/>
    <cellStyle name="Normal 7 5 2" xfId="268"/>
    <cellStyle name="Normal 7 5 2 2" xfId="2297"/>
    <cellStyle name="Normal 7 5 2 3" xfId="2684"/>
    <cellStyle name="Normal 7 5 3" xfId="670"/>
    <cellStyle name="Normal 7 5 3 2" xfId="2345"/>
    <cellStyle name="Normal 7 5 3 3" xfId="2732"/>
    <cellStyle name="Normal 7 5 4" xfId="880"/>
    <cellStyle name="Normal 7 5 4 2" xfId="2380"/>
    <cellStyle name="Normal 7 5 4 3" xfId="2767"/>
    <cellStyle name="Normal 7 5 5" xfId="1088"/>
    <cellStyle name="Normal 7 5 5 2" xfId="2414"/>
    <cellStyle name="Normal 7 5 5 3" xfId="2801"/>
    <cellStyle name="Normal 7 5 6" xfId="1298"/>
    <cellStyle name="Normal 7 5 6 2" xfId="2450"/>
    <cellStyle name="Normal 7 5 6 3" xfId="2837"/>
    <cellStyle name="Normal 7 5 7" xfId="1503"/>
    <cellStyle name="Normal 7 5 7 2" xfId="2480"/>
    <cellStyle name="Normal 7 5 7 3" xfId="2867"/>
    <cellStyle name="Normal 7 5 8" xfId="1710"/>
    <cellStyle name="Normal 7 5 8 2" xfId="2513"/>
    <cellStyle name="Normal 7 5 8 3" xfId="2900"/>
    <cellStyle name="Normal 7 5 9" xfId="1912"/>
    <cellStyle name="Normal 7 5 9 2" xfId="2542"/>
    <cellStyle name="Normal 7 5 9 3" xfId="2929"/>
    <cellStyle name="Normal 7 6" xfId="241"/>
    <cellStyle name="Normal 7 6 10" xfId="2218"/>
    <cellStyle name="Normal 7 6 10 2" xfId="2611"/>
    <cellStyle name="Normal 7 6 10 3" xfId="2998"/>
    <cellStyle name="Normal 7 6 11" xfId="2265"/>
    <cellStyle name="Normal 7 6 12" xfId="2652"/>
    <cellStyle name="Normal 7 6 2" xfId="273"/>
    <cellStyle name="Normal 7 6 2 2" xfId="2302"/>
    <cellStyle name="Normal 7 6 2 3" xfId="2689"/>
    <cellStyle name="Normal 7 6 3" xfId="675"/>
    <cellStyle name="Normal 7 6 3 2" xfId="2350"/>
    <cellStyle name="Normal 7 6 3 3" xfId="2737"/>
    <cellStyle name="Normal 7 6 4" xfId="885"/>
    <cellStyle name="Normal 7 6 4 2" xfId="2385"/>
    <cellStyle name="Normal 7 6 4 3" xfId="2772"/>
    <cellStyle name="Normal 7 6 5" xfId="1093"/>
    <cellStyle name="Normal 7 6 5 2" xfId="2419"/>
    <cellStyle name="Normal 7 6 5 3" xfId="2806"/>
    <cellStyle name="Normal 7 6 6" xfId="1303"/>
    <cellStyle name="Normal 7 6 6 2" xfId="2455"/>
    <cellStyle name="Normal 7 6 6 3" xfId="2842"/>
    <cellStyle name="Normal 7 6 7" xfId="1508"/>
    <cellStyle name="Normal 7 6 7 2" xfId="2485"/>
    <cellStyle name="Normal 7 6 7 3" xfId="2872"/>
    <cellStyle name="Normal 7 6 8" xfId="1715"/>
    <cellStyle name="Normal 7 6 8 2" xfId="2518"/>
    <cellStyle name="Normal 7 6 8 3" xfId="2905"/>
    <cellStyle name="Normal 7 6 9" xfId="1917"/>
    <cellStyle name="Normal 7 6 9 2" xfId="2547"/>
    <cellStyle name="Normal 7 6 9 3" xfId="2934"/>
    <cellStyle name="Normal 7 7" xfId="245"/>
    <cellStyle name="Normal 7 7 10" xfId="2222"/>
    <cellStyle name="Normal 7 7 10 2" xfId="2615"/>
    <cellStyle name="Normal 7 7 10 3" xfId="3002"/>
    <cellStyle name="Normal 7 7 11" xfId="2269"/>
    <cellStyle name="Normal 7 7 12" xfId="2656"/>
    <cellStyle name="Normal 7 7 2" xfId="277"/>
    <cellStyle name="Normal 7 7 2 2" xfId="2306"/>
    <cellStyle name="Normal 7 7 2 3" xfId="2693"/>
    <cellStyle name="Normal 7 7 3" xfId="679"/>
    <cellStyle name="Normal 7 7 3 2" xfId="2354"/>
    <cellStyle name="Normal 7 7 3 3" xfId="2741"/>
    <cellStyle name="Normal 7 7 4" xfId="889"/>
    <cellStyle name="Normal 7 7 4 2" xfId="2389"/>
    <cellStyle name="Normal 7 7 4 3" xfId="2776"/>
    <cellStyle name="Normal 7 7 5" xfId="1097"/>
    <cellStyle name="Normal 7 7 5 2" xfId="2423"/>
    <cellStyle name="Normal 7 7 5 3" xfId="2810"/>
    <cellStyle name="Normal 7 7 6" xfId="1307"/>
    <cellStyle name="Normal 7 7 6 2" xfId="2459"/>
    <cellStyle name="Normal 7 7 6 3" xfId="2846"/>
    <cellStyle name="Normal 7 7 7" xfId="1512"/>
    <cellStyle name="Normal 7 7 7 2" xfId="2489"/>
    <cellStyle name="Normal 7 7 7 3" xfId="2876"/>
    <cellStyle name="Normal 7 7 8" xfId="1719"/>
    <cellStyle name="Normal 7 7 8 2" xfId="2522"/>
    <cellStyle name="Normal 7 7 8 3" xfId="2909"/>
    <cellStyle name="Normal 7 7 9" xfId="1921"/>
    <cellStyle name="Normal 7 7 9 2" xfId="2551"/>
    <cellStyle name="Normal 7 7 9 3" xfId="2938"/>
    <cellStyle name="Normal 7 8" xfId="249"/>
    <cellStyle name="Normal 7 8 10" xfId="2226"/>
    <cellStyle name="Normal 7 8 10 2" xfId="2619"/>
    <cellStyle name="Normal 7 8 10 3" xfId="3006"/>
    <cellStyle name="Normal 7 8 11" xfId="2273"/>
    <cellStyle name="Normal 7 8 12" xfId="2660"/>
    <cellStyle name="Normal 7 8 2" xfId="281"/>
    <cellStyle name="Normal 7 8 2 2" xfId="2310"/>
    <cellStyle name="Normal 7 8 2 3" xfId="2697"/>
    <cellStyle name="Normal 7 8 3" xfId="683"/>
    <cellStyle name="Normal 7 8 3 2" xfId="2358"/>
    <cellStyle name="Normal 7 8 3 3" xfId="2745"/>
    <cellStyle name="Normal 7 8 4" xfId="893"/>
    <cellStyle name="Normal 7 8 4 2" xfId="2393"/>
    <cellStyle name="Normal 7 8 4 3" xfId="2780"/>
    <cellStyle name="Normal 7 8 5" xfId="1101"/>
    <cellStyle name="Normal 7 8 5 2" xfId="2427"/>
    <cellStyle name="Normal 7 8 5 3" xfId="2814"/>
    <cellStyle name="Normal 7 8 6" xfId="1311"/>
    <cellStyle name="Normal 7 8 6 2" xfId="2463"/>
    <cellStyle name="Normal 7 8 6 3" xfId="2850"/>
    <cellStyle name="Normal 7 8 7" xfId="1516"/>
    <cellStyle name="Normal 7 8 7 2" xfId="2493"/>
    <cellStyle name="Normal 7 8 7 3" xfId="2880"/>
    <cellStyle name="Normal 7 8 8" xfId="1723"/>
    <cellStyle name="Normal 7 8 8 2" xfId="2526"/>
    <cellStyle name="Normal 7 8 8 3" xfId="2913"/>
    <cellStyle name="Normal 7 8 9" xfId="1925"/>
    <cellStyle name="Normal 7 8 9 2" xfId="2555"/>
    <cellStyle name="Normal 7 8 9 3" xfId="2942"/>
    <cellStyle name="Normal 7 9" xfId="299"/>
    <cellStyle name="Normal 70" xfId="45"/>
    <cellStyle name="Normal 71" xfId="103"/>
    <cellStyle name="Normal 71 10" xfId="2079"/>
    <cellStyle name="Normal 71 11" xfId="3125"/>
    <cellStyle name="Normal 71 2" xfId="351"/>
    <cellStyle name="Normal 71 3" xfId="535"/>
    <cellStyle name="Normal 71 4" xfId="745"/>
    <cellStyle name="Normal 71 5" xfId="954"/>
    <cellStyle name="Normal 71 6" xfId="1163"/>
    <cellStyle name="Normal 71 7" xfId="1369"/>
    <cellStyle name="Normal 71 8" xfId="1576"/>
    <cellStyle name="Normal 71 9" xfId="1778"/>
    <cellStyle name="Normal 72" xfId="25"/>
    <cellStyle name="Normal 72 10" xfId="2080"/>
    <cellStyle name="Normal 72 11" xfId="3126"/>
    <cellStyle name="Normal 72 2" xfId="352"/>
    <cellStyle name="Normal 72 3" xfId="536"/>
    <cellStyle name="Normal 72 4" xfId="746"/>
    <cellStyle name="Normal 72 5" xfId="955"/>
    <cellStyle name="Normal 72 6" xfId="1164"/>
    <cellStyle name="Normal 72 7" xfId="1370"/>
    <cellStyle name="Normal 72 8" xfId="1577"/>
    <cellStyle name="Normal 72 9" xfId="1779"/>
    <cellStyle name="Normal 73" xfId="104"/>
    <cellStyle name="Normal 73 10" xfId="2081"/>
    <cellStyle name="Normal 73 11" xfId="3127"/>
    <cellStyle name="Normal 73 2" xfId="353"/>
    <cellStyle name="Normal 73 3" xfId="537"/>
    <cellStyle name="Normal 73 4" xfId="747"/>
    <cellStyle name="Normal 73 5" xfId="956"/>
    <cellStyle name="Normal 73 6" xfId="1165"/>
    <cellStyle name="Normal 73 7" xfId="1371"/>
    <cellStyle name="Normal 73 8" xfId="1578"/>
    <cellStyle name="Normal 73 9" xfId="1780"/>
    <cellStyle name="Normal 74" xfId="105"/>
    <cellStyle name="Normal 74 10" xfId="2082"/>
    <cellStyle name="Normal 74 11" xfId="3128"/>
    <cellStyle name="Normal 74 2" xfId="354"/>
    <cellStyle name="Normal 74 3" xfId="538"/>
    <cellStyle name="Normal 74 4" xfId="748"/>
    <cellStyle name="Normal 74 5" xfId="957"/>
    <cellStyle name="Normal 74 6" xfId="1166"/>
    <cellStyle name="Normal 74 7" xfId="1372"/>
    <cellStyle name="Normal 74 8" xfId="1579"/>
    <cellStyle name="Normal 74 9" xfId="1781"/>
    <cellStyle name="Normal 75" xfId="106"/>
    <cellStyle name="Normal 75 10" xfId="2083"/>
    <cellStyle name="Normal 75 11" xfId="3129"/>
    <cellStyle name="Normal 75 2" xfId="355"/>
    <cellStyle name="Normal 75 3" xfId="539"/>
    <cellStyle name="Normal 75 4" xfId="749"/>
    <cellStyle name="Normal 75 5" xfId="958"/>
    <cellStyle name="Normal 75 6" xfId="1167"/>
    <cellStyle name="Normal 75 7" xfId="1373"/>
    <cellStyle name="Normal 75 8" xfId="1580"/>
    <cellStyle name="Normal 75 9" xfId="1782"/>
    <cellStyle name="Normal 76" xfId="107"/>
    <cellStyle name="Normal 76 10" xfId="2084"/>
    <cellStyle name="Normal 76 11" xfId="3130"/>
    <cellStyle name="Normal 76 2" xfId="356"/>
    <cellStyle name="Normal 76 3" xfId="540"/>
    <cellStyle name="Normal 76 4" xfId="750"/>
    <cellStyle name="Normal 76 5" xfId="959"/>
    <cellStyle name="Normal 76 6" xfId="1168"/>
    <cellStyle name="Normal 76 7" xfId="1374"/>
    <cellStyle name="Normal 76 8" xfId="1581"/>
    <cellStyle name="Normal 76 9" xfId="1783"/>
    <cellStyle name="Normal 77" xfId="108"/>
    <cellStyle name="Normal 77 10" xfId="2085"/>
    <cellStyle name="Normal 77 11" xfId="3131"/>
    <cellStyle name="Normal 77 2" xfId="357"/>
    <cellStyle name="Normal 77 3" xfId="541"/>
    <cellStyle name="Normal 77 4" xfId="751"/>
    <cellStyle name="Normal 77 5" xfId="960"/>
    <cellStyle name="Normal 77 6" xfId="1169"/>
    <cellStyle name="Normal 77 7" xfId="1375"/>
    <cellStyle name="Normal 77 8" xfId="1582"/>
    <cellStyle name="Normal 77 9" xfId="1784"/>
    <cellStyle name="Normal 78" xfId="46"/>
    <cellStyle name="Normal 79" xfId="47"/>
    <cellStyle name="Normal 8" xfId="59"/>
    <cellStyle name="Normal 8 10" xfId="484"/>
    <cellStyle name="Normal 8 11" xfId="694"/>
    <cellStyle name="Normal 8 12" xfId="903"/>
    <cellStyle name="Normal 8 13" xfId="1112"/>
    <cellStyle name="Normal 8 14" xfId="1318"/>
    <cellStyle name="Normal 8 15" xfId="1525"/>
    <cellStyle name="Normal 8 16" xfId="1727"/>
    <cellStyle name="Normal 8 17" xfId="1953"/>
    <cellStyle name="Normal 8 18" xfId="3132"/>
    <cellStyle name="Normal 8 2" xfId="111"/>
    <cellStyle name="Normal 8 2 10" xfId="2088"/>
    <cellStyle name="Normal 8 2 10 2" xfId="2595"/>
    <cellStyle name="Normal 8 2 10 3" xfId="2982"/>
    <cellStyle name="Normal 8 2 11" xfId="2249"/>
    <cellStyle name="Normal 8 2 12" xfId="2636"/>
    <cellStyle name="Normal 8 2 2" xfId="257"/>
    <cellStyle name="Normal 8 2 2 2" xfId="2286"/>
    <cellStyle name="Normal 8 2 2 3" xfId="2673"/>
    <cellStyle name="Normal 8 2 3" xfId="544"/>
    <cellStyle name="Normal 8 2 3 2" xfId="2333"/>
    <cellStyle name="Normal 8 2 3 3" xfId="2720"/>
    <cellStyle name="Normal 8 2 4" xfId="754"/>
    <cellStyle name="Normal 8 2 4 2" xfId="2368"/>
    <cellStyle name="Normal 8 2 4 3" xfId="2755"/>
    <cellStyle name="Normal 8 2 5" xfId="963"/>
    <cellStyle name="Normal 8 2 5 2" xfId="2403"/>
    <cellStyle name="Normal 8 2 5 3" xfId="2790"/>
    <cellStyle name="Normal 8 2 6" xfId="1172"/>
    <cellStyle name="Normal 8 2 6 2" xfId="2438"/>
    <cellStyle name="Normal 8 2 6 3" xfId="2825"/>
    <cellStyle name="Normal 8 2 7" xfId="1378"/>
    <cellStyle name="Normal 8 2 7 2" xfId="2469"/>
    <cellStyle name="Normal 8 2 7 3" xfId="2856"/>
    <cellStyle name="Normal 8 2 8" xfId="1585"/>
    <cellStyle name="Normal 8 2 8 2" xfId="2502"/>
    <cellStyle name="Normal 8 2 8 3" xfId="2889"/>
    <cellStyle name="Normal 8 2 9" xfId="1787"/>
    <cellStyle name="Normal 8 2 9 2" xfId="2531"/>
    <cellStyle name="Normal 8 2 9 3" xfId="2918"/>
    <cellStyle name="Normal 8 3" xfId="229"/>
    <cellStyle name="Normal 8 3 10" xfId="2206"/>
    <cellStyle name="Normal 8 3 10 2" xfId="2599"/>
    <cellStyle name="Normal 8 3 10 3" xfId="2986"/>
    <cellStyle name="Normal 8 3 11" xfId="2253"/>
    <cellStyle name="Normal 8 3 12" xfId="2640"/>
    <cellStyle name="Normal 8 3 2" xfId="261"/>
    <cellStyle name="Normal 8 3 2 2" xfId="2290"/>
    <cellStyle name="Normal 8 3 2 3" xfId="2677"/>
    <cellStyle name="Normal 8 3 3" xfId="663"/>
    <cellStyle name="Normal 8 3 3 2" xfId="2338"/>
    <cellStyle name="Normal 8 3 3 3" xfId="2725"/>
    <cellStyle name="Normal 8 3 4" xfId="873"/>
    <cellStyle name="Normal 8 3 4 2" xfId="2373"/>
    <cellStyle name="Normal 8 3 4 3" xfId="2760"/>
    <cellStyle name="Normal 8 3 5" xfId="1081"/>
    <cellStyle name="Normal 8 3 5 2" xfId="2407"/>
    <cellStyle name="Normal 8 3 5 3" xfId="2794"/>
    <cellStyle name="Normal 8 3 6" xfId="1291"/>
    <cellStyle name="Normal 8 3 6 2" xfId="2443"/>
    <cellStyle name="Normal 8 3 6 3" xfId="2830"/>
    <cellStyle name="Normal 8 3 7" xfId="1496"/>
    <cellStyle name="Normal 8 3 7 2" xfId="2473"/>
    <cellStyle name="Normal 8 3 7 3" xfId="2860"/>
    <cellStyle name="Normal 8 3 8" xfId="1703"/>
    <cellStyle name="Normal 8 3 8 2" xfId="2506"/>
    <cellStyle name="Normal 8 3 8 3" xfId="2893"/>
    <cellStyle name="Normal 8 3 9" xfId="1905"/>
    <cellStyle name="Normal 8 3 9 2" xfId="2535"/>
    <cellStyle name="Normal 8 3 9 3" xfId="2922"/>
    <cellStyle name="Normal 8 4" xfId="233"/>
    <cellStyle name="Normal 8 4 10" xfId="2210"/>
    <cellStyle name="Normal 8 4 10 2" xfId="2603"/>
    <cellStyle name="Normal 8 4 10 3" xfId="2990"/>
    <cellStyle name="Normal 8 4 11" xfId="2257"/>
    <cellStyle name="Normal 8 4 12" xfId="2644"/>
    <cellStyle name="Normal 8 4 2" xfId="265"/>
    <cellStyle name="Normal 8 4 2 2" xfId="2294"/>
    <cellStyle name="Normal 8 4 2 3" xfId="2681"/>
    <cellStyle name="Normal 8 4 3" xfId="667"/>
    <cellStyle name="Normal 8 4 3 2" xfId="2342"/>
    <cellStyle name="Normal 8 4 3 3" xfId="2729"/>
    <cellStyle name="Normal 8 4 4" xfId="877"/>
    <cellStyle name="Normal 8 4 4 2" xfId="2377"/>
    <cellStyle name="Normal 8 4 4 3" xfId="2764"/>
    <cellStyle name="Normal 8 4 5" xfId="1085"/>
    <cellStyle name="Normal 8 4 5 2" xfId="2411"/>
    <cellStyle name="Normal 8 4 5 3" xfId="2798"/>
    <cellStyle name="Normal 8 4 6" xfId="1295"/>
    <cellStyle name="Normal 8 4 6 2" xfId="2447"/>
    <cellStyle name="Normal 8 4 6 3" xfId="2834"/>
    <cellStyle name="Normal 8 4 7" xfId="1500"/>
    <cellStyle name="Normal 8 4 7 2" xfId="2477"/>
    <cellStyle name="Normal 8 4 7 3" xfId="2864"/>
    <cellStyle name="Normal 8 4 8" xfId="1707"/>
    <cellStyle name="Normal 8 4 8 2" xfId="2510"/>
    <cellStyle name="Normal 8 4 8 3" xfId="2897"/>
    <cellStyle name="Normal 8 4 9" xfId="1909"/>
    <cellStyle name="Normal 8 4 9 2" xfId="2539"/>
    <cellStyle name="Normal 8 4 9 3" xfId="2926"/>
    <cellStyle name="Normal 8 5" xfId="237"/>
    <cellStyle name="Normal 8 5 10" xfId="2214"/>
    <cellStyle name="Normal 8 5 10 2" xfId="2607"/>
    <cellStyle name="Normal 8 5 10 3" xfId="2994"/>
    <cellStyle name="Normal 8 5 11" xfId="2261"/>
    <cellStyle name="Normal 8 5 12" xfId="2648"/>
    <cellStyle name="Normal 8 5 2" xfId="269"/>
    <cellStyle name="Normal 8 5 2 2" xfId="2298"/>
    <cellStyle name="Normal 8 5 2 3" xfId="2685"/>
    <cellStyle name="Normal 8 5 3" xfId="671"/>
    <cellStyle name="Normal 8 5 3 2" xfId="2346"/>
    <cellStyle name="Normal 8 5 3 3" xfId="2733"/>
    <cellStyle name="Normal 8 5 4" xfId="881"/>
    <cellStyle name="Normal 8 5 4 2" xfId="2381"/>
    <cellStyle name="Normal 8 5 4 3" xfId="2768"/>
    <cellStyle name="Normal 8 5 5" xfId="1089"/>
    <cellStyle name="Normal 8 5 5 2" xfId="2415"/>
    <cellStyle name="Normal 8 5 5 3" xfId="2802"/>
    <cellStyle name="Normal 8 5 6" xfId="1299"/>
    <cellStyle name="Normal 8 5 6 2" xfId="2451"/>
    <cellStyle name="Normal 8 5 6 3" xfId="2838"/>
    <cellStyle name="Normal 8 5 7" xfId="1504"/>
    <cellStyle name="Normal 8 5 7 2" xfId="2481"/>
    <cellStyle name="Normal 8 5 7 3" xfId="2868"/>
    <cellStyle name="Normal 8 5 8" xfId="1711"/>
    <cellStyle name="Normal 8 5 8 2" xfId="2514"/>
    <cellStyle name="Normal 8 5 8 3" xfId="2901"/>
    <cellStyle name="Normal 8 5 9" xfId="1913"/>
    <cellStyle name="Normal 8 5 9 2" xfId="2543"/>
    <cellStyle name="Normal 8 5 9 3" xfId="2930"/>
    <cellStyle name="Normal 8 6" xfId="240"/>
    <cellStyle name="Normal 8 6 10" xfId="2217"/>
    <cellStyle name="Normal 8 6 10 2" xfId="2610"/>
    <cellStyle name="Normal 8 6 10 3" xfId="2997"/>
    <cellStyle name="Normal 8 6 11" xfId="2264"/>
    <cellStyle name="Normal 8 6 12" xfId="2651"/>
    <cellStyle name="Normal 8 6 2" xfId="272"/>
    <cellStyle name="Normal 8 6 2 2" xfId="2301"/>
    <cellStyle name="Normal 8 6 2 3" xfId="2688"/>
    <cellStyle name="Normal 8 6 3" xfId="674"/>
    <cellStyle name="Normal 8 6 3 2" xfId="2349"/>
    <cellStyle name="Normal 8 6 3 3" xfId="2736"/>
    <cellStyle name="Normal 8 6 4" xfId="884"/>
    <cellStyle name="Normal 8 6 4 2" xfId="2384"/>
    <cellStyle name="Normal 8 6 4 3" xfId="2771"/>
    <cellStyle name="Normal 8 6 5" xfId="1092"/>
    <cellStyle name="Normal 8 6 5 2" xfId="2418"/>
    <cellStyle name="Normal 8 6 5 3" xfId="2805"/>
    <cellStyle name="Normal 8 6 6" xfId="1302"/>
    <cellStyle name="Normal 8 6 6 2" xfId="2454"/>
    <cellStyle name="Normal 8 6 6 3" xfId="2841"/>
    <cellStyle name="Normal 8 6 7" xfId="1507"/>
    <cellStyle name="Normal 8 6 7 2" xfId="2484"/>
    <cellStyle name="Normal 8 6 7 3" xfId="2871"/>
    <cellStyle name="Normal 8 6 8" xfId="1714"/>
    <cellStyle name="Normal 8 6 8 2" xfId="2517"/>
    <cellStyle name="Normal 8 6 8 3" xfId="2904"/>
    <cellStyle name="Normal 8 6 9" xfId="1916"/>
    <cellStyle name="Normal 8 6 9 2" xfId="2546"/>
    <cellStyle name="Normal 8 6 9 3" xfId="2933"/>
    <cellStyle name="Normal 8 7" xfId="244"/>
    <cellStyle name="Normal 8 7 10" xfId="2221"/>
    <cellStyle name="Normal 8 7 10 2" xfId="2614"/>
    <cellStyle name="Normal 8 7 10 3" xfId="3001"/>
    <cellStyle name="Normal 8 7 11" xfId="2268"/>
    <cellStyle name="Normal 8 7 12" xfId="2655"/>
    <cellStyle name="Normal 8 7 2" xfId="276"/>
    <cellStyle name="Normal 8 7 2 2" xfId="2305"/>
    <cellStyle name="Normal 8 7 2 3" xfId="2692"/>
    <cellStyle name="Normal 8 7 3" xfId="678"/>
    <cellStyle name="Normal 8 7 3 2" xfId="2353"/>
    <cellStyle name="Normal 8 7 3 3" xfId="2740"/>
    <cellStyle name="Normal 8 7 4" xfId="888"/>
    <cellStyle name="Normal 8 7 4 2" xfId="2388"/>
    <cellStyle name="Normal 8 7 4 3" xfId="2775"/>
    <cellStyle name="Normal 8 7 5" xfId="1096"/>
    <cellStyle name="Normal 8 7 5 2" xfId="2422"/>
    <cellStyle name="Normal 8 7 5 3" xfId="2809"/>
    <cellStyle name="Normal 8 7 6" xfId="1306"/>
    <cellStyle name="Normal 8 7 6 2" xfId="2458"/>
    <cellStyle name="Normal 8 7 6 3" xfId="2845"/>
    <cellStyle name="Normal 8 7 7" xfId="1511"/>
    <cellStyle name="Normal 8 7 7 2" xfId="2488"/>
    <cellStyle name="Normal 8 7 7 3" xfId="2875"/>
    <cellStyle name="Normal 8 7 8" xfId="1718"/>
    <cellStyle name="Normal 8 7 8 2" xfId="2521"/>
    <cellStyle name="Normal 8 7 8 3" xfId="2908"/>
    <cellStyle name="Normal 8 7 9" xfId="1920"/>
    <cellStyle name="Normal 8 7 9 2" xfId="2550"/>
    <cellStyle name="Normal 8 7 9 3" xfId="2937"/>
    <cellStyle name="Normal 8 8" xfId="248"/>
    <cellStyle name="Normal 8 8 10" xfId="2225"/>
    <cellStyle name="Normal 8 8 10 2" xfId="2618"/>
    <cellStyle name="Normal 8 8 10 3" xfId="3005"/>
    <cellStyle name="Normal 8 8 11" xfId="2272"/>
    <cellStyle name="Normal 8 8 12" xfId="2659"/>
    <cellStyle name="Normal 8 8 2" xfId="280"/>
    <cellStyle name="Normal 8 8 2 2" xfId="2309"/>
    <cellStyle name="Normal 8 8 2 3" xfId="2696"/>
    <cellStyle name="Normal 8 8 3" xfId="682"/>
    <cellStyle name="Normal 8 8 3 2" xfId="2357"/>
    <cellStyle name="Normal 8 8 3 3" xfId="2744"/>
    <cellStyle name="Normal 8 8 4" xfId="892"/>
    <cellStyle name="Normal 8 8 4 2" xfId="2392"/>
    <cellStyle name="Normal 8 8 4 3" xfId="2779"/>
    <cellStyle name="Normal 8 8 5" xfId="1100"/>
    <cellStyle name="Normal 8 8 5 2" xfId="2426"/>
    <cellStyle name="Normal 8 8 5 3" xfId="2813"/>
    <cellStyle name="Normal 8 8 6" xfId="1310"/>
    <cellStyle name="Normal 8 8 6 2" xfId="2462"/>
    <cellStyle name="Normal 8 8 6 3" xfId="2849"/>
    <cellStyle name="Normal 8 8 7" xfId="1515"/>
    <cellStyle name="Normal 8 8 7 2" xfId="2492"/>
    <cellStyle name="Normal 8 8 7 3" xfId="2879"/>
    <cellStyle name="Normal 8 8 8" xfId="1722"/>
    <cellStyle name="Normal 8 8 8 2" xfId="2525"/>
    <cellStyle name="Normal 8 8 8 3" xfId="2912"/>
    <cellStyle name="Normal 8 8 9" xfId="1924"/>
    <cellStyle name="Normal 8 8 9 2" xfId="2554"/>
    <cellStyle name="Normal 8 8 9 3" xfId="2941"/>
    <cellStyle name="Normal 8 9" xfId="300"/>
    <cellStyle name="Normal 80" xfId="2021"/>
    <cellStyle name="Normal 80 2" xfId="3133"/>
    <cellStyle name="Normal 81" xfId="48"/>
    <cellStyle name="Normal 82" xfId="2022"/>
    <cellStyle name="Normal 82 2" xfId="3134"/>
    <cellStyle name="Normal 83" xfId="2023"/>
    <cellStyle name="Normal 83 2" xfId="3135"/>
    <cellStyle name="Normal 84" xfId="49"/>
    <cellStyle name="Normal 85" xfId="2024"/>
    <cellStyle name="Normal 85 2" xfId="3136"/>
    <cellStyle name="Normal 86" xfId="50"/>
    <cellStyle name="Normal 87" xfId="2025"/>
    <cellStyle name="Normal 87 2" xfId="3137"/>
    <cellStyle name="Normal 88" xfId="51"/>
    <cellStyle name="Normal 89" xfId="2026"/>
    <cellStyle name="Normal 89 2" xfId="3138"/>
    <cellStyle name="Normal 9" xfId="2027"/>
    <cellStyle name="Normal 9 2" xfId="3139"/>
    <cellStyle name="Normal 90" xfId="2028"/>
    <cellStyle name="Normal 90 2" xfId="3140"/>
    <cellStyle name="Normal 91" xfId="2029"/>
    <cellStyle name="Normal 91 2" xfId="3141"/>
    <cellStyle name="Normal 92" xfId="52"/>
    <cellStyle name="Normal 93" xfId="2030"/>
    <cellStyle name="Normal 93 2" xfId="3142"/>
    <cellStyle name="Normal 94" xfId="53"/>
    <cellStyle name="Normal 95" xfId="2031"/>
    <cellStyle name="Normal 95 2" xfId="3143"/>
    <cellStyle name="Normal 96" xfId="54"/>
    <cellStyle name="Normal 97" xfId="2032"/>
    <cellStyle name="Normal 97 2" xfId="3144"/>
    <cellStyle name="Normal 98" xfId="55"/>
    <cellStyle name="Normal 99" xfId="2033"/>
    <cellStyle name="Normal 99 2" xfId="3145"/>
    <cellStyle name="Total 2" xfId="2034"/>
    <cellStyle name="เครื่องหมายจุลภาค 101" xfId="189"/>
    <cellStyle name="เครื่องหมายจุลภาค 101 10" xfId="2166"/>
    <cellStyle name="เครื่องหมายจุลภาค 101 11" xfId="3146"/>
    <cellStyle name="เครื่องหมายจุลภาค 101 2" xfId="434"/>
    <cellStyle name="เครื่องหมายจุลภาค 101 3" xfId="623"/>
    <cellStyle name="เครื่องหมายจุลภาค 101 4" xfId="833"/>
    <cellStyle name="เครื่องหมายจุลภาค 101 5" xfId="1041"/>
    <cellStyle name="เครื่องหมายจุลภาค 101 6" xfId="1251"/>
    <cellStyle name="เครื่องหมายจุลภาค 101 7" xfId="1456"/>
    <cellStyle name="เครื่องหมายจุลภาค 101 8" xfId="1663"/>
    <cellStyle name="เครื่องหมายจุลภาค 101 9" xfId="1865"/>
    <cellStyle name="เครื่องหมายจุลภาค 103" xfId="192"/>
    <cellStyle name="เครื่องหมายจุลภาค 103 10" xfId="2169"/>
    <cellStyle name="เครื่องหมายจุลภาค 103 11" xfId="3147"/>
    <cellStyle name="เครื่องหมายจุลภาค 103 2" xfId="437"/>
    <cellStyle name="เครื่องหมายจุลภาค 103 3" xfId="626"/>
    <cellStyle name="เครื่องหมายจุลภาค 103 4" xfId="836"/>
    <cellStyle name="เครื่องหมายจุลภาค 103 5" xfId="1044"/>
    <cellStyle name="เครื่องหมายจุลภาค 103 6" xfId="1254"/>
    <cellStyle name="เครื่องหมายจุลภาค 103 7" xfId="1459"/>
    <cellStyle name="เครื่องหมายจุลภาค 103 8" xfId="1666"/>
    <cellStyle name="เครื่องหมายจุลภาค 103 9" xfId="1868"/>
    <cellStyle name="เครื่องหมายจุลภาค 107" xfId="195"/>
    <cellStyle name="เครื่องหมายจุลภาค 107 10" xfId="2172"/>
    <cellStyle name="เครื่องหมายจุลภาค 107 11" xfId="3148"/>
    <cellStyle name="เครื่องหมายจุลภาค 107 2" xfId="440"/>
    <cellStyle name="เครื่องหมายจุลภาค 107 3" xfId="629"/>
    <cellStyle name="เครื่องหมายจุลภาค 107 4" xfId="839"/>
    <cellStyle name="เครื่องหมายจุลภาค 107 5" xfId="1047"/>
    <cellStyle name="เครื่องหมายจุลภาค 107 6" xfId="1257"/>
    <cellStyle name="เครื่องหมายจุลภาค 107 7" xfId="1462"/>
    <cellStyle name="เครื่องหมายจุลภาค 107 8" xfId="1669"/>
    <cellStyle name="เครื่องหมายจุลภาค 107 9" xfId="1871"/>
    <cellStyle name="เครื่องหมายจุลภาค 109" xfId="198"/>
    <cellStyle name="เครื่องหมายจุลภาค 109 10" xfId="2175"/>
    <cellStyle name="เครื่องหมายจุลภาค 109 11" xfId="3149"/>
    <cellStyle name="เครื่องหมายจุลภาค 109 2" xfId="443"/>
    <cellStyle name="เครื่องหมายจุลภาค 109 3" xfId="632"/>
    <cellStyle name="เครื่องหมายจุลภาค 109 4" xfId="842"/>
    <cellStyle name="เครื่องหมายจุลภาค 109 5" xfId="1050"/>
    <cellStyle name="เครื่องหมายจุลภาค 109 6" xfId="1260"/>
    <cellStyle name="เครื่องหมายจุลภาค 109 7" xfId="1465"/>
    <cellStyle name="เครื่องหมายจุลภาค 109 8" xfId="1672"/>
    <cellStyle name="เครื่องหมายจุลภาค 109 9" xfId="1874"/>
    <cellStyle name="เครื่องหมายจุลภาค 111" xfId="201"/>
    <cellStyle name="เครื่องหมายจุลภาค 111 10" xfId="2178"/>
    <cellStyle name="เครื่องหมายจุลภาค 111 11" xfId="3150"/>
    <cellStyle name="เครื่องหมายจุลภาค 111 2" xfId="446"/>
    <cellStyle name="เครื่องหมายจุลภาค 111 3" xfId="635"/>
    <cellStyle name="เครื่องหมายจุลภาค 111 4" xfId="845"/>
    <cellStyle name="เครื่องหมายจุลภาค 111 5" xfId="1053"/>
    <cellStyle name="เครื่องหมายจุลภาค 111 6" xfId="1263"/>
    <cellStyle name="เครื่องหมายจุลภาค 111 7" xfId="1468"/>
    <cellStyle name="เครื่องหมายจุลภาค 111 8" xfId="1675"/>
    <cellStyle name="เครื่องหมายจุลภาค 111 9" xfId="1877"/>
    <cellStyle name="เครื่องหมายจุลภาค 113" xfId="204"/>
    <cellStyle name="เครื่องหมายจุลภาค 113 10" xfId="2181"/>
    <cellStyle name="เครื่องหมายจุลภาค 113 11" xfId="3151"/>
    <cellStyle name="เครื่องหมายจุลภาค 113 2" xfId="449"/>
    <cellStyle name="เครื่องหมายจุลภาค 113 3" xfId="638"/>
    <cellStyle name="เครื่องหมายจุลภาค 113 4" xfId="848"/>
    <cellStyle name="เครื่องหมายจุลภาค 113 5" xfId="1056"/>
    <cellStyle name="เครื่องหมายจุลภาค 113 6" xfId="1266"/>
    <cellStyle name="เครื่องหมายจุลภาค 113 7" xfId="1471"/>
    <cellStyle name="เครื่องหมายจุลภาค 113 8" xfId="1678"/>
    <cellStyle name="เครื่องหมายจุลภาค 113 9" xfId="1880"/>
    <cellStyle name="เครื่องหมายจุลภาค 115" xfId="207"/>
    <cellStyle name="เครื่องหมายจุลภาค 115 10" xfId="2184"/>
    <cellStyle name="เครื่องหมายจุลภาค 115 11" xfId="3152"/>
    <cellStyle name="เครื่องหมายจุลภาค 115 2" xfId="452"/>
    <cellStyle name="เครื่องหมายจุลภาค 115 3" xfId="641"/>
    <cellStyle name="เครื่องหมายจุลภาค 115 4" xfId="851"/>
    <cellStyle name="เครื่องหมายจุลภาค 115 5" xfId="1059"/>
    <cellStyle name="เครื่องหมายจุลภาค 115 6" xfId="1269"/>
    <cellStyle name="เครื่องหมายจุลภาค 115 7" xfId="1474"/>
    <cellStyle name="เครื่องหมายจุลภาค 115 8" xfId="1681"/>
    <cellStyle name="เครื่องหมายจุลภาค 115 9" xfId="1883"/>
    <cellStyle name="เครื่องหมายจุลภาค 117" xfId="210"/>
    <cellStyle name="เครื่องหมายจุลภาค 117 10" xfId="2187"/>
    <cellStyle name="เครื่องหมายจุลภาค 117 11" xfId="3153"/>
    <cellStyle name="เครื่องหมายจุลภาค 117 2" xfId="455"/>
    <cellStyle name="เครื่องหมายจุลภาค 117 3" xfId="644"/>
    <cellStyle name="เครื่องหมายจุลภาค 117 4" xfId="854"/>
    <cellStyle name="เครื่องหมายจุลภาค 117 5" xfId="1062"/>
    <cellStyle name="เครื่องหมายจุลภาค 117 6" xfId="1272"/>
    <cellStyle name="เครื่องหมายจุลภาค 117 7" xfId="1477"/>
    <cellStyle name="เครื่องหมายจุลภาค 117 8" xfId="1684"/>
    <cellStyle name="เครื่องหมายจุลภาค 117 9" xfId="1886"/>
    <cellStyle name="เครื่องหมายจุลภาค 121" xfId="213"/>
    <cellStyle name="เครื่องหมายจุลภาค 121 10" xfId="2190"/>
    <cellStyle name="เครื่องหมายจุลภาค 121 11" xfId="3154"/>
    <cellStyle name="เครื่องหมายจุลภาค 121 2" xfId="458"/>
    <cellStyle name="เครื่องหมายจุลภาค 121 3" xfId="647"/>
    <cellStyle name="เครื่องหมายจุลภาค 121 4" xfId="857"/>
    <cellStyle name="เครื่องหมายจุลภาค 121 5" xfId="1065"/>
    <cellStyle name="เครื่องหมายจุลภาค 121 6" xfId="1275"/>
    <cellStyle name="เครื่องหมายจุลภาค 121 7" xfId="1480"/>
    <cellStyle name="เครื่องหมายจุลภาค 121 8" xfId="1687"/>
    <cellStyle name="เครื่องหมายจุลภาค 121 9" xfId="1889"/>
    <cellStyle name="เครื่องหมายจุลภาค 123" xfId="216"/>
    <cellStyle name="เครื่องหมายจุลภาค 123 10" xfId="2193"/>
    <cellStyle name="เครื่องหมายจุลภาค 123 11" xfId="3155"/>
    <cellStyle name="เครื่องหมายจุลภาค 123 2" xfId="461"/>
    <cellStyle name="เครื่องหมายจุลภาค 123 3" xfId="650"/>
    <cellStyle name="เครื่องหมายจุลภาค 123 4" xfId="860"/>
    <cellStyle name="เครื่องหมายจุลภาค 123 5" xfId="1068"/>
    <cellStyle name="เครื่องหมายจุลภาค 123 6" xfId="1278"/>
    <cellStyle name="เครื่องหมายจุลภาค 123 7" xfId="1483"/>
    <cellStyle name="เครื่องหมายจุลภาค 123 8" xfId="1690"/>
    <cellStyle name="เครื่องหมายจุลภาค 123 9" xfId="1892"/>
    <cellStyle name="เครื่องหมายจุลภาค 125" xfId="219"/>
    <cellStyle name="เครื่องหมายจุลภาค 125 10" xfId="2196"/>
    <cellStyle name="เครื่องหมายจุลภาค 125 11" xfId="3156"/>
    <cellStyle name="เครื่องหมายจุลภาค 125 2" xfId="464"/>
    <cellStyle name="เครื่องหมายจุลภาค 125 3" xfId="653"/>
    <cellStyle name="เครื่องหมายจุลภาค 125 4" xfId="863"/>
    <cellStyle name="เครื่องหมายจุลภาค 125 5" xfId="1071"/>
    <cellStyle name="เครื่องหมายจุลภาค 125 6" xfId="1281"/>
    <cellStyle name="เครื่องหมายจุลภาค 125 7" xfId="1486"/>
    <cellStyle name="เครื่องหมายจุลภาค 125 8" xfId="1693"/>
    <cellStyle name="เครื่องหมายจุลภาค 125 9" xfId="1895"/>
    <cellStyle name="เครื่องหมายจุลภาค 127" xfId="222"/>
    <cellStyle name="เครื่องหมายจุลภาค 127 10" xfId="2199"/>
    <cellStyle name="เครื่องหมายจุลภาค 127 11" xfId="3157"/>
    <cellStyle name="เครื่องหมายจุลภาค 127 2" xfId="467"/>
    <cellStyle name="เครื่องหมายจุลภาค 127 3" xfId="656"/>
    <cellStyle name="เครื่องหมายจุลภาค 127 4" xfId="866"/>
    <cellStyle name="เครื่องหมายจุลภาค 127 5" xfId="1074"/>
    <cellStyle name="เครื่องหมายจุลภาค 127 6" xfId="1284"/>
    <cellStyle name="เครื่องหมายจุลภาค 127 7" xfId="1489"/>
    <cellStyle name="เครื่องหมายจุลภาค 127 8" xfId="1696"/>
    <cellStyle name="เครื่องหมายจุลภาค 127 9" xfId="1898"/>
    <cellStyle name="เครื่องหมายจุลภาค 129" xfId="225"/>
    <cellStyle name="เครื่องหมายจุลภาค 129 10" xfId="2202"/>
    <cellStyle name="เครื่องหมายจุลภาค 129 11" xfId="3158"/>
    <cellStyle name="เครื่องหมายจุลภาค 129 2" xfId="470"/>
    <cellStyle name="เครื่องหมายจุลภาค 129 3" xfId="659"/>
    <cellStyle name="เครื่องหมายจุลภาค 129 4" xfId="869"/>
    <cellStyle name="เครื่องหมายจุลภาค 129 5" xfId="1077"/>
    <cellStyle name="เครื่องหมายจุลภาค 129 6" xfId="1287"/>
    <cellStyle name="เครื่องหมายจุลภาค 129 7" xfId="1492"/>
    <cellStyle name="เครื่องหมายจุลภาค 129 8" xfId="1699"/>
    <cellStyle name="เครื่องหมายจุลภาค 129 9" xfId="1901"/>
    <cellStyle name="เครื่องหมายจุลภาค 2" xfId="252"/>
    <cellStyle name="เครื่องหมายจุลภาค 2 2" xfId="2276"/>
    <cellStyle name="เครื่องหมายจุลภาค 2 2 2" xfId="3262"/>
    <cellStyle name="เครื่องหมายจุลภาค 2 3" xfId="3159"/>
    <cellStyle name="เครื่องหมายจุลภาค 2 4" xfId="2663"/>
    <cellStyle name="เครื่องหมายจุลภาค 47" xfId="115"/>
    <cellStyle name="เครื่องหมายจุลภาค 47 10" xfId="2091"/>
    <cellStyle name="เครื่องหมายจุลภาค 47 11" xfId="3160"/>
    <cellStyle name="เครื่องหมายจุลภาค 47 2" xfId="359"/>
    <cellStyle name="เครื่องหมายจุลภาค 47 3" xfId="548"/>
    <cellStyle name="เครื่องหมายจุลภาค 47 4" xfId="758"/>
    <cellStyle name="เครื่องหมายจุลภาค 47 5" xfId="966"/>
    <cellStyle name="เครื่องหมายจุลภาค 47 6" xfId="1176"/>
    <cellStyle name="เครื่องหมายจุลภาค 47 7" xfId="1381"/>
    <cellStyle name="เครื่องหมายจุลภาค 47 8" xfId="1588"/>
    <cellStyle name="เครื่องหมายจุลภาค 47 9" xfId="1790"/>
    <cellStyle name="เครื่องหมายจุลภาค 49" xfId="118"/>
    <cellStyle name="เครื่องหมายจุลภาค 49 10" xfId="2094"/>
    <cellStyle name="เครื่องหมายจุลภาค 49 11" xfId="3161"/>
    <cellStyle name="เครื่องหมายจุลภาค 49 2" xfId="362"/>
    <cellStyle name="เครื่องหมายจุลภาค 49 3" xfId="551"/>
    <cellStyle name="เครื่องหมายจุลภาค 49 4" xfId="761"/>
    <cellStyle name="เครื่องหมายจุลภาค 49 5" xfId="969"/>
    <cellStyle name="เครื่องหมายจุลภาค 49 6" xfId="1179"/>
    <cellStyle name="เครื่องหมายจุลภาค 49 7" xfId="1384"/>
    <cellStyle name="เครื่องหมายจุลภาค 49 8" xfId="1591"/>
    <cellStyle name="เครื่องหมายจุลภาค 49 9" xfId="1793"/>
    <cellStyle name="เครื่องหมายจุลภาค 51" xfId="121"/>
    <cellStyle name="เครื่องหมายจุลภาค 51 10" xfId="2097"/>
    <cellStyle name="เครื่องหมายจุลภาค 51 11" xfId="3162"/>
    <cellStyle name="เครื่องหมายจุลภาค 51 2" xfId="365"/>
    <cellStyle name="เครื่องหมายจุลภาค 51 3" xfId="554"/>
    <cellStyle name="เครื่องหมายจุลภาค 51 4" xfId="764"/>
    <cellStyle name="เครื่องหมายจุลภาค 51 5" xfId="972"/>
    <cellStyle name="เครื่องหมายจุลภาค 51 6" xfId="1182"/>
    <cellStyle name="เครื่องหมายจุลภาค 51 7" xfId="1387"/>
    <cellStyle name="เครื่องหมายจุลภาค 51 8" xfId="1594"/>
    <cellStyle name="เครื่องหมายจุลภาค 51 9" xfId="1796"/>
    <cellStyle name="เครื่องหมายจุลภาค 53" xfId="124"/>
    <cellStyle name="เครื่องหมายจุลภาค 53 10" xfId="2100"/>
    <cellStyle name="เครื่องหมายจุลภาค 53 11" xfId="3163"/>
    <cellStyle name="เครื่องหมายจุลภาค 53 2" xfId="368"/>
    <cellStyle name="เครื่องหมายจุลภาค 53 3" xfId="557"/>
    <cellStyle name="เครื่องหมายจุลภาค 53 4" xfId="767"/>
    <cellStyle name="เครื่องหมายจุลภาค 53 5" xfId="975"/>
    <cellStyle name="เครื่องหมายจุลภาค 53 6" xfId="1185"/>
    <cellStyle name="เครื่องหมายจุลภาค 53 7" xfId="1390"/>
    <cellStyle name="เครื่องหมายจุลภาค 53 8" xfId="1597"/>
    <cellStyle name="เครื่องหมายจุลภาค 53 9" xfId="1799"/>
    <cellStyle name="เครื่องหมายจุลภาค 57" xfId="126"/>
    <cellStyle name="เครื่องหมายจุลภาค 57 10" xfId="2103"/>
    <cellStyle name="เครื่องหมายจุลภาค 57 11" xfId="3164"/>
    <cellStyle name="เครื่องหมายจุลภาค 57 2" xfId="371"/>
    <cellStyle name="เครื่องหมายจุลภาค 57 3" xfId="560"/>
    <cellStyle name="เครื่องหมายจุลภาค 57 4" xfId="770"/>
    <cellStyle name="เครื่องหมายจุลภาค 57 5" xfId="978"/>
    <cellStyle name="เครื่องหมายจุลภาค 57 6" xfId="1188"/>
    <cellStyle name="เครื่องหมายจุลภาค 57 7" xfId="1393"/>
    <cellStyle name="เครื่องหมายจุลภาค 57 8" xfId="1600"/>
    <cellStyle name="เครื่องหมายจุลภาค 57 9" xfId="1802"/>
    <cellStyle name="เครื่องหมายจุลภาค 60" xfId="129"/>
    <cellStyle name="เครื่องหมายจุลภาค 60 10" xfId="2106"/>
    <cellStyle name="เครื่องหมายจุลภาค 60 11" xfId="3165"/>
    <cellStyle name="เครื่องหมายจุลภาค 60 2" xfId="374"/>
    <cellStyle name="เครื่องหมายจุลภาค 60 3" xfId="563"/>
    <cellStyle name="เครื่องหมายจุลภาค 60 4" xfId="773"/>
    <cellStyle name="เครื่องหมายจุลภาค 60 5" xfId="981"/>
    <cellStyle name="เครื่องหมายจุลภาค 60 6" xfId="1191"/>
    <cellStyle name="เครื่องหมายจุลภาค 60 7" xfId="1396"/>
    <cellStyle name="เครื่องหมายจุลภาค 60 8" xfId="1603"/>
    <cellStyle name="เครื่องหมายจุลภาค 60 9" xfId="1805"/>
    <cellStyle name="เครื่องหมายจุลภาค 62" xfId="132"/>
    <cellStyle name="เครื่องหมายจุลภาค 62 10" xfId="2109"/>
    <cellStyle name="เครื่องหมายจุลภาค 62 11" xfId="3166"/>
    <cellStyle name="เครื่องหมายจุลภาค 62 2" xfId="377"/>
    <cellStyle name="เครื่องหมายจุลภาค 62 3" xfId="566"/>
    <cellStyle name="เครื่องหมายจุลภาค 62 4" xfId="776"/>
    <cellStyle name="เครื่องหมายจุลภาค 62 5" xfId="984"/>
    <cellStyle name="เครื่องหมายจุลภาค 62 6" xfId="1194"/>
    <cellStyle name="เครื่องหมายจุลภาค 62 7" xfId="1399"/>
    <cellStyle name="เครื่องหมายจุลภาค 62 8" xfId="1606"/>
    <cellStyle name="เครื่องหมายจุลภาค 62 9" xfId="1808"/>
    <cellStyle name="เครื่องหมายจุลภาค 65" xfId="135"/>
    <cellStyle name="เครื่องหมายจุลภาค 65 10" xfId="2112"/>
    <cellStyle name="เครื่องหมายจุลภาค 65 11" xfId="3167"/>
    <cellStyle name="เครื่องหมายจุลภาค 65 2" xfId="380"/>
    <cellStyle name="เครื่องหมายจุลภาค 65 3" xfId="569"/>
    <cellStyle name="เครื่องหมายจุลภาค 65 4" xfId="779"/>
    <cellStyle name="เครื่องหมายจุลภาค 65 5" xfId="987"/>
    <cellStyle name="เครื่องหมายจุลภาค 65 6" xfId="1197"/>
    <cellStyle name="เครื่องหมายจุลภาค 65 7" xfId="1402"/>
    <cellStyle name="เครื่องหมายจุลภาค 65 8" xfId="1609"/>
    <cellStyle name="เครื่องหมายจุลภาค 65 9" xfId="1811"/>
    <cellStyle name="เครื่องหมายจุลภาค 66" xfId="138"/>
    <cellStyle name="เครื่องหมายจุลภาค 66 10" xfId="2115"/>
    <cellStyle name="เครื่องหมายจุลภาค 66 11" xfId="3168"/>
    <cellStyle name="เครื่องหมายจุลภาค 66 2" xfId="383"/>
    <cellStyle name="เครื่องหมายจุลภาค 66 3" xfId="572"/>
    <cellStyle name="เครื่องหมายจุลภาค 66 4" xfId="782"/>
    <cellStyle name="เครื่องหมายจุลภาค 66 5" xfId="990"/>
    <cellStyle name="เครื่องหมายจุลภาค 66 6" xfId="1200"/>
    <cellStyle name="เครื่องหมายจุลภาค 66 7" xfId="1405"/>
    <cellStyle name="เครื่องหมายจุลภาค 66 8" xfId="1612"/>
    <cellStyle name="เครื่องหมายจุลภาค 66 9" xfId="1814"/>
    <cellStyle name="เครื่องหมายจุลภาค 68" xfId="141"/>
    <cellStyle name="เครื่องหมายจุลภาค 68 10" xfId="2118"/>
    <cellStyle name="เครื่องหมายจุลภาค 68 11" xfId="3169"/>
    <cellStyle name="เครื่องหมายจุลภาค 68 2" xfId="386"/>
    <cellStyle name="เครื่องหมายจุลภาค 68 3" xfId="575"/>
    <cellStyle name="เครื่องหมายจุลภาค 68 4" xfId="785"/>
    <cellStyle name="เครื่องหมายจุลภาค 68 5" xfId="993"/>
    <cellStyle name="เครื่องหมายจุลภาค 68 6" xfId="1203"/>
    <cellStyle name="เครื่องหมายจุลภาค 68 7" xfId="1408"/>
    <cellStyle name="เครื่องหมายจุลภาค 68 8" xfId="1615"/>
    <cellStyle name="เครื่องหมายจุลภาค 68 9" xfId="1817"/>
    <cellStyle name="เครื่องหมายจุลภาค 70" xfId="144"/>
    <cellStyle name="เครื่องหมายจุลภาค 70 10" xfId="2121"/>
    <cellStyle name="เครื่องหมายจุลภาค 70 11" xfId="3170"/>
    <cellStyle name="เครื่องหมายจุลภาค 70 2" xfId="389"/>
    <cellStyle name="เครื่องหมายจุลภาค 70 3" xfId="578"/>
    <cellStyle name="เครื่องหมายจุลภาค 70 4" xfId="788"/>
    <cellStyle name="เครื่องหมายจุลภาค 70 5" xfId="996"/>
    <cellStyle name="เครื่องหมายจุลภาค 70 6" xfId="1206"/>
    <cellStyle name="เครื่องหมายจุลภาค 70 7" xfId="1411"/>
    <cellStyle name="เครื่องหมายจุลภาค 70 8" xfId="1618"/>
    <cellStyle name="เครื่องหมายจุลภาค 70 9" xfId="1820"/>
    <cellStyle name="เครื่องหมายจุลภาค 72" xfId="147"/>
    <cellStyle name="เครื่องหมายจุลภาค 72 10" xfId="2124"/>
    <cellStyle name="เครื่องหมายจุลภาค 72 11" xfId="3171"/>
    <cellStyle name="เครื่องหมายจุลภาค 72 2" xfId="392"/>
    <cellStyle name="เครื่องหมายจุลภาค 72 3" xfId="581"/>
    <cellStyle name="เครื่องหมายจุลภาค 72 4" xfId="791"/>
    <cellStyle name="เครื่องหมายจุลภาค 72 5" xfId="999"/>
    <cellStyle name="เครื่องหมายจุลภาค 72 6" xfId="1209"/>
    <cellStyle name="เครื่องหมายจุลภาค 72 7" xfId="1414"/>
    <cellStyle name="เครื่องหมายจุลภาค 72 8" xfId="1621"/>
    <cellStyle name="เครื่องหมายจุลภาค 72 9" xfId="1823"/>
    <cellStyle name="เครื่องหมายจุลภาค 74" xfId="150"/>
    <cellStyle name="เครื่องหมายจุลภาค 74 10" xfId="2127"/>
    <cellStyle name="เครื่องหมายจุลภาค 74 11" xfId="3172"/>
    <cellStyle name="เครื่องหมายจุลภาค 74 2" xfId="395"/>
    <cellStyle name="เครื่องหมายจุลภาค 74 3" xfId="584"/>
    <cellStyle name="เครื่องหมายจุลภาค 74 4" xfId="794"/>
    <cellStyle name="เครื่องหมายจุลภาค 74 5" xfId="1002"/>
    <cellStyle name="เครื่องหมายจุลภาค 74 6" xfId="1212"/>
    <cellStyle name="เครื่องหมายจุลภาค 74 7" xfId="1417"/>
    <cellStyle name="เครื่องหมายจุลภาค 74 8" xfId="1624"/>
    <cellStyle name="เครื่องหมายจุลภาค 74 9" xfId="1826"/>
    <cellStyle name="เครื่องหมายจุลภาค 76" xfId="153"/>
    <cellStyle name="เครื่องหมายจุลภาค 76 10" xfId="2130"/>
    <cellStyle name="เครื่องหมายจุลภาค 76 11" xfId="3173"/>
    <cellStyle name="เครื่องหมายจุลภาค 76 2" xfId="398"/>
    <cellStyle name="เครื่องหมายจุลภาค 76 3" xfId="587"/>
    <cellStyle name="เครื่องหมายจุลภาค 76 4" xfId="797"/>
    <cellStyle name="เครื่องหมายจุลภาค 76 5" xfId="1005"/>
    <cellStyle name="เครื่องหมายจุลภาค 76 6" xfId="1215"/>
    <cellStyle name="เครื่องหมายจุลภาค 76 7" xfId="1420"/>
    <cellStyle name="เครื่องหมายจุลภาค 76 8" xfId="1627"/>
    <cellStyle name="เครื่องหมายจุลภาค 76 9" xfId="1829"/>
    <cellStyle name="เครื่องหมายจุลภาค 78" xfId="156"/>
    <cellStyle name="เครื่องหมายจุลภาค 78 10" xfId="2133"/>
    <cellStyle name="เครื่องหมายจุลภาค 78 11" xfId="3174"/>
    <cellStyle name="เครื่องหมายจุลภาค 78 2" xfId="401"/>
    <cellStyle name="เครื่องหมายจุลภาค 78 3" xfId="590"/>
    <cellStyle name="เครื่องหมายจุลภาค 78 4" xfId="800"/>
    <cellStyle name="เครื่องหมายจุลภาค 78 5" xfId="1008"/>
    <cellStyle name="เครื่องหมายจุลภาค 78 6" xfId="1218"/>
    <cellStyle name="เครื่องหมายจุลภาค 78 7" xfId="1423"/>
    <cellStyle name="เครื่องหมายจุลภาค 78 8" xfId="1630"/>
    <cellStyle name="เครื่องหมายจุลภาค 78 9" xfId="1832"/>
    <cellStyle name="เครื่องหมายจุลภาค 80" xfId="159"/>
    <cellStyle name="เครื่องหมายจุลภาค 80 10" xfId="2136"/>
    <cellStyle name="เครื่องหมายจุลภาค 80 11" xfId="3175"/>
    <cellStyle name="เครื่องหมายจุลภาค 80 2" xfId="404"/>
    <cellStyle name="เครื่องหมายจุลภาค 80 3" xfId="593"/>
    <cellStyle name="เครื่องหมายจุลภาค 80 4" xfId="803"/>
    <cellStyle name="เครื่องหมายจุลภาค 80 5" xfId="1011"/>
    <cellStyle name="เครื่องหมายจุลภาค 80 6" xfId="1221"/>
    <cellStyle name="เครื่องหมายจุลภาค 80 7" xfId="1426"/>
    <cellStyle name="เครื่องหมายจุลภาค 80 8" xfId="1633"/>
    <cellStyle name="เครื่องหมายจุลภาค 80 9" xfId="1835"/>
    <cellStyle name="เครื่องหมายจุลภาค 82" xfId="162"/>
    <cellStyle name="เครื่องหมายจุลภาค 82 10" xfId="2139"/>
    <cellStyle name="เครื่องหมายจุลภาค 82 11" xfId="3176"/>
    <cellStyle name="เครื่องหมายจุลภาค 82 2" xfId="407"/>
    <cellStyle name="เครื่องหมายจุลภาค 82 3" xfId="596"/>
    <cellStyle name="เครื่องหมายจุลภาค 82 4" xfId="806"/>
    <cellStyle name="เครื่องหมายจุลภาค 82 5" xfId="1014"/>
    <cellStyle name="เครื่องหมายจุลภาค 82 6" xfId="1224"/>
    <cellStyle name="เครื่องหมายจุลภาค 82 7" xfId="1429"/>
    <cellStyle name="เครื่องหมายจุลภาค 82 8" xfId="1636"/>
    <cellStyle name="เครื่องหมายจุลภาค 82 9" xfId="1838"/>
    <cellStyle name="เครื่องหมายจุลภาค 84" xfId="165"/>
    <cellStyle name="เครื่องหมายจุลภาค 84 10" xfId="2142"/>
    <cellStyle name="เครื่องหมายจุลภาค 84 11" xfId="3177"/>
    <cellStyle name="เครื่องหมายจุลภาค 84 2" xfId="410"/>
    <cellStyle name="เครื่องหมายจุลภาค 84 3" xfId="599"/>
    <cellStyle name="เครื่องหมายจุลภาค 84 4" xfId="809"/>
    <cellStyle name="เครื่องหมายจุลภาค 84 5" xfId="1017"/>
    <cellStyle name="เครื่องหมายจุลภาค 84 6" xfId="1227"/>
    <cellStyle name="เครื่องหมายจุลภาค 84 7" xfId="1432"/>
    <cellStyle name="เครื่องหมายจุลภาค 84 8" xfId="1639"/>
    <cellStyle name="เครื่องหมายจุลภาค 84 9" xfId="1841"/>
    <cellStyle name="เครื่องหมายจุลภาค 86" xfId="168"/>
    <cellStyle name="เครื่องหมายจุลภาค 86 10" xfId="2145"/>
    <cellStyle name="เครื่องหมายจุลภาค 86 11" xfId="3178"/>
    <cellStyle name="เครื่องหมายจุลภาค 86 2" xfId="413"/>
    <cellStyle name="เครื่องหมายจุลภาค 86 3" xfId="602"/>
    <cellStyle name="เครื่องหมายจุลภาค 86 4" xfId="812"/>
    <cellStyle name="เครื่องหมายจุลภาค 86 5" xfId="1020"/>
    <cellStyle name="เครื่องหมายจุลภาค 86 6" xfId="1230"/>
    <cellStyle name="เครื่องหมายจุลภาค 86 7" xfId="1435"/>
    <cellStyle name="เครื่องหมายจุลภาค 86 8" xfId="1642"/>
    <cellStyle name="เครื่องหมายจุลภาค 86 9" xfId="1844"/>
    <cellStyle name="เครื่องหมายจุลภาค 88" xfId="171"/>
    <cellStyle name="เครื่องหมายจุลภาค 88 10" xfId="2148"/>
    <cellStyle name="เครื่องหมายจุลภาค 88 11" xfId="3179"/>
    <cellStyle name="เครื่องหมายจุลภาค 88 2" xfId="416"/>
    <cellStyle name="เครื่องหมายจุลภาค 88 3" xfId="605"/>
    <cellStyle name="เครื่องหมายจุลภาค 88 4" xfId="815"/>
    <cellStyle name="เครื่องหมายจุลภาค 88 5" xfId="1023"/>
    <cellStyle name="เครื่องหมายจุลภาค 88 6" xfId="1233"/>
    <cellStyle name="เครื่องหมายจุลภาค 88 7" xfId="1438"/>
    <cellStyle name="เครื่องหมายจุลภาค 88 8" xfId="1645"/>
    <cellStyle name="เครื่องหมายจุลภาค 88 9" xfId="1847"/>
    <cellStyle name="เครื่องหมายจุลภาค 90" xfId="174"/>
    <cellStyle name="เครื่องหมายจุลภาค 90 10" xfId="2151"/>
    <cellStyle name="เครื่องหมายจุลภาค 90 11" xfId="3180"/>
    <cellStyle name="เครื่องหมายจุลภาค 90 2" xfId="419"/>
    <cellStyle name="เครื่องหมายจุลภาค 90 3" xfId="608"/>
    <cellStyle name="เครื่องหมายจุลภาค 90 4" xfId="818"/>
    <cellStyle name="เครื่องหมายจุลภาค 90 5" xfId="1026"/>
    <cellStyle name="เครื่องหมายจุลภาค 90 6" xfId="1236"/>
    <cellStyle name="เครื่องหมายจุลภาค 90 7" xfId="1441"/>
    <cellStyle name="เครื่องหมายจุลภาค 90 8" xfId="1648"/>
    <cellStyle name="เครื่องหมายจุลภาค 90 9" xfId="1850"/>
    <cellStyle name="เครื่องหมายจุลภาค 92" xfId="177"/>
    <cellStyle name="เครื่องหมายจุลภาค 92 10" xfId="2154"/>
    <cellStyle name="เครื่องหมายจุลภาค 92 11" xfId="3181"/>
    <cellStyle name="เครื่องหมายจุลภาค 92 2" xfId="422"/>
    <cellStyle name="เครื่องหมายจุลภาค 92 3" xfId="611"/>
    <cellStyle name="เครื่องหมายจุลภาค 92 4" xfId="821"/>
    <cellStyle name="เครื่องหมายจุลภาค 92 5" xfId="1029"/>
    <cellStyle name="เครื่องหมายจุลภาค 92 6" xfId="1239"/>
    <cellStyle name="เครื่องหมายจุลภาค 92 7" xfId="1444"/>
    <cellStyle name="เครื่องหมายจุลภาค 92 8" xfId="1651"/>
    <cellStyle name="เครื่องหมายจุลภาค 92 9" xfId="1853"/>
    <cellStyle name="เครื่องหมายจุลภาค 94" xfId="180"/>
    <cellStyle name="เครื่องหมายจุลภาค 94 10" xfId="2157"/>
    <cellStyle name="เครื่องหมายจุลภาค 94 11" xfId="3182"/>
    <cellStyle name="เครื่องหมายจุลภาค 94 2" xfId="425"/>
    <cellStyle name="เครื่องหมายจุลภาค 94 3" xfId="614"/>
    <cellStyle name="เครื่องหมายจุลภาค 94 4" xfId="824"/>
    <cellStyle name="เครื่องหมายจุลภาค 94 5" xfId="1032"/>
    <cellStyle name="เครื่องหมายจุลภาค 94 6" xfId="1242"/>
    <cellStyle name="เครื่องหมายจุลภาค 94 7" xfId="1447"/>
    <cellStyle name="เครื่องหมายจุลภาค 94 8" xfId="1654"/>
    <cellStyle name="เครื่องหมายจุลภาค 94 9" xfId="1856"/>
    <cellStyle name="เครื่องหมายจุลภาค 96" xfId="183"/>
    <cellStyle name="เครื่องหมายจุลภาค 96 10" xfId="2160"/>
    <cellStyle name="เครื่องหมายจุลภาค 96 11" xfId="3183"/>
    <cellStyle name="เครื่องหมายจุลภาค 96 2" xfId="428"/>
    <cellStyle name="เครื่องหมายจุลภาค 96 3" xfId="617"/>
    <cellStyle name="เครื่องหมายจุลภาค 96 4" xfId="827"/>
    <cellStyle name="เครื่องหมายจุลภาค 96 5" xfId="1035"/>
    <cellStyle name="เครื่องหมายจุลภาค 96 6" xfId="1245"/>
    <cellStyle name="เครื่องหมายจุลภาค 96 7" xfId="1450"/>
    <cellStyle name="เครื่องหมายจุลภาค 96 8" xfId="1657"/>
    <cellStyle name="เครื่องหมายจุลภาค 96 9" xfId="1859"/>
    <cellStyle name="เครื่องหมายจุลภาค 99" xfId="186"/>
    <cellStyle name="เครื่องหมายจุลภาค 99 10" xfId="2163"/>
    <cellStyle name="เครื่องหมายจุลภาค 99 11" xfId="3184"/>
    <cellStyle name="เครื่องหมายจุลภาค 99 2" xfId="431"/>
    <cellStyle name="เครื่องหมายจุลภาค 99 3" xfId="620"/>
    <cellStyle name="เครื่องหมายจุลภาค 99 4" xfId="830"/>
    <cellStyle name="เครื่องหมายจุลภาค 99 5" xfId="1038"/>
    <cellStyle name="เครื่องหมายจุลภาค 99 6" xfId="1248"/>
    <cellStyle name="เครื่องหมายจุลภาค 99 7" xfId="1453"/>
    <cellStyle name="เครื่องหมายจุลภาค 99 8" xfId="1660"/>
    <cellStyle name="เครื่องหมายจุลภาค 99 9" xfId="1862"/>
    <cellStyle name="ปกติ 100" xfId="185"/>
    <cellStyle name="ปกติ 100 10" xfId="2162"/>
    <cellStyle name="ปกติ 100 11" xfId="3185"/>
    <cellStyle name="ปกติ 100 2" xfId="430"/>
    <cellStyle name="ปกติ 100 3" xfId="619"/>
    <cellStyle name="ปกติ 100 4" xfId="829"/>
    <cellStyle name="ปกติ 100 5" xfId="1037"/>
    <cellStyle name="ปกติ 100 6" xfId="1247"/>
    <cellStyle name="ปกติ 100 7" xfId="1452"/>
    <cellStyle name="ปกติ 100 8" xfId="1659"/>
    <cellStyle name="ปกติ 100 9" xfId="1861"/>
    <cellStyle name="ปกติ 101" xfId="187"/>
    <cellStyle name="ปกติ 101 10" xfId="2164"/>
    <cellStyle name="ปกติ 101 11" xfId="3186"/>
    <cellStyle name="ปกติ 101 2" xfId="432"/>
    <cellStyle name="ปกติ 101 3" xfId="621"/>
    <cellStyle name="ปกติ 101 4" xfId="831"/>
    <cellStyle name="ปกติ 101 5" xfId="1039"/>
    <cellStyle name="ปกติ 101 6" xfId="1249"/>
    <cellStyle name="ปกติ 101 7" xfId="1454"/>
    <cellStyle name="ปกติ 101 8" xfId="1661"/>
    <cellStyle name="ปกติ 101 9" xfId="1863"/>
    <cellStyle name="ปกติ 102" xfId="188"/>
    <cellStyle name="ปกติ 102 10" xfId="2165"/>
    <cellStyle name="ปกติ 102 11" xfId="3187"/>
    <cellStyle name="ปกติ 102 2" xfId="433"/>
    <cellStyle name="ปกติ 102 3" xfId="622"/>
    <cellStyle name="ปกติ 102 4" xfId="832"/>
    <cellStyle name="ปกติ 102 5" xfId="1040"/>
    <cellStyle name="ปกติ 102 6" xfId="1250"/>
    <cellStyle name="ปกติ 102 7" xfId="1455"/>
    <cellStyle name="ปกติ 102 8" xfId="1662"/>
    <cellStyle name="ปกติ 102 9" xfId="1864"/>
    <cellStyle name="ปกติ 103" xfId="190"/>
    <cellStyle name="ปกติ 103 10" xfId="2167"/>
    <cellStyle name="ปกติ 103 11" xfId="3188"/>
    <cellStyle name="ปกติ 103 2" xfId="435"/>
    <cellStyle name="ปกติ 103 3" xfId="624"/>
    <cellStyle name="ปกติ 103 4" xfId="834"/>
    <cellStyle name="ปกติ 103 5" xfId="1042"/>
    <cellStyle name="ปกติ 103 6" xfId="1252"/>
    <cellStyle name="ปกติ 103 7" xfId="1457"/>
    <cellStyle name="ปกติ 103 8" xfId="1664"/>
    <cellStyle name="ปกติ 103 9" xfId="1866"/>
    <cellStyle name="ปกติ 104" xfId="191"/>
    <cellStyle name="ปกติ 104 10" xfId="2168"/>
    <cellStyle name="ปกติ 104 11" xfId="3189"/>
    <cellStyle name="ปกติ 104 2" xfId="436"/>
    <cellStyle name="ปกติ 104 3" xfId="625"/>
    <cellStyle name="ปกติ 104 4" xfId="835"/>
    <cellStyle name="ปกติ 104 5" xfId="1043"/>
    <cellStyle name="ปกติ 104 6" xfId="1253"/>
    <cellStyle name="ปกติ 104 7" xfId="1458"/>
    <cellStyle name="ปกติ 104 8" xfId="1665"/>
    <cellStyle name="ปกติ 104 9" xfId="1867"/>
    <cellStyle name="ปกติ 105" xfId="193"/>
    <cellStyle name="ปกติ 105 10" xfId="2170"/>
    <cellStyle name="ปกติ 105 11" xfId="3190"/>
    <cellStyle name="ปกติ 105 2" xfId="438"/>
    <cellStyle name="ปกติ 105 3" xfId="627"/>
    <cellStyle name="ปกติ 105 4" xfId="837"/>
    <cellStyle name="ปกติ 105 5" xfId="1045"/>
    <cellStyle name="ปกติ 105 6" xfId="1255"/>
    <cellStyle name="ปกติ 105 7" xfId="1460"/>
    <cellStyle name="ปกติ 105 8" xfId="1667"/>
    <cellStyle name="ปกติ 105 9" xfId="1869"/>
    <cellStyle name="ปกติ 108" xfId="194"/>
    <cellStyle name="ปกติ 108 10" xfId="2171"/>
    <cellStyle name="ปกติ 108 11" xfId="3191"/>
    <cellStyle name="ปกติ 108 2" xfId="439"/>
    <cellStyle name="ปกติ 108 3" xfId="628"/>
    <cellStyle name="ปกติ 108 4" xfId="838"/>
    <cellStyle name="ปกติ 108 5" xfId="1046"/>
    <cellStyle name="ปกติ 108 6" xfId="1256"/>
    <cellStyle name="ปกติ 108 7" xfId="1461"/>
    <cellStyle name="ปกติ 108 8" xfId="1668"/>
    <cellStyle name="ปกติ 108 9" xfId="1870"/>
    <cellStyle name="ปกติ 109" xfId="196"/>
    <cellStyle name="ปกติ 109 10" xfId="2173"/>
    <cellStyle name="ปกติ 109 11" xfId="3192"/>
    <cellStyle name="ปกติ 109 2" xfId="441"/>
    <cellStyle name="ปกติ 109 3" xfId="630"/>
    <cellStyle name="ปกติ 109 4" xfId="840"/>
    <cellStyle name="ปกติ 109 5" xfId="1048"/>
    <cellStyle name="ปกติ 109 6" xfId="1258"/>
    <cellStyle name="ปกติ 109 7" xfId="1463"/>
    <cellStyle name="ปกติ 109 8" xfId="1670"/>
    <cellStyle name="ปกติ 109 9" xfId="1872"/>
    <cellStyle name="ปกติ 110" xfId="197"/>
    <cellStyle name="ปกติ 110 10" xfId="2174"/>
    <cellStyle name="ปกติ 110 11" xfId="3193"/>
    <cellStyle name="ปกติ 110 2" xfId="442"/>
    <cellStyle name="ปกติ 110 3" xfId="631"/>
    <cellStyle name="ปกติ 110 4" xfId="841"/>
    <cellStyle name="ปกติ 110 5" xfId="1049"/>
    <cellStyle name="ปกติ 110 6" xfId="1259"/>
    <cellStyle name="ปกติ 110 7" xfId="1464"/>
    <cellStyle name="ปกติ 110 8" xfId="1671"/>
    <cellStyle name="ปกติ 110 9" xfId="1873"/>
    <cellStyle name="ปกติ 111" xfId="199"/>
    <cellStyle name="ปกติ 111 10" xfId="2176"/>
    <cellStyle name="ปกติ 111 11" xfId="3194"/>
    <cellStyle name="ปกติ 111 2" xfId="444"/>
    <cellStyle name="ปกติ 111 3" xfId="633"/>
    <cellStyle name="ปกติ 111 4" xfId="843"/>
    <cellStyle name="ปกติ 111 5" xfId="1051"/>
    <cellStyle name="ปกติ 111 6" xfId="1261"/>
    <cellStyle name="ปกติ 111 7" xfId="1466"/>
    <cellStyle name="ปกติ 111 8" xfId="1673"/>
    <cellStyle name="ปกติ 111 9" xfId="1875"/>
    <cellStyle name="ปกติ 112" xfId="200"/>
    <cellStyle name="ปกติ 112 10" xfId="2177"/>
    <cellStyle name="ปกติ 112 11" xfId="3195"/>
    <cellStyle name="ปกติ 112 2" xfId="445"/>
    <cellStyle name="ปกติ 112 3" xfId="634"/>
    <cellStyle name="ปกติ 112 4" xfId="844"/>
    <cellStyle name="ปกติ 112 5" xfId="1052"/>
    <cellStyle name="ปกติ 112 6" xfId="1262"/>
    <cellStyle name="ปกติ 112 7" xfId="1467"/>
    <cellStyle name="ปกติ 112 8" xfId="1674"/>
    <cellStyle name="ปกติ 112 9" xfId="1876"/>
    <cellStyle name="ปกติ 113" xfId="202"/>
    <cellStyle name="ปกติ 113 10" xfId="2179"/>
    <cellStyle name="ปกติ 113 11" xfId="3196"/>
    <cellStyle name="ปกติ 113 2" xfId="447"/>
    <cellStyle name="ปกติ 113 3" xfId="636"/>
    <cellStyle name="ปกติ 113 4" xfId="846"/>
    <cellStyle name="ปกติ 113 5" xfId="1054"/>
    <cellStyle name="ปกติ 113 6" xfId="1264"/>
    <cellStyle name="ปกติ 113 7" xfId="1469"/>
    <cellStyle name="ปกติ 113 8" xfId="1676"/>
    <cellStyle name="ปกติ 113 9" xfId="1878"/>
    <cellStyle name="ปกติ 114" xfId="203"/>
    <cellStyle name="ปกติ 114 10" xfId="2180"/>
    <cellStyle name="ปกติ 114 11" xfId="3197"/>
    <cellStyle name="ปกติ 114 2" xfId="448"/>
    <cellStyle name="ปกติ 114 3" xfId="637"/>
    <cellStyle name="ปกติ 114 4" xfId="847"/>
    <cellStyle name="ปกติ 114 5" xfId="1055"/>
    <cellStyle name="ปกติ 114 6" xfId="1265"/>
    <cellStyle name="ปกติ 114 7" xfId="1470"/>
    <cellStyle name="ปกติ 114 8" xfId="1677"/>
    <cellStyle name="ปกติ 114 9" xfId="1879"/>
    <cellStyle name="ปกติ 115" xfId="205"/>
    <cellStyle name="ปกติ 115 10" xfId="2182"/>
    <cellStyle name="ปกติ 115 11" xfId="3198"/>
    <cellStyle name="ปกติ 115 2" xfId="450"/>
    <cellStyle name="ปกติ 115 3" xfId="639"/>
    <cellStyle name="ปกติ 115 4" xfId="849"/>
    <cellStyle name="ปกติ 115 5" xfId="1057"/>
    <cellStyle name="ปกติ 115 6" xfId="1267"/>
    <cellStyle name="ปกติ 115 7" xfId="1472"/>
    <cellStyle name="ปกติ 115 8" xfId="1679"/>
    <cellStyle name="ปกติ 115 9" xfId="1881"/>
    <cellStyle name="ปกติ 116" xfId="206"/>
    <cellStyle name="ปกติ 116 10" xfId="2183"/>
    <cellStyle name="ปกติ 116 11" xfId="3199"/>
    <cellStyle name="ปกติ 116 2" xfId="451"/>
    <cellStyle name="ปกติ 116 3" xfId="640"/>
    <cellStyle name="ปกติ 116 4" xfId="850"/>
    <cellStyle name="ปกติ 116 5" xfId="1058"/>
    <cellStyle name="ปกติ 116 6" xfId="1268"/>
    <cellStyle name="ปกติ 116 7" xfId="1473"/>
    <cellStyle name="ปกติ 116 8" xfId="1680"/>
    <cellStyle name="ปกติ 116 9" xfId="1882"/>
    <cellStyle name="ปกติ 117" xfId="208"/>
    <cellStyle name="ปกติ 117 10" xfId="2185"/>
    <cellStyle name="ปกติ 117 11" xfId="3200"/>
    <cellStyle name="ปกติ 117 2" xfId="453"/>
    <cellStyle name="ปกติ 117 3" xfId="642"/>
    <cellStyle name="ปกติ 117 4" xfId="852"/>
    <cellStyle name="ปกติ 117 5" xfId="1060"/>
    <cellStyle name="ปกติ 117 6" xfId="1270"/>
    <cellStyle name="ปกติ 117 7" xfId="1475"/>
    <cellStyle name="ปกติ 117 8" xfId="1682"/>
    <cellStyle name="ปกติ 117 9" xfId="1884"/>
    <cellStyle name="ปกติ 118" xfId="209"/>
    <cellStyle name="ปกติ 118 10" xfId="2186"/>
    <cellStyle name="ปกติ 118 11" xfId="3201"/>
    <cellStyle name="ปกติ 118 2" xfId="454"/>
    <cellStyle name="ปกติ 118 3" xfId="643"/>
    <cellStyle name="ปกติ 118 4" xfId="853"/>
    <cellStyle name="ปกติ 118 5" xfId="1061"/>
    <cellStyle name="ปกติ 118 6" xfId="1271"/>
    <cellStyle name="ปกติ 118 7" xfId="1476"/>
    <cellStyle name="ปกติ 118 8" xfId="1683"/>
    <cellStyle name="ปกติ 118 9" xfId="1885"/>
    <cellStyle name="ปกติ 119" xfId="211"/>
    <cellStyle name="ปกติ 119 10" xfId="2188"/>
    <cellStyle name="ปกติ 119 11" xfId="3202"/>
    <cellStyle name="ปกติ 119 2" xfId="456"/>
    <cellStyle name="ปกติ 119 3" xfId="645"/>
    <cellStyle name="ปกติ 119 4" xfId="855"/>
    <cellStyle name="ปกติ 119 5" xfId="1063"/>
    <cellStyle name="ปกติ 119 6" xfId="1273"/>
    <cellStyle name="ปกติ 119 7" xfId="1478"/>
    <cellStyle name="ปกติ 119 8" xfId="1685"/>
    <cellStyle name="ปกติ 119 9" xfId="1887"/>
    <cellStyle name="ปกติ 122" xfId="212"/>
    <cellStyle name="ปกติ 122 10" xfId="2189"/>
    <cellStyle name="ปกติ 122 11" xfId="3203"/>
    <cellStyle name="ปกติ 122 2" xfId="457"/>
    <cellStyle name="ปกติ 122 3" xfId="646"/>
    <cellStyle name="ปกติ 122 4" xfId="856"/>
    <cellStyle name="ปกติ 122 5" xfId="1064"/>
    <cellStyle name="ปกติ 122 6" xfId="1274"/>
    <cellStyle name="ปกติ 122 7" xfId="1479"/>
    <cellStyle name="ปกติ 122 8" xfId="1686"/>
    <cellStyle name="ปกติ 122 9" xfId="1888"/>
    <cellStyle name="ปกติ 123" xfId="214"/>
    <cellStyle name="ปกติ 123 10" xfId="2191"/>
    <cellStyle name="ปกติ 123 11" xfId="3204"/>
    <cellStyle name="ปกติ 123 2" xfId="459"/>
    <cellStyle name="ปกติ 123 3" xfId="648"/>
    <cellStyle name="ปกติ 123 4" xfId="858"/>
    <cellStyle name="ปกติ 123 5" xfId="1066"/>
    <cellStyle name="ปกติ 123 6" xfId="1276"/>
    <cellStyle name="ปกติ 123 7" xfId="1481"/>
    <cellStyle name="ปกติ 123 8" xfId="1688"/>
    <cellStyle name="ปกติ 123 9" xfId="1890"/>
    <cellStyle name="ปกติ 124" xfId="215"/>
    <cellStyle name="ปกติ 124 10" xfId="2192"/>
    <cellStyle name="ปกติ 124 11" xfId="3205"/>
    <cellStyle name="ปกติ 124 2" xfId="460"/>
    <cellStyle name="ปกติ 124 3" xfId="649"/>
    <cellStyle name="ปกติ 124 4" xfId="859"/>
    <cellStyle name="ปกติ 124 5" xfId="1067"/>
    <cellStyle name="ปกติ 124 6" xfId="1277"/>
    <cellStyle name="ปกติ 124 7" xfId="1482"/>
    <cellStyle name="ปกติ 124 8" xfId="1689"/>
    <cellStyle name="ปกติ 124 9" xfId="1891"/>
    <cellStyle name="ปกติ 125" xfId="217"/>
    <cellStyle name="ปกติ 125 10" xfId="2194"/>
    <cellStyle name="ปกติ 125 11" xfId="3206"/>
    <cellStyle name="ปกติ 125 2" xfId="462"/>
    <cellStyle name="ปกติ 125 3" xfId="651"/>
    <cellStyle name="ปกติ 125 4" xfId="861"/>
    <cellStyle name="ปกติ 125 5" xfId="1069"/>
    <cellStyle name="ปกติ 125 6" xfId="1279"/>
    <cellStyle name="ปกติ 125 7" xfId="1484"/>
    <cellStyle name="ปกติ 125 8" xfId="1691"/>
    <cellStyle name="ปกติ 125 9" xfId="1893"/>
    <cellStyle name="ปกติ 126" xfId="218"/>
    <cellStyle name="ปกติ 126 10" xfId="2195"/>
    <cellStyle name="ปกติ 126 11" xfId="3207"/>
    <cellStyle name="ปกติ 126 2" xfId="463"/>
    <cellStyle name="ปกติ 126 3" xfId="652"/>
    <cellStyle name="ปกติ 126 4" xfId="862"/>
    <cellStyle name="ปกติ 126 5" xfId="1070"/>
    <cellStyle name="ปกติ 126 6" xfId="1280"/>
    <cellStyle name="ปกติ 126 7" xfId="1485"/>
    <cellStyle name="ปกติ 126 8" xfId="1692"/>
    <cellStyle name="ปกติ 126 9" xfId="1894"/>
    <cellStyle name="ปกติ 127" xfId="220"/>
    <cellStyle name="ปกติ 127 10" xfId="2197"/>
    <cellStyle name="ปกติ 127 11" xfId="3208"/>
    <cellStyle name="ปกติ 127 2" xfId="465"/>
    <cellStyle name="ปกติ 127 3" xfId="654"/>
    <cellStyle name="ปกติ 127 4" xfId="864"/>
    <cellStyle name="ปกติ 127 5" xfId="1072"/>
    <cellStyle name="ปกติ 127 6" xfId="1282"/>
    <cellStyle name="ปกติ 127 7" xfId="1487"/>
    <cellStyle name="ปกติ 127 8" xfId="1694"/>
    <cellStyle name="ปกติ 127 9" xfId="1896"/>
    <cellStyle name="ปกติ 128" xfId="221"/>
    <cellStyle name="ปกติ 128 10" xfId="2198"/>
    <cellStyle name="ปกติ 128 11" xfId="3209"/>
    <cellStyle name="ปกติ 128 2" xfId="466"/>
    <cellStyle name="ปกติ 128 3" xfId="655"/>
    <cellStyle name="ปกติ 128 4" xfId="865"/>
    <cellStyle name="ปกติ 128 5" xfId="1073"/>
    <cellStyle name="ปกติ 128 6" xfId="1283"/>
    <cellStyle name="ปกติ 128 7" xfId="1488"/>
    <cellStyle name="ปกติ 128 8" xfId="1695"/>
    <cellStyle name="ปกติ 128 9" xfId="1897"/>
    <cellStyle name="ปกติ 129" xfId="223"/>
    <cellStyle name="ปกติ 129 10" xfId="2200"/>
    <cellStyle name="ปกติ 129 11" xfId="3210"/>
    <cellStyle name="ปกติ 129 2" xfId="468"/>
    <cellStyle name="ปกติ 129 3" xfId="657"/>
    <cellStyle name="ปกติ 129 4" xfId="867"/>
    <cellStyle name="ปกติ 129 5" xfId="1075"/>
    <cellStyle name="ปกติ 129 6" xfId="1285"/>
    <cellStyle name="ปกติ 129 7" xfId="1490"/>
    <cellStyle name="ปกติ 129 8" xfId="1697"/>
    <cellStyle name="ปกติ 129 9" xfId="1899"/>
    <cellStyle name="ปกติ 130" xfId="224"/>
    <cellStyle name="ปกติ 130 10" xfId="2201"/>
    <cellStyle name="ปกติ 130 11" xfId="3211"/>
    <cellStyle name="ปกติ 130 2" xfId="469"/>
    <cellStyle name="ปกติ 130 3" xfId="658"/>
    <cellStyle name="ปกติ 130 4" xfId="868"/>
    <cellStyle name="ปกติ 130 5" xfId="1076"/>
    <cellStyle name="ปกติ 130 6" xfId="1286"/>
    <cellStyle name="ปกติ 130 7" xfId="1491"/>
    <cellStyle name="ปกติ 130 8" xfId="1698"/>
    <cellStyle name="ปกติ 130 9" xfId="1900"/>
    <cellStyle name="ปกติ 131" xfId="226"/>
    <cellStyle name="ปกติ 131 10" xfId="2203"/>
    <cellStyle name="ปกติ 131 11" xfId="3212"/>
    <cellStyle name="ปกติ 131 2" xfId="471"/>
    <cellStyle name="ปกติ 131 3" xfId="660"/>
    <cellStyle name="ปกติ 131 4" xfId="870"/>
    <cellStyle name="ปกติ 131 5" xfId="1078"/>
    <cellStyle name="ปกติ 131 6" xfId="1288"/>
    <cellStyle name="ปกติ 131 7" xfId="1493"/>
    <cellStyle name="ปกติ 131 8" xfId="1700"/>
    <cellStyle name="ปกติ 131 9" xfId="1902"/>
    <cellStyle name="ปกติ 2" xfId="15"/>
    <cellStyle name="ปกติ 2 2" xfId="2275"/>
    <cellStyle name="ปกติ 2 3" xfId="2662"/>
    <cellStyle name="ปกติ 2 4" xfId="251"/>
    <cellStyle name="ปกติ 2 5" xfId="3297"/>
    <cellStyle name="ปกติ 3" xfId="2035"/>
    <cellStyle name="ปกติ 48" xfId="114"/>
    <cellStyle name="ปกติ 48 10" xfId="2090"/>
    <cellStyle name="ปกติ 48 11" xfId="3213"/>
    <cellStyle name="ปกติ 48 2" xfId="358"/>
    <cellStyle name="ปกติ 48 3" xfId="547"/>
    <cellStyle name="ปกติ 48 4" xfId="757"/>
    <cellStyle name="ปกติ 48 5" xfId="965"/>
    <cellStyle name="ปกติ 48 6" xfId="1175"/>
    <cellStyle name="ปกติ 48 7" xfId="1380"/>
    <cellStyle name="ปกติ 48 8" xfId="1587"/>
    <cellStyle name="ปกติ 48 9" xfId="1789"/>
    <cellStyle name="ปกติ 49" xfId="116"/>
    <cellStyle name="ปกติ 49 10" xfId="2092"/>
    <cellStyle name="ปกติ 49 11" xfId="3214"/>
    <cellStyle name="ปกติ 49 2" xfId="360"/>
    <cellStyle name="ปกติ 49 3" xfId="549"/>
    <cellStyle name="ปกติ 49 4" xfId="759"/>
    <cellStyle name="ปกติ 49 5" xfId="967"/>
    <cellStyle name="ปกติ 49 6" xfId="1177"/>
    <cellStyle name="ปกติ 49 7" xfId="1382"/>
    <cellStyle name="ปกติ 49 8" xfId="1589"/>
    <cellStyle name="ปกติ 49 9" xfId="1791"/>
    <cellStyle name="ปกติ 50" xfId="117"/>
    <cellStyle name="ปกติ 50 10" xfId="2093"/>
    <cellStyle name="ปกติ 50 11" xfId="3215"/>
    <cellStyle name="ปกติ 50 2" xfId="361"/>
    <cellStyle name="ปกติ 50 3" xfId="550"/>
    <cellStyle name="ปกติ 50 4" xfId="760"/>
    <cellStyle name="ปกติ 50 5" xfId="968"/>
    <cellStyle name="ปกติ 50 6" xfId="1178"/>
    <cellStyle name="ปกติ 50 7" xfId="1383"/>
    <cellStyle name="ปกติ 50 8" xfId="1590"/>
    <cellStyle name="ปกติ 50 9" xfId="1792"/>
    <cellStyle name="ปกติ 51" xfId="119"/>
    <cellStyle name="ปกติ 51 10" xfId="2095"/>
    <cellStyle name="ปกติ 51 11" xfId="3216"/>
    <cellStyle name="ปกติ 51 2" xfId="363"/>
    <cellStyle name="ปกติ 51 3" xfId="552"/>
    <cellStyle name="ปกติ 51 4" xfId="762"/>
    <cellStyle name="ปกติ 51 5" xfId="970"/>
    <cellStyle name="ปกติ 51 6" xfId="1180"/>
    <cellStyle name="ปกติ 51 7" xfId="1385"/>
    <cellStyle name="ปกติ 51 8" xfId="1592"/>
    <cellStyle name="ปกติ 51 9" xfId="1794"/>
    <cellStyle name="ปกติ 52" xfId="120"/>
    <cellStyle name="ปกติ 52 10" xfId="2096"/>
    <cellStyle name="ปกติ 52 11" xfId="3217"/>
    <cellStyle name="ปกติ 52 2" xfId="364"/>
    <cellStyle name="ปกติ 52 3" xfId="553"/>
    <cellStyle name="ปกติ 52 4" xfId="763"/>
    <cellStyle name="ปกติ 52 5" xfId="971"/>
    <cellStyle name="ปกติ 52 6" xfId="1181"/>
    <cellStyle name="ปกติ 52 7" xfId="1386"/>
    <cellStyle name="ปกติ 52 8" xfId="1593"/>
    <cellStyle name="ปกติ 52 9" xfId="1795"/>
    <cellStyle name="ปกติ 53" xfId="122"/>
    <cellStyle name="ปกติ 53 10" xfId="2098"/>
    <cellStyle name="ปกติ 53 11" xfId="3218"/>
    <cellStyle name="ปกติ 53 2" xfId="366"/>
    <cellStyle name="ปกติ 53 3" xfId="555"/>
    <cellStyle name="ปกติ 53 4" xfId="765"/>
    <cellStyle name="ปกติ 53 5" xfId="973"/>
    <cellStyle name="ปกติ 53 6" xfId="1183"/>
    <cellStyle name="ปกติ 53 7" xfId="1388"/>
    <cellStyle name="ปกติ 53 8" xfId="1595"/>
    <cellStyle name="ปกติ 53 9" xfId="1797"/>
    <cellStyle name="ปกติ 54" xfId="123"/>
    <cellStyle name="ปกติ 54 10" xfId="2099"/>
    <cellStyle name="ปกติ 54 11" xfId="3219"/>
    <cellStyle name="ปกติ 54 2" xfId="367"/>
    <cellStyle name="ปกติ 54 3" xfId="556"/>
    <cellStyle name="ปกติ 54 4" xfId="766"/>
    <cellStyle name="ปกติ 54 5" xfId="974"/>
    <cellStyle name="ปกติ 54 6" xfId="1184"/>
    <cellStyle name="ปกติ 54 7" xfId="1389"/>
    <cellStyle name="ปกติ 54 8" xfId="1596"/>
    <cellStyle name="ปกติ 54 9" xfId="1798"/>
    <cellStyle name="ปกติ 55" xfId="24"/>
    <cellStyle name="ปกติ 55 10" xfId="2101"/>
    <cellStyle name="ปกติ 55 11" xfId="3220"/>
    <cellStyle name="ปกติ 55 2" xfId="369"/>
    <cellStyle name="ปกติ 55 3" xfId="558"/>
    <cellStyle name="ปกติ 55 4" xfId="768"/>
    <cellStyle name="ปกติ 55 5" xfId="976"/>
    <cellStyle name="ปกติ 55 6" xfId="1186"/>
    <cellStyle name="ปกติ 55 7" xfId="1391"/>
    <cellStyle name="ปกติ 55 8" xfId="1598"/>
    <cellStyle name="ปกติ 55 9" xfId="1800"/>
    <cellStyle name="ปกติ 58" xfId="125"/>
    <cellStyle name="ปกติ 58 10" xfId="2102"/>
    <cellStyle name="ปกติ 58 11" xfId="3221"/>
    <cellStyle name="ปกติ 58 2" xfId="370"/>
    <cellStyle name="ปกติ 58 3" xfId="559"/>
    <cellStyle name="ปกติ 58 4" xfId="769"/>
    <cellStyle name="ปกติ 58 5" xfId="977"/>
    <cellStyle name="ปกติ 58 6" xfId="1187"/>
    <cellStyle name="ปกติ 58 7" xfId="1392"/>
    <cellStyle name="ปกติ 58 8" xfId="1599"/>
    <cellStyle name="ปกติ 58 9" xfId="1801"/>
    <cellStyle name="ปกติ 60" xfId="127"/>
    <cellStyle name="ปกติ 60 10" xfId="2104"/>
    <cellStyle name="ปกติ 60 11" xfId="3222"/>
    <cellStyle name="ปกติ 60 2" xfId="372"/>
    <cellStyle name="ปกติ 60 3" xfId="561"/>
    <cellStyle name="ปกติ 60 4" xfId="771"/>
    <cellStyle name="ปกติ 60 5" xfId="979"/>
    <cellStyle name="ปกติ 60 6" xfId="1189"/>
    <cellStyle name="ปกติ 60 7" xfId="1394"/>
    <cellStyle name="ปกติ 60 8" xfId="1601"/>
    <cellStyle name="ปกติ 60 9" xfId="1803"/>
    <cellStyle name="ปกติ 61" xfId="128"/>
    <cellStyle name="ปกติ 61 10" xfId="2105"/>
    <cellStyle name="ปกติ 61 11" xfId="3223"/>
    <cellStyle name="ปกติ 61 2" xfId="373"/>
    <cellStyle name="ปกติ 61 3" xfId="562"/>
    <cellStyle name="ปกติ 61 4" xfId="772"/>
    <cellStyle name="ปกติ 61 5" xfId="980"/>
    <cellStyle name="ปกติ 61 6" xfId="1190"/>
    <cellStyle name="ปกติ 61 7" xfId="1395"/>
    <cellStyle name="ปกติ 61 8" xfId="1602"/>
    <cellStyle name="ปกติ 61 9" xfId="1804"/>
    <cellStyle name="ปกติ 62" xfId="130"/>
    <cellStyle name="ปกติ 62 10" xfId="2107"/>
    <cellStyle name="ปกติ 62 11" xfId="3224"/>
    <cellStyle name="ปกติ 62 2" xfId="375"/>
    <cellStyle name="ปกติ 62 3" xfId="564"/>
    <cellStyle name="ปกติ 62 4" xfId="774"/>
    <cellStyle name="ปกติ 62 5" xfId="982"/>
    <cellStyle name="ปกติ 62 6" xfId="1192"/>
    <cellStyle name="ปกติ 62 7" xfId="1397"/>
    <cellStyle name="ปกติ 62 8" xfId="1604"/>
    <cellStyle name="ปกติ 62 9" xfId="1806"/>
    <cellStyle name="ปกติ 63" xfId="131"/>
    <cellStyle name="ปกติ 63 10" xfId="2108"/>
    <cellStyle name="ปกติ 63 11" xfId="3225"/>
    <cellStyle name="ปกติ 63 2" xfId="376"/>
    <cellStyle name="ปกติ 63 3" xfId="565"/>
    <cellStyle name="ปกติ 63 4" xfId="775"/>
    <cellStyle name="ปกติ 63 5" xfId="983"/>
    <cellStyle name="ปกติ 63 6" xfId="1193"/>
    <cellStyle name="ปกติ 63 7" xfId="1398"/>
    <cellStyle name="ปกติ 63 8" xfId="1605"/>
    <cellStyle name="ปกติ 63 9" xfId="1807"/>
    <cellStyle name="ปกติ 64" xfId="133"/>
    <cellStyle name="ปกติ 64 10" xfId="2110"/>
    <cellStyle name="ปกติ 64 11" xfId="3226"/>
    <cellStyle name="ปกติ 64 2" xfId="378"/>
    <cellStyle name="ปกติ 64 3" xfId="567"/>
    <cellStyle name="ปกติ 64 4" xfId="777"/>
    <cellStyle name="ปกติ 64 5" xfId="985"/>
    <cellStyle name="ปกติ 64 6" xfId="1195"/>
    <cellStyle name="ปกติ 64 7" xfId="1400"/>
    <cellStyle name="ปกติ 64 8" xfId="1607"/>
    <cellStyle name="ปกติ 64 9" xfId="1809"/>
    <cellStyle name="ปกติ 65" xfId="136"/>
    <cellStyle name="ปกติ 65 10" xfId="2113"/>
    <cellStyle name="ปกติ 65 11" xfId="3227"/>
    <cellStyle name="ปกติ 65 2" xfId="381"/>
    <cellStyle name="ปกติ 65 3" xfId="570"/>
    <cellStyle name="ปกติ 65 4" xfId="780"/>
    <cellStyle name="ปกติ 65 5" xfId="988"/>
    <cellStyle name="ปกติ 65 6" xfId="1198"/>
    <cellStyle name="ปกติ 65 7" xfId="1403"/>
    <cellStyle name="ปกติ 65 8" xfId="1610"/>
    <cellStyle name="ปกติ 65 9" xfId="1812"/>
    <cellStyle name="ปกติ 66" xfId="134"/>
    <cellStyle name="ปกติ 66 10" xfId="2111"/>
    <cellStyle name="ปกติ 66 11" xfId="3228"/>
    <cellStyle name="ปกติ 66 2" xfId="379"/>
    <cellStyle name="ปกติ 66 3" xfId="568"/>
    <cellStyle name="ปกติ 66 4" xfId="778"/>
    <cellStyle name="ปกติ 66 5" xfId="986"/>
    <cellStyle name="ปกติ 66 6" xfId="1196"/>
    <cellStyle name="ปกติ 66 7" xfId="1401"/>
    <cellStyle name="ปกติ 66 8" xfId="1608"/>
    <cellStyle name="ปกติ 66 9" xfId="1810"/>
    <cellStyle name="ปกติ 67" xfId="137"/>
    <cellStyle name="ปกติ 67 10" xfId="2114"/>
    <cellStyle name="ปกติ 67 11" xfId="3229"/>
    <cellStyle name="ปกติ 67 2" xfId="382"/>
    <cellStyle name="ปกติ 67 3" xfId="571"/>
    <cellStyle name="ปกติ 67 4" xfId="781"/>
    <cellStyle name="ปกติ 67 5" xfId="989"/>
    <cellStyle name="ปกติ 67 6" xfId="1199"/>
    <cellStyle name="ปกติ 67 7" xfId="1404"/>
    <cellStyle name="ปกติ 67 8" xfId="1611"/>
    <cellStyle name="ปกติ 67 9" xfId="1813"/>
    <cellStyle name="ปกติ 68" xfId="139"/>
    <cellStyle name="ปกติ 68 10" xfId="2116"/>
    <cellStyle name="ปกติ 68 11" xfId="3230"/>
    <cellStyle name="ปกติ 68 2" xfId="384"/>
    <cellStyle name="ปกติ 68 3" xfId="573"/>
    <cellStyle name="ปกติ 68 4" xfId="783"/>
    <cellStyle name="ปกติ 68 5" xfId="991"/>
    <cellStyle name="ปกติ 68 6" xfId="1201"/>
    <cellStyle name="ปกติ 68 7" xfId="1406"/>
    <cellStyle name="ปกติ 68 8" xfId="1613"/>
    <cellStyle name="ปกติ 68 9" xfId="1815"/>
    <cellStyle name="ปกติ 69" xfId="140"/>
    <cellStyle name="ปกติ 69 10" xfId="2117"/>
    <cellStyle name="ปกติ 69 11" xfId="3231"/>
    <cellStyle name="ปกติ 69 2" xfId="385"/>
    <cellStyle name="ปกติ 69 3" xfId="574"/>
    <cellStyle name="ปกติ 69 4" xfId="784"/>
    <cellStyle name="ปกติ 69 5" xfId="992"/>
    <cellStyle name="ปกติ 69 6" xfId="1202"/>
    <cellStyle name="ปกติ 69 7" xfId="1407"/>
    <cellStyle name="ปกติ 69 8" xfId="1614"/>
    <cellStyle name="ปกติ 69 9" xfId="1816"/>
    <cellStyle name="ปกติ 70" xfId="142"/>
    <cellStyle name="ปกติ 70 10" xfId="2119"/>
    <cellStyle name="ปกติ 70 11" xfId="3232"/>
    <cellStyle name="ปกติ 70 2" xfId="387"/>
    <cellStyle name="ปกติ 70 3" xfId="576"/>
    <cellStyle name="ปกติ 70 4" xfId="786"/>
    <cellStyle name="ปกติ 70 5" xfId="994"/>
    <cellStyle name="ปกติ 70 6" xfId="1204"/>
    <cellStyle name="ปกติ 70 7" xfId="1409"/>
    <cellStyle name="ปกติ 70 8" xfId="1616"/>
    <cellStyle name="ปกติ 70 9" xfId="1818"/>
    <cellStyle name="ปกติ 71" xfId="143"/>
    <cellStyle name="ปกติ 71 10" xfId="2120"/>
    <cellStyle name="ปกติ 71 11" xfId="3233"/>
    <cellStyle name="ปกติ 71 2" xfId="388"/>
    <cellStyle name="ปกติ 71 3" xfId="577"/>
    <cellStyle name="ปกติ 71 4" xfId="787"/>
    <cellStyle name="ปกติ 71 5" xfId="995"/>
    <cellStyle name="ปกติ 71 6" xfId="1205"/>
    <cellStyle name="ปกติ 71 7" xfId="1410"/>
    <cellStyle name="ปกติ 71 8" xfId="1617"/>
    <cellStyle name="ปกติ 71 9" xfId="1819"/>
    <cellStyle name="ปกติ 72" xfId="145"/>
    <cellStyle name="ปกติ 72 10" xfId="2122"/>
    <cellStyle name="ปกติ 72 11" xfId="3234"/>
    <cellStyle name="ปกติ 72 2" xfId="390"/>
    <cellStyle name="ปกติ 72 3" xfId="579"/>
    <cellStyle name="ปกติ 72 4" xfId="789"/>
    <cellStyle name="ปกติ 72 5" xfId="997"/>
    <cellStyle name="ปกติ 72 6" xfId="1207"/>
    <cellStyle name="ปกติ 72 7" xfId="1412"/>
    <cellStyle name="ปกติ 72 8" xfId="1619"/>
    <cellStyle name="ปกติ 72 9" xfId="1821"/>
    <cellStyle name="ปกติ 73" xfId="146"/>
    <cellStyle name="ปกติ 73 10" xfId="2123"/>
    <cellStyle name="ปกติ 73 11" xfId="3235"/>
    <cellStyle name="ปกติ 73 2" xfId="391"/>
    <cellStyle name="ปกติ 73 3" xfId="580"/>
    <cellStyle name="ปกติ 73 4" xfId="790"/>
    <cellStyle name="ปกติ 73 5" xfId="998"/>
    <cellStyle name="ปกติ 73 6" xfId="1208"/>
    <cellStyle name="ปกติ 73 7" xfId="1413"/>
    <cellStyle name="ปกติ 73 8" xfId="1620"/>
    <cellStyle name="ปกติ 73 9" xfId="1822"/>
    <cellStyle name="ปกติ 74" xfId="148"/>
    <cellStyle name="ปกติ 74 10" xfId="2125"/>
    <cellStyle name="ปกติ 74 11" xfId="3236"/>
    <cellStyle name="ปกติ 74 2" xfId="393"/>
    <cellStyle name="ปกติ 74 3" xfId="582"/>
    <cellStyle name="ปกติ 74 4" xfId="792"/>
    <cellStyle name="ปกติ 74 5" xfId="1000"/>
    <cellStyle name="ปกติ 74 6" xfId="1210"/>
    <cellStyle name="ปกติ 74 7" xfId="1415"/>
    <cellStyle name="ปกติ 74 8" xfId="1622"/>
    <cellStyle name="ปกติ 74 9" xfId="1824"/>
    <cellStyle name="ปกติ 75" xfId="149"/>
    <cellStyle name="ปกติ 75 10" xfId="2126"/>
    <cellStyle name="ปกติ 75 11" xfId="3237"/>
    <cellStyle name="ปกติ 75 2" xfId="394"/>
    <cellStyle name="ปกติ 75 3" xfId="583"/>
    <cellStyle name="ปกติ 75 4" xfId="793"/>
    <cellStyle name="ปกติ 75 5" xfId="1001"/>
    <cellStyle name="ปกติ 75 6" xfId="1211"/>
    <cellStyle name="ปกติ 75 7" xfId="1416"/>
    <cellStyle name="ปกติ 75 8" xfId="1623"/>
    <cellStyle name="ปกติ 75 9" xfId="1825"/>
    <cellStyle name="ปกติ 76" xfId="151"/>
    <cellStyle name="ปกติ 76 10" xfId="2128"/>
    <cellStyle name="ปกติ 76 11" xfId="3238"/>
    <cellStyle name="ปกติ 76 2" xfId="396"/>
    <cellStyle name="ปกติ 76 3" xfId="585"/>
    <cellStyle name="ปกติ 76 4" xfId="795"/>
    <cellStyle name="ปกติ 76 5" xfId="1003"/>
    <cellStyle name="ปกติ 76 6" xfId="1213"/>
    <cellStyle name="ปกติ 76 7" xfId="1418"/>
    <cellStyle name="ปกติ 76 8" xfId="1625"/>
    <cellStyle name="ปกติ 76 9" xfId="1827"/>
    <cellStyle name="ปกติ 77" xfId="152"/>
    <cellStyle name="ปกติ 77 10" xfId="2129"/>
    <cellStyle name="ปกติ 77 11" xfId="3239"/>
    <cellStyle name="ปกติ 77 2" xfId="397"/>
    <cellStyle name="ปกติ 77 3" xfId="586"/>
    <cellStyle name="ปกติ 77 4" xfId="796"/>
    <cellStyle name="ปกติ 77 5" xfId="1004"/>
    <cellStyle name="ปกติ 77 6" xfId="1214"/>
    <cellStyle name="ปกติ 77 7" xfId="1419"/>
    <cellStyle name="ปกติ 77 8" xfId="1626"/>
    <cellStyle name="ปกติ 77 9" xfId="1828"/>
    <cellStyle name="ปกติ 78" xfId="154"/>
    <cellStyle name="ปกติ 78 10" xfId="2131"/>
    <cellStyle name="ปกติ 78 11" xfId="3240"/>
    <cellStyle name="ปกติ 78 2" xfId="399"/>
    <cellStyle name="ปกติ 78 3" xfId="588"/>
    <cellStyle name="ปกติ 78 4" xfId="798"/>
    <cellStyle name="ปกติ 78 5" xfId="1006"/>
    <cellStyle name="ปกติ 78 6" xfId="1216"/>
    <cellStyle name="ปกติ 78 7" xfId="1421"/>
    <cellStyle name="ปกติ 78 8" xfId="1628"/>
    <cellStyle name="ปกติ 78 9" xfId="1830"/>
    <cellStyle name="ปกติ 79" xfId="155"/>
    <cellStyle name="ปกติ 79 10" xfId="2132"/>
    <cellStyle name="ปกติ 79 11" xfId="3241"/>
    <cellStyle name="ปกติ 79 2" xfId="400"/>
    <cellStyle name="ปกติ 79 3" xfId="589"/>
    <cellStyle name="ปกติ 79 4" xfId="799"/>
    <cellStyle name="ปกติ 79 5" xfId="1007"/>
    <cellStyle name="ปกติ 79 6" xfId="1217"/>
    <cellStyle name="ปกติ 79 7" xfId="1422"/>
    <cellStyle name="ปกติ 79 8" xfId="1629"/>
    <cellStyle name="ปกติ 79 9" xfId="1831"/>
    <cellStyle name="ปกติ 80" xfId="157"/>
    <cellStyle name="ปกติ 80 10" xfId="2134"/>
    <cellStyle name="ปกติ 80 11" xfId="3242"/>
    <cellStyle name="ปกติ 80 2" xfId="402"/>
    <cellStyle name="ปกติ 80 3" xfId="591"/>
    <cellStyle name="ปกติ 80 4" xfId="801"/>
    <cellStyle name="ปกติ 80 5" xfId="1009"/>
    <cellStyle name="ปกติ 80 6" xfId="1219"/>
    <cellStyle name="ปกติ 80 7" xfId="1424"/>
    <cellStyle name="ปกติ 80 8" xfId="1631"/>
    <cellStyle name="ปกติ 80 9" xfId="1833"/>
    <cellStyle name="ปกติ 81" xfId="158"/>
    <cellStyle name="ปกติ 81 10" xfId="2135"/>
    <cellStyle name="ปกติ 81 11" xfId="3243"/>
    <cellStyle name="ปกติ 81 2" xfId="403"/>
    <cellStyle name="ปกติ 81 3" xfId="592"/>
    <cellStyle name="ปกติ 81 4" xfId="802"/>
    <cellStyle name="ปกติ 81 5" xfId="1010"/>
    <cellStyle name="ปกติ 81 6" xfId="1220"/>
    <cellStyle name="ปกติ 81 7" xfId="1425"/>
    <cellStyle name="ปกติ 81 8" xfId="1632"/>
    <cellStyle name="ปกติ 81 9" xfId="1834"/>
    <cellStyle name="ปกติ 82" xfId="160"/>
    <cellStyle name="ปกติ 82 10" xfId="2137"/>
    <cellStyle name="ปกติ 82 11" xfId="3244"/>
    <cellStyle name="ปกติ 82 2" xfId="405"/>
    <cellStyle name="ปกติ 82 3" xfId="594"/>
    <cellStyle name="ปกติ 82 4" xfId="804"/>
    <cellStyle name="ปกติ 82 5" xfId="1012"/>
    <cellStyle name="ปกติ 82 6" xfId="1222"/>
    <cellStyle name="ปกติ 82 7" xfId="1427"/>
    <cellStyle name="ปกติ 82 8" xfId="1634"/>
    <cellStyle name="ปกติ 82 9" xfId="1836"/>
    <cellStyle name="ปกติ 83" xfId="161"/>
    <cellStyle name="ปกติ 83 10" xfId="2138"/>
    <cellStyle name="ปกติ 83 11" xfId="3245"/>
    <cellStyle name="ปกติ 83 2" xfId="406"/>
    <cellStyle name="ปกติ 83 3" xfId="595"/>
    <cellStyle name="ปกติ 83 4" xfId="805"/>
    <cellStyle name="ปกติ 83 5" xfId="1013"/>
    <cellStyle name="ปกติ 83 6" xfId="1223"/>
    <cellStyle name="ปกติ 83 7" xfId="1428"/>
    <cellStyle name="ปกติ 83 8" xfId="1635"/>
    <cellStyle name="ปกติ 83 9" xfId="1837"/>
    <cellStyle name="ปกติ 84" xfId="163"/>
    <cellStyle name="ปกติ 84 10" xfId="2140"/>
    <cellStyle name="ปกติ 84 11" xfId="3246"/>
    <cellStyle name="ปกติ 84 2" xfId="408"/>
    <cellStyle name="ปกติ 84 3" xfId="597"/>
    <cellStyle name="ปกติ 84 4" xfId="807"/>
    <cellStyle name="ปกติ 84 5" xfId="1015"/>
    <cellStyle name="ปกติ 84 6" xfId="1225"/>
    <cellStyle name="ปกติ 84 7" xfId="1430"/>
    <cellStyle name="ปกติ 84 8" xfId="1637"/>
    <cellStyle name="ปกติ 84 9" xfId="1839"/>
    <cellStyle name="ปกติ 85" xfId="164"/>
    <cellStyle name="ปกติ 85 10" xfId="2141"/>
    <cellStyle name="ปกติ 85 11" xfId="3247"/>
    <cellStyle name="ปกติ 85 2" xfId="409"/>
    <cellStyle name="ปกติ 85 3" xfId="598"/>
    <cellStyle name="ปกติ 85 4" xfId="808"/>
    <cellStyle name="ปกติ 85 5" xfId="1016"/>
    <cellStyle name="ปกติ 85 6" xfId="1226"/>
    <cellStyle name="ปกติ 85 7" xfId="1431"/>
    <cellStyle name="ปกติ 85 8" xfId="1638"/>
    <cellStyle name="ปกติ 85 9" xfId="1840"/>
    <cellStyle name="ปกติ 86" xfId="166"/>
    <cellStyle name="ปกติ 86 10" xfId="2143"/>
    <cellStyle name="ปกติ 86 11" xfId="3248"/>
    <cellStyle name="ปกติ 86 2" xfId="411"/>
    <cellStyle name="ปกติ 86 3" xfId="600"/>
    <cellStyle name="ปกติ 86 4" xfId="810"/>
    <cellStyle name="ปกติ 86 5" xfId="1018"/>
    <cellStyle name="ปกติ 86 6" xfId="1228"/>
    <cellStyle name="ปกติ 86 7" xfId="1433"/>
    <cellStyle name="ปกติ 86 8" xfId="1640"/>
    <cellStyle name="ปกติ 86 9" xfId="1842"/>
    <cellStyle name="ปกติ 87" xfId="167"/>
    <cellStyle name="ปกติ 87 10" xfId="2144"/>
    <cellStyle name="ปกติ 87 11" xfId="3249"/>
    <cellStyle name="ปกติ 87 2" xfId="412"/>
    <cellStyle name="ปกติ 87 3" xfId="601"/>
    <cellStyle name="ปกติ 87 4" xfId="811"/>
    <cellStyle name="ปกติ 87 5" xfId="1019"/>
    <cellStyle name="ปกติ 87 6" xfId="1229"/>
    <cellStyle name="ปกติ 87 7" xfId="1434"/>
    <cellStyle name="ปกติ 87 8" xfId="1641"/>
    <cellStyle name="ปกติ 87 9" xfId="1843"/>
    <cellStyle name="ปกติ 88" xfId="169"/>
    <cellStyle name="ปกติ 88 10" xfId="2146"/>
    <cellStyle name="ปกติ 88 11" xfId="3250"/>
    <cellStyle name="ปกติ 88 2" xfId="414"/>
    <cellStyle name="ปกติ 88 3" xfId="603"/>
    <cellStyle name="ปกติ 88 4" xfId="813"/>
    <cellStyle name="ปกติ 88 5" xfId="1021"/>
    <cellStyle name="ปกติ 88 6" xfId="1231"/>
    <cellStyle name="ปกติ 88 7" xfId="1436"/>
    <cellStyle name="ปกติ 88 8" xfId="1643"/>
    <cellStyle name="ปกติ 88 9" xfId="1845"/>
    <cellStyle name="ปกติ 89" xfId="170"/>
    <cellStyle name="ปกติ 89 10" xfId="2147"/>
    <cellStyle name="ปกติ 89 11" xfId="3251"/>
    <cellStyle name="ปกติ 89 2" xfId="415"/>
    <cellStyle name="ปกติ 89 3" xfId="604"/>
    <cellStyle name="ปกติ 89 4" xfId="814"/>
    <cellStyle name="ปกติ 89 5" xfId="1022"/>
    <cellStyle name="ปกติ 89 6" xfId="1232"/>
    <cellStyle name="ปกติ 89 7" xfId="1437"/>
    <cellStyle name="ปกติ 89 8" xfId="1644"/>
    <cellStyle name="ปกติ 89 9" xfId="1846"/>
    <cellStyle name="ปกติ 90" xfId="172"/>
    <cellStyle name="ปกติ 90 10" xfId="2149"/>
    <cellStyle name="ปกติ 90 11" xfId="3252"/>
    <cellStyle name="ปกติ 90 2" xfId="417"/>
    <cellStyle name="ปกติ 90 3" xfId="606"/>
    <cellStyle name="ปกติ 90 4" xfId="816"/>
    <cellStyle name="ปกติ 90 5" xfId="1024"/>
    <cellStyle name="ปกติ 90 6" xfId="1234"/>
    <cellStyle name="ปกติ 90 7" xfId="1439"/>
    <cellStyle name="ปกติ 90 8" xfId="1646"/>
    <cellStyle name="ปกติ 90 9" xfId="1848"/>
    <cellStyle name="ปกติ 91" xfId="173"/>
    <cellStyle name="ปกติ 91 10" xfId="2150"/>
    <cellStyle name="ปกติ 91 11" xfId="3253"/>
    <cellStyle name="ปกติ 91 2" xfId="418"/>
    <cellStyle name="ปกติ 91 3" xfId="607"/>
    <cellStyle name="ปกติ 91 4" xfId="817"/>
    <cellStyle name="ปกติ 91 5" xfId="1025"/>
    <cellStyle name="ปกติ 91 6" xfId="1235"/>
    <cellStyle name="ปกติ 91 7" xfId="1440"/>
    <cellStyle name="ปกติ 91 8" xfId="1647"/>
    <cellStyle name="ปกติ 91 9" xfId="1849"/>
    <cellStyle name="ปกติ 92" xfId="175"/>
    <cellStyle name="ปกติ 92 10" xfId="2152"/>
    <cellStyle name="ปกติ 92 11" xfId="3254"/>
    <cellStyle name="ปกติ 92 2" xfId="420"/>
    <cellStyle name="ปกติ 92 3" xfId="609"/>
    <cellStyle name="ปกติ 92 4" xfId="819"/>
    <cellStyle name="ปกติ 92 5" xfId="1027"/>
    <cellStyle name="ปกติ 92 6" xfId="1237"/>
    <cellStyle name="ปกติ 92 7" xfId="1442"/>
    <cellStyle name="ปกติ 92 8" xfId="1649"/>
    <cellStyle name="ปกติ 92 9" xfId="1851"/>
    <cellStyle name="ปกติ 93" xfId="176"/>
    <cellStyle name="ปกติ 93 10" xfId="2153"/>
    <cellStyle name="ปกติ 93 11" xfId="3255"/>
    <cellStyle name="ปกติ 93 2" xfId="421"/>
    <cellStyle name="ปกติ 93 3" xfId="610"/>
    <cellStyle name="ปกติ 93 4" xfId="820"/>
    <cellStyle name="ปกติ 93 5" xfId="1028"/>
    <cellStyle name="ปกติ 93 6" xfId="1238"/>
    <cellStyle name="ปกติ 93 7" xfId="1443"/>
    <cellStyle name="ปกติ 93 8" xfId="1650"/>
    <cellStyle name="ปกติ 93 9" xfId="1852"/>
    <cellStyle name="ปกติ 94" xfId="178"/>
    <cellStyle name="ปกติ 94 10" xfId="2155"/>
    <cellStyle name="ปกติ 94 11" xfId="3256"/>
    <cellStyle name="ปกติ 94 2" xfId="423"/>
    <cellStyle name="ปกติ 94 3" xfId="612"/>
    <cellStyle name="ปกติ 94 4" xfId="822"/>
    <cellStyle name="ปกติ 94 5" xfId="1030"/>
    <cellStyle name="ปกติ 94 6" xfId="1240"/>
    <cellStyle name="ปกติ 94 7" xfId="1445"/>
    <cellStyle name="ปกติ 94 8" xfId="1652"/>
    <cellStyle name="ปกติ 94 9" xfId="1854"/>
    <cellStyle name="ปกติ 95" xfId="179"/>
    <cellStyle name="ปกติ 95 10" xfId="2156"/>
    <cellStyle name="ปกติ 95 11" xfId="3257"/>
    <cellStyle name="ปกติ 95 2" xfId="424"/>
    <cellStyle name="ปกติ 95 3" xfId="613"/>
    <cellStyle name="ปกติ 95 4" xfId="823"/>
    <cellStyle name="ปกติ 95 5" xfId="1031"/>
    <cellStyle name="ปกติ 95 6" xfId="1241"/>
    <cellStyle name="ปกติ 95 7" xfId="1446"/>
    <cellStyle name="ปกติ 95 8" xfId="1653"/>
    <cellStyle name="ปกติ 95 9" xfId="1855"/>
    <cellStyle name="ปกติ 96" xfId="181"/>
    <cellStyle name="ปกติ 96 10" xfId="2158"/>
    <cellStyle name="ปกติ 96 11" xfId="3258"/>
    <cellStyle name="ปกติ 96 2" xfId="426"/>
    <cellStyle name="ปกติ 96 3" xfId="615"/>
    <cellStyle name="ปกติ 96 4" xfId="825"/>
    <cellStyle name="ปกติ 96 5" xfId="1033"/>
    <cellStyle name="ปกติ 96 6" xfId="1243"/>
    <cellStyle name="ปกติ 96 7" xfId="1448"/>
    <cellStyle name="ปกติ 96 8" xfId="1655"/>
    <cellStyle name="ปกติ 96 9" xfId="1857"/>
    <cellStyle name="ปกติ 97" xfId="182"/>
    <cellStyle name="ปกติ 97 10" xfId="2159"/>
    <cellStyle name="ปกติ 97 11" xfId="3259"/>
    <cellStyle name="ปกติ 97 2" xfId="427"/>
    <cellStyle name="ปกติ 97 3" xfId="616"/>
    <cellStyle name="ปกติ 97 4" xfId="826"/>
    <cellStyle name="ปกติ 97 5" xfId="1034"/>
    <cellStyle name="ปกติ 97 6" xfId="1244"/>
    <cellStyle name="ปกติ 97 7" xfId="1449"/>
    <cellStyle name="ปกติ 97 8" xfId="1656"/>
    <cellStyle name="ปกติ 97 9" xfId="1858"/>
    <cellStyle name="ปกติ 98" xfId="184"/>
    <cellStyle name="ปกติ 98 10" xfId="2161"/>
    <cellStyle name="ปกติ 98 11" xfId="3260"/>
    <cellStyle name="ปกติ 98 2" xfId="429"/>
    <cellStyle name="ปกติ 98 3" xfId="618"/>
    <cellStyle name="ปกติ 98 4" xfId="828"/>
    <cellStyle name="ปกติ 98 5" xfId="1036"/>
    <cellStyle name="ปกติ 98 6" xfId="1246"/>
    <cellStyle name="ปกติ 98 7" xfId="1451"/>
    <cellStyle name="ปกติ 98 8" xfId="1658"/>
    <cellStyle name="ปกติ 98 9" xfId="18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8"/>
  <sheetViews>
    <sheetView view="pageLayout" zoomScale="85" zoomScaleNormal="90" zoomScalePageLayoutView="85" workbookViewId="0">
      <selection activeCell="AF11" sqref="AF11:AG11"/>
    </sheetView>
  </sheetViews>
  <sheetFormatPr defaultRowHeight="14.25"/>
  <cols>
    <col min="1" max="1" width="28.375" customWidth="1"/>
    <col min="5" max="5" width="57.625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0.625" customWidth="1"/>
    <col min="28" max="28" width="10.375" style="3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style="69" customWidth="1"/>
    <col min="34" max="34" width="11.75" style="69" customWidth="1"/>
    <col min="35" max="35" width="9" style="69" customWidth="1"/>
    <col min="36" max="36" width="9.125" style="69"/>
  </cols>
  <sheetData>
    <row r="1" spans="1:37" s="1" customFormat="1" ht="23.25">
      <c r="A1" s="211" t="s">
        <v>327</v>
      </c>
      <c r="B1" s="211"/>
      <c r="C1" s="211"/>
      <c r="D1" s="211"/>
      <c r="E1" s="211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G1" s="69"/>
      <c r="AH1" s="69"/>
      <c r="AI1" s="69"/>
      <c r="AJ1" s="96"/>
    </row>
    <row r="2" spans="1:37" s="1" customFormat="1" ht="23.25" customHeight="1">
      <c r="A2" s="214" t="s">
        <v>196</v>
      </c>
      <c r="B2" s="214" t="s">
        <v>161</v>
      </c>
      <c r="C2" s="215" t="s">
        <v>162</v>
      </c>
      <c r="D2" s="216" t="s">
        <v>163</v>
      </c>
      <c r="E2" s="214" t="s">
        <v>164</v>
      </c>
      <c r="F2" s="214" t="s">
        <v>294</v>
      </c>
      <c r="G2" s="214" t="s">
        <v>295</v>
      </c>
      <c r="H2" s="223" t="s">
        <v>296</v>
      </c>
      <c r="I2" s="214" t="s">
        <v>165</v>
      </c>
      <c r="J2" s="214" t="s">
        <v>166</v>
      </c>
      <c r="K2" s="224" t="s">
        <v>167</v>
      </c>
      <c r="L2" s="214" t="s">
        <v>168</v>
      </c>
      <c r="M2" s="225" t="s">
        <v>297</v>
      </c>
      <c r="N2" s="225"/>
      <c r="O2" s="225"/>
      <c r="P2" s="225"/>
      <c r="Q2" s="226" t="s">
        <v>298</v>
      </c>
      <c r="R2" s="225" t="s">
        <v>299</v>
      </c>
      <c r="S2" s="225"/>
      <c r="T2" s="225"/>
      <c r="U2" s="225"/>
      <c r="V2" s="226" t="s">
        <v>300</v>
      </c>
      <c r="W2" s="227" t="s">
        <v>301</v>
      </c>
      <c r="X2" s="228"/>
      <c r="Y2" s="229"/>
      <c r="Z2" s="226" t="s">
        <v>302</v>
      </c>
      <c r="AA2" s="232" t="s">
        <v>303</v>
      </c>
      <c r="AB2" s="232" t="s">
        <v>304</v>
      </c>
      <c r="AC2" s="217" t="s">
        <v>329</v>
      </c>
      <c r="AD2" s="230" t="s">
        <v>306</v>
      </c>
      <c r="AE2" s="233" t="s">
        <v>307</v>
      </c>
      <c r="AF2" s="230" t="s">
        <v>308</v>
      </c>
      <c r="AG2" s="217" t="s">
        <v>309</v>
      </c>
      <c r="AH2" s="230" t="s">
        <v>310</v>
      </c>
      <c r="AI2" s="230" t="s">
        <v>311</v>
      </c>
      <c r="AJ2" s="94"/>
    </row>
    <row r="3" spans="1:37" s="1" customFormat="1" ht="46.5" customHeight="1">
      <c r="A3" s="214"/>
      <c r="B3" s="214"/>
      <c r="C3" s="215"/>
      <c r="D3" s="216"/>
      <c r="E3" s="214"/>
      <c r="F3" s="214"/>
      <c r="G3" s="214"/>
      <c r="H3" s="223"/>
      <c r="I3" s="214"/>
      <c r="J3" s="214"/>
      <c r="K3" s="224"/>
      <c r="L3" s="214"/>
      <c r="M3" s="176" t="s">
        <v>312</v>
      </c>
      <c r="N3" s="177" t="s">
        <v>313</v>
      </c>
      <c r="O3" s="177" t="s">
        <v>314</v>
      </c>
      <c r="P3" s="176" t="s">
        <v>315</v>
      </c>
      <c r="Q3" s="226"/>
      <c r="R3" s="176" t="s">
        <v>316</v>
      </c>
      <c r="S3" s="177" t="s">
        <v>317</v>
      </c>
      <c r="T3" s="177" t="s">
        <v>318</v>
      </c>
      <c r="U3" s="176" t="s">
        <v>319</v>
      </c>
      <c r="V3" s="226"/>
      <c r="W3" s="176" t="s">
        <v>320</v>
      </c>
      <c r="X3" s="177" t="s">
        <v>321</v>
      </c>
      <c r="Y3" s="176" t="s">
        <v>322</v>
      </c>
      <c r="Z3" s="226"/>
      <c r="AA3" s="232"/>
      <c r="AB3" s="232"/>
      <c r="AC3" s="218"/>
      <c r="AD3" s="231"/>
      <c r="AE3" s="234"/>
      <c r="AF3" s="231"/>
      <c r="AG3" s="218"/>
      <c r="AH3" s="231"/>
      <c r="AI3" s="231"/>
      <c r="AJ3" s="94"/>
    </row>
    <row r="4" spans="1:37" s="67" customFormat="1" ht="23.25">
      <c r="A4" s="9" t="s">
        <v>0</v>
      </c>
      <c r="B4" s="65">
        <v>441</v>
      </c>
      <c r="C4" s="11">
        <v>333</v>
      </c>
      <c r="D4" s="12">
        <v>200</v>
      </c>
      <c r="E4" s="65" t="s">
        <v>2</v>
      </c>
      <c r="F4" s="13">
        <v>33800</v>
      </c>
      <c r="G4" s="13">
        <v>83075</v>
      </c>
      <c r="H4" s="70">
        <v>49.274999999999999</v>
      </c>
      <c r="I4" s="65">
        <v>2</v>
      </c>
      <c r="J4" s="65" t="s">
        <v>290</v>
      </c>
      <c r="K4" s="62">
        <v>42184</v>
      </c>
      <c r="L4" s="15" t="s">
        <v>173</v>
      </c>
      <c r="M4" s="139">
        <v>41.05</v>
      </c>
      <c r="N4" s="139">
        <v>6.0750000000000002</v>
      </c>
      <c r="O4" s="139">
        <v>1.425</v>
      </c>
      <c r="P4" s="139">
        <v>0.55000000000000004</v>
      </c>
      <c r="Q4" s="139">
        <v>1.97786</v>
      </c>
      <c r="R4" s="139">
        <v>45.6</v>
      </c>
      <c r="S4" s="139">
        <v>3.0249999999999999</v>
      </c>
      <c r="T4" s="139">
        <v>0.42499999999999999</v>
      </c>
      <c r="U4" s="139">
        <v>0.05</v>
      </c>
      <c r="V4" s="139">
        <v>4.4263599999999999</v>
      </c>
      <c r="W4" s="139">
        <v>0</v>
      </c>
      <c r="X4" s="139">
        <v>0</v>
      </c>
      <c r="Y4" s="139">
        <v>49.099999999999994</v>
      </c>
      <c r="Z4" s="139">
        <v>1.04142</v>
      </c>
      <c r="AA4" s="139">
        <v>223</v>
      </c>
      <c r="AB4" s="139">
        <v>20</v>
      </c>
      <c r="AC4" s="139">
        <v>0.13510183373197099</v>
      </c>
      <c r="AD4" s="139">
        <v>0</v>
      </c>
      <c r="AE4" s="139">
        <v>1.8202999854376001E-2</v>
      </c>
      <c r="AF4" s="139">
        <v>0</v>
      </c>
      <c r="AG4" s="139">
        <v>4.1260133003252271E-2</v>
      </c>
      <c r="AH4" s="139">
        <v>1</v>
      </c>
      <c r="AI4" s="139">
        <v>0</v>
      </c>
      <c r="AJ4" s="129"/>
      <c r="AK4" s="25"/>
    </row>
    <row r="5" spans="1:37" s="67" customFormat="1" ht="23.25">
      <c r="A5" s="9" t="s">
        <v>0</v>
      </c>
      <c r="B5" s="65">
        <v>441</v>
      </c>
      <c r="C5" s="11">
        <v>333</v>
      </c>
      <c r="D5" s="12">
        <v>200</v>
      </c>
      <c r="E5" s="65" t="s">
        <v>2</v>
      </c>
      <c r="F5" s="13">
        <v>83075</v>
      </c>
      <c r="G5" s="13">
        <v>33800</v>
      </c>
      <c r="H5" s="70">
        <v>49.274999999999999</v>
      </c>
      <c r="I5" s="65">
        <v>2</v>
      </c>
      <c r="J5" s="65" t="s">
        <v>3</v>
      </c>
      <c r="K5" s="62">
        <v>42185</v>
      </c>
      <c r="L5" s="15" t="s">
        <v>173</v>
      </c>
      <c r="M5" s="139">
        <v>40.6</v>
      </c>
      <c r="N5" s="139">
        <v>6.1</v>
      </c>
      <c r="O5" s="139">
        <v>1.8</v>
      </c>
      <c r="P5" s="139">
        <v>0.6</v>
      </c>
      <c r="Q5" s="139">
        <v>2.0171800000000002</v>
      </c>
      <c r="R5" s="139">
        <v>44.174999999999997</v>
      </c>
      <c r="S5" s="139">
        <v>3.4750000000000001</v>
      </c>
      <c r="T5" s="139">
        <v>1.2</v>
      </c>
      <c r="U5" s="139">
        <v>0.25</v>
      </c>
      <c r="V5" s="139">
        <v>4.9706099999999998</v>
      </c>
      <c r="W5" s="139">
        <v>0</v>
      </c>
      <c r="X5" s="139">
        <v>0</v>
      </c>
      <c r="Y5" s="139">
        <v>49.1</v>
      </c>
      <c r="Z5" s="139">
        <v>1.07267</v>
      </c>
      <c r="AA5" s="139">
        <v>1624</v>
      </c>
      <c r="AB5" s="139">
        <v>28</v>
      </c>
      <c r="AC5" s="139">
        <v>0.94977168949771684</v>
      </c>
      <c r="AD5" s="139">
        <v>34</v>
      </c>
      <c r="AE5" s="139">
        <v>0</v>
      </c>
      <c r="AF5" s="139">
        <v>159</v>
      </c>
      <c r="AG5" s="139">
        <v>0</v>
      </c>
      <c r="AH5" s="139">
        <v>0</v>
      </c>
      <c r="AI5" s="139">
        <v>1</v>
      </c>
      <c r="AJ5" s="129"/>
      <c r="AK5" s="25"/>
    </row>
    <row r="6" spans="1:37" s="67" customFormat="1" ht="23.25">
      <c r="A6" s="9" t="s">
        <v>0</v>
      </c>
      <c r="B6" s="65">
        <v>441</v>
      </c>
      <c r="C6" s="11">
        <v>3032</v>
      </c>
      <c r="D6" s="12">
        <v>200</v>
      </c>
      <c r="E6" s="65" t="s">
        <v>6</v>
      </c>
      <c r="F6" s="13">
        <v>42977</v>
      </c>
      <c r="G6" s="13">
        <v>32362</v>
      </c>
      <c r="H6" s="70">
        <v>10.615</v>
      </c>
      <c r="I6" s="65">
        <v>2</v>
      </c>
      <c r="J6" s="65" t="s">
        <v>3</v>
      </c>
      <c r="K6" s="62">
        <v>42185</v>
      </c>
      <c r="L6" s="15" t="s">
        <v>173</v>
      </c>
      <c r="M6" s="139">
        <v>6.7750000000000004</v>
      </c>
      <c r="N6" s="139">
        <v>2.5</v>
      </c>
      <c r="O6" s="139">
        <v>1.125</v>
      </c>
      <c r="P6" s="139">
        <v>0.15</v>
      </c>
      <c r="Q6" s="139">
        <v>2.4208799999999999</v>
      </c>
      <c r="R6" s="139">
        <v>9.625</v>
      </c>
      <c r="S6" s="139">
        <v>0.82499999999999996</v>
      </c>
      <c r="T6" s="139">
        <v>0.1</v>
      </c>
      <c r="U6" s="139">
        <v>0</v>
      </c>
      <c r="V6" s="139">
        <v>5.89032</v>
      </c>
      <c r="W6" s="139">
        <v>0</v>
      </c>
      <c r="X6" s="139">
        <v>0</v>
      </c>
      <c r="Y6" s="139">
        <v>10.55</v>
      </c>
      <c r="Z6" s="139">
        <v>1.0291600000000001</v>
      </c>
      <c r="AA6" s="139">
        <v>321.7</v>
      </c>
      <c r="AB6" s="139">
        <v>31.3</v>
      </c>
      <c r="AC6" s="139">
        <v>0.90801426552721887</v>
      </c>
      <c r="AD6" s="139">
        <v>428.3</v>
      </c>
      <c r="AE6" s="139">
        <v>1.9714430673334782E-2</v>
      </c>
      <c r="AF6" s="139">
        <v>0</v>
      </c>
      <c r="AG6" s="139">
        <v>9.2193955207653833E-2</v>
      </c>
      <c r="AH6" s="139">
        <v>0</v>
      </c>
      <c r="AI6" s="139">
        <v>0</v>
      </c>
      <c r="AJ6" s="129"/>
      <c r="AK6" s="25"/>
    </row>
    <row r="7" spans="1:37" s="67" customFormat="1" ht="23.25">
      <c r="A7" s="9" t="s">
        <v>0</v>
      </c>
      <c r="B7" s="65">
        <v>441</v>
      </c>
      <c r="C7" s="11">
        <v>3038</v>
      </c>
      <c r="D7" s="12">
        <v>100</v>
      </c>
      <c r="E7" s="65" t="s">
        <v>7</v>
      </c>
      <c r="F7" s="13">
        <v>15945</v>
      </c>
      <c r="G7" s="13">
        <v>0</v>
      </c>
      <c r="H7" s="70">
        <v>15.945</v>
      </c>
      <c r="I7" s="65">
        <v>2</v>
      </c>
      <c r="J7" s="65" t="s">
        <v>3</v>
      </c>
      <c r="K7" s="62">
        <v>42186</v>
      </c>
      <c r="L7" s="15" t="s">
        <v>173</v>
      </c>
      <c r="M7" s="139">
        <v>12.525</v>
      </c>
      <c r="N7" s="139">
        <v>1.7</v>
      </c>
      <c r="O7" s="139">
        <v>0.92500000000000004</v>
      </c>
      <c r="P7" s="139">
        <v>0.47499999999999998</v>
      </c>
      <c r="Q7" s="139">
        <v>2.02861</v>
      </c>
      <c r="R7" s="139">
        <v>15.425000000000001</v>
      </c>
      <c r="S7" s="139">
        <v>0.17499999999999999</v>
      </c>
      <c r="T7" s="139">
        <v>2.5000000000000001E-2</v>
      </c>
      <c r="U7" s="139">
        <v>0</v>
      </c>
      <c r="V7" s="139">
        <v>4.1635799999999996</v>
      </c>
      <c r="W7" s="139">
        <v>0</v>
      </c>
      <c r="X7" s="139">
        <v>0</v>
      </c>
      <c r="Y7" s="139">
        <v>15.625</v>
      </c>
      <c r="Z7" s="139">
        <v>1.3001</v>
      </c>
      <c r="AA7" s="139">
        <v>394.2</v>
      </c>
      <c r="AB7" s="139">
        <v>224.6</v>
      </c>
      <c r="AC7" s="139">
        <v>0.90758410607893192</v>
      </c>
      <c r="AD7" s="139">
        <v>129.5</v>
      </c>
      <c r="AE7" s="139">
        <v>1.1528160958212772</v>
      </c>
      <c r="AF7" s="139">
        <v>3</v>
      </c>
      <c r="AG7" s="139">
        <v>0</v>
      </c>
      <c r="AH7" s="139">
        <v>0</v>
      </c>
      <c r="AI7" s="139">
        <v>0</v>
      </c>
      <c r="AJ7" s="129"/>
      <c r="AK7" s="25"/>
    </row>
    <row r="8" spans="1:37" s="1" customFormat="1" ht="23.25">
      <c r="A8" s="9" t="s">
        <v>0</v>
      </c>
      <c r="B8" s="46">
        <v>441</v>
      </c>
      <c r="C8" s="11">
        <v>3195</v>
      </c>
      <c r="D8" s="12">
        <v>100</v>
      </c>
      <c r="E8" s="46" t="s">
        <v>8</v>
      </c>
      <c r="F8" s="13">
        <v>0</v>
      </c>
      <c r="G8" s="13">
        <v>8450</v>
      </c>
      <c r="H8" s="63">
        <v>8.4499999999999993</v>
      </c>
      <c r="I8" s="46">
        <v>4</v>
      </c>
      <c r="J8" s="46" t="s">
        <v>291</v>
      </c>
      <c r="K8" s="45">
        <v>42186</v>
      </c>
      <c r="L8" s="15" t="s">
        <v>173</v>
      </c>
      <c r="M8" s="139">
        <v>5.25</v>
      </c>
      <c r="N8" s="139">
        <v>1.85</v>
      </c>
      <c r="O8" s="139">
        <v>0.92500000000000004</v>
      </c>
      <c r="P8" s="139">
        <v>0.4</v>
      </c>
      <c r="Q8" s="139">
        <v>2.7001200000000001</v>
      </c>
      <c r="R8" s="139">
        <v>8.15</v>
      </c>
      <c r="S8" s="139">
        <v>0.27500000000000002</v>
      </c>
      <c r="T8" s="139">
        <v>0</v>
      </c>
      <c r="U8" s="139">
        <v>0</v>
      </c>
      <c r="V8" s="139">
        <v>4.4480899999999997</v>
      </c>
      <c r="W8" s="139">
        <v>0</v>
      </c>
      <c r="X8" s="139">
        <v>0</v>
      </c>
      <c r="Y8" s="139">
        <v>8.4250000000000007</v>
      </c>
      <c r="Z8" s="139">
        <v>1.19482</v>
      </c>
      <c r="AA8" s="139">
        <v>143.80000000000001</v>
      </c>
      <c r="AB8" s="139">
        <v>112.8</v>
      </c>
      <c r="AC8" s="139">
        <v>0.67692307692307707</v>
      </c>
      <c r="AD8" s="139">
        <v>152.9</v>
      </c>
      <c r="AE8" s="139">
        <v>0.23204766384446532</v>
      </c>
      <c r="AF8" s="139">
        <v>2.2000000000000002</v>
      </c>
      <c r="AG8" s="139">
        <v>5.3756215562424398E-3</v>
      </c>
      <c r="AH8" s="139">
        <v>4</v>
      </c>
      <c r="AI8" s="139">
        <v>0</v>
      </c>
      <c r="AJ8" s="129"/>
      <c r="AK8" s="24"/>
    </row>
    <row r="9" spans="1:37" s="1" customFormat="1" ht="23.25">
      <c r="A9" s="9" t="s">
        <v>0</v>
      </c>
      <c r="B9" s="46">
        <v>441</v>
      </c>
      <c r="C9" s="11">
        <v>3195</v>
      </c>
      <c r="D9" s="12">
        <v>100</v>
      </c>
      <c r="E9" s="46" t="s">
        <v>8</v>
      </c>
      <c r="F9" s="13">
        <v>8450</v>
      </c>
      <c r="G9" s="13">
        <v>0</v>
      </c>
      <c r="H9" s="63">
        <v>8.4499999999999993</v>
      </c>
      <c r="I9" s="46">
        <v>4</v>
      </c>
      <c r="J9" s="46" t="s">
        <v>4</v>
      </c>
      <c r="K9" s="45">
        <v>42186</v>
      </c>
      <c r="L9" s="15" t="s">
        <v>173</v>
      </c>
      <c r="M9" s="139">
        <v>4.3499999999999996</v>
      </c>
      <c r="N9" s="139">
        <v>2.3250000000000002</v>
      </c>
      <c r="O9" s="139">
        <v>1.125</v>
      </c>
      <c r="P9" s="139">
        <v>0.625</v>
      </c>
      <c r="Q9" s="139">
        <v>3.18018</v>
      </c>
      <c r="R9" s="139">
        <v>8.1999999999999993</v>
      </c>
      <c r="S9" s="139">
        <v>0.15</v>
      </c>
      <c r="T9" s="139">
        <v>0.05</v>
      </c>
      <c r="U9" s="139">
        <v>2.5000000000000001E-2</v>
      </c>
      <c r="V9" s="139">
        <v>3.8300100000000001</v>
      </c>
      <c r="W9" s="139">
        <v>0</v>
      </c>
      <c r="X9" s="139">
        <v>0</v>
      </c>
      <c r="Y9" s="139">
        <v>8.4250000000000007</v>
      </c>
      <c r="Z9" s="139">
        <v>1.14638</v>
      </c>
      <c r="AA9" s="139">
        <v>94.3</v>
      </c>
      <c r="AB9" s="139">
        <v>38.200000000000003</v>
      </c>
      <c r="AC9" s="139">
        <v>0.38343195266272195</v>
      </c>
      <c r="AD9" s="139">
        <v>187.4</v>
      </c>
      <c r="AE9" s="139">
        <v>0.51699070160608629</v>
      </c>
      <c r="AF9" s="139">
        <v>0</v>
      </c>
      <c r="AG9" s="139">
        <v>7.4387151310228257E-3</v>
      </c>
      <c r="AH9" s="139">
        <v>2.4</v>
      </c>
      <c r="AI9" s="139">
        <v>4</v>
      </c>
      <c r="AJ9" s="129"/>
      <c r="AK9" s="24"/>
    </row>
    <row r="10" spans="1:37" s="67" customFormat="1" ht="23.25">
      <c r="A10" s="9" t="s">
        <v>0</v>
      </c>
      <c r="B10" s="65">
        <v>441</v>
      </c>
      <c r="C10" s="11">
        <v>3216</v>
      </c>
      <c r="D10" s="12">
        <v>100</v>
      </c>
      <c r="E10" s="65" t="s">
        <v>251</v>
      </c>
      <c r="F10" s="13" t="s">
        <v>87</v>
      </c>
      <c r="G10" s="13" t="s">
        <v>252</v>
      </c>
      <c r="H10" s="70">
        <v>4.7809999999999997</v>
      </c>
      <c r="I10" s="65">
        <v>2</v>
      </c>
      <c r="J10" s="65" t="s">
        <v>290</v>
      </c>
      <c r="K10" s="62">
        <v>42185</v>
      </c>
      <c r="L10" s="15" t="s">
        <v>173</v>
      </c>
      <c r="M10" s="139">
        <v>3.05</v>
      </c>
      <c r="N10" s="139">
        <v>0.57499999999999996</v>
      </c>
      <c r="O10" s="139">
        <v>0.45</v>
      </c>
      <c r="P10" s="139">
        <v>0.32500000000000001</v>
      </c>
      <c r="Q10" s="139">
        <v>2.5908000000000002</v>
      </c>
      <c r="R10" s="139">
        <v>4.4000000000000004</v>
      </c>
      <c r="S10" s="139">
        <v>0</v>
      </c>
      <c r="T10" s="139">
        <v>0</v>
      </c>
      <c r="U10" s="139">
        <v>0</v>
      </c>
      <c r="V10" s="139">
        <v>2.6320000000000001</v>
      </c>
      <c r="W10" s="139">
        <v>0</v>
      </c>
      <c r="X10" s="139">
        <v>0</v>
      </c>
      <c r="Y10" s="139">
        <v>4.4000000000000004</v>
      </c>
      <c r="Z10" s="139">
        <v>1.21759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29"/>
      <c r="AK10" s="25"/>
    </row>
    <row r="11" spans="1:37" s="1" customFormat="1" ht="23.25">
      <c r="A11" s="9" t="s">
        <v>0</v>
      </c>
      <c r="B11" s="46">
        <v>441</v>
      </c>
      <c r="C11" s="11">
        <v>3260</v>
      </c>
      <c r="D11" s="12">
        <v>200</v>
      </c>
      <c r="E11" s="46" t="s">
        <v>9</v>
      </c>
      <c r="F11" s="13">
        <v>31856</v>
      </c>
      <c r="G11" s="13">
        <v>42057</v>
      </c>
      <c r="H11" s="63">
        <v>10.201000000000001</v>
      </c>
      <c r="I11" s="46">
        <v>2</v>
      </c>
      <c r="J11" s="46" t="s">
        <v>290</v>
      </c>
      <c r="K11" s="45">
        <v>42187</v>
      </c>
      <c r="L11" s="15" t="s">
        <v>173</v>
      </c>
      <c r="M11" s="139">
        <v>6.2249999999999996</v>
      </c>
      <c r="N11" s="139">
        <v>2.875</v>
      </c>
      <c r="O11" s="139">
        <v>0.8</v>
      </c>
      <c r="P11" s="139">
        <v>0.22500000000000001</v>
      </c>
      <c r="Q11" s="139">
        <v>2.4408599999999998</v>
      </c>
      <c r="R11" s="139">
        <v>9.4250000000000007</v>
      </c>
      <c r="S11" s="139">
        <v>0.6</v>
      </c>
      <c r="T11" s="139">
        <v>0.1</v>
      </c>
      <c r="U11" s="139">
        <v>0</v>
      </c>
      <c r="V11" s="139">
        <v>4.26084</v>
      </c>
      <c r="W11" s="139">
        <v>0</v>
      </c>
      <c r="X11" s="139">
        <v>0</v>
      </c>
      <c r="Y11" s="139">
        <v>10.125</v>
      </c>
      <c r="Z11" s="139">
        <v>1.0176499999999999</v>
      </c>
      <c r="AA11" s="139">
        <v>21</v>
      </c>
      <c r="AB11" s="139">
        <v>0</v>
      </c>
      <c r="AC11" s="139">
        <v>5.8817762964415238E-2</v>
      </c>
      <c r="AD11" s="139">
        <v>0</v>
      </c>
      <c r="AE11" s="139">
        <v>0.63364327979712609</v>
      </c>
      <c r="AF11" s="139">
        <v>0</v>
      </c>
      <c r="AG11" s="139">
        <v>0</v>
      </c>
      <c r="AH11" s="139">
        <v>0</v>
      </c>
      <c r="AI11" s="139">
        <v>2.4</v>
      </c>
      <c r="AJ11" s="129"/>
      <c r="AK11" s="24"/>
    </row>
    <row r="12" spans="1:37" s="113" customFormat="1" ht="23.25">
      <c r="A12" s="98" t="s">
        <v>0</v>
      </c>
      <c r="B12" s="115">
        <v>441</v>
      </c>
      <c r="C12" s="116">
        <v>3263</v>
      </c>
      <c r="D12" s="117">
        <v>200</v>
      </c>
      <c r="E12" s="115" t="s">
        <v>280</v>
      </c>
      <c r="F12" s="84" t="s">
        <v>281</v>
      </c>
      <c r="G12" s="84" t="s">
        <v>282</v>
      </c>
      <c r="H12" s="126">
        <v>6.6260000000000003</v>
      </c>
      <c r="I12" s="115">
        <v>2</v>
      </c>
      <c r="J12" s="115" t="s">
        <v>290</v>
      </c>
      <c r="K12" s="118">
        <v>42187</v>
      </c>
      <c r="L12" s="119" t="s">
        <v>173</v>
      </c>
      <c r="M12" s="139">
        <v>3.3250000000000002</v>
      </c>
      <c r="N12" s="139">
        <v>2.75</v>
      </c>
      <c r="O12" s="139">
        <v>0.52500000000000002</v>
      </c>
      <c r="P12" s="139">
        <v>0.25</v>
      </c>
      <c r="Q12" s="139">
        <v>3.2679999999999998</v>
      </c>
      <c r="R12" s="139">
        <v>6.625</v>
      </c>
      <c r="S12" s="139">
        <v>0</v>
      </c>
      <c r="T12" s="139">
        <v>0</v>
      </c>
      <c r="U12" s="139">
        <v>0</v>
      </c>
      <c r="V12" s="139">
        <v>2.6280000000000001</v>
      </c>
      <c r="W12" s="139">
        <v>0</v>
      </c>
      <c r="X12" s="139">
        <v>0</v>
      </c>
      <c r="Y12" s="139">
        <v>6.8500000000000005</v>
      </c>
      <c r="Z12" s="139">
        <v>1.1279999999999999</v>
      </c>
      <c r="AA12" s="139">
        <v>12.68</v>
      </c>
      <c r="AB12" s="139">
        <v>36.94</v>
      </c>
      <c r="AC12" s="139">
        <v>0.36799999999999999</v>
      </c>
      <c r="AD12" s="139">
        <v>0</v>
      </c>
      <c r="AE12" s="139">
        <v>0</v>
      </c>
      <c r="AF12" s="139">
        <v>12.5</v>
      </c>
      <c r="AG12" s="139">
        <v>5.8000000000000003E-2</v>
      </c>
      <c r="AH12" s="139">
        <v>0</v>
      </c>
      <c r="AI12" s="139">
        <v>0</v>
      </c>
      <c r="AJ12" s="129"/>
      <c r="AK12" s="125"/>
    </row>
    <row r="13" spans="1:37" s="1" customFormat="1" ht="23.25">
      <c r="A13" s="9" t="s">
        <v>0</v>
      </c>
      <c r="B13" s="46">
        <v>441</v>
      </c>
      <c r="C13" s="11">
        <v>3264</v>
      </c>
      <c r="D13" s="12">
        <v>100</v>
      </c>
      <c r="E13" s="46" t="s">
        <v>10</v>
      </c>
      <c r="F13" s="13">
        <v>950</v>
      </c>
      <c r="G13" s="13">
        <v>16344</v>
      </c>
      <c r="H13" s="63">
        <v>15.394</v>
      </c>
      <c r="I13" s="46">
        <v>2</v>
      </c>
      <c r="J13" s="115" t="s">
        <v>290</v>
      </c>
      <c r="K13" s="45">
        <v>42184</v>
      </c>
      <c r="L13" s="15" t="s">
        <v>173</v>
      </c>
      <c r="M13" s="139">
        <v>13.375</v>
      </c>
      <c r="N13" s="139">
        <v>1.9</v>
      </c>
      <c r="O13" s="139">
        <v>0.45</v>
      </c>
      <c r="P13" s="139">
        <v>0.25</v>
      </c>
      <c r="Q13" s="139">
        <v>2.0212500000000002</v>
      </c>
      <c r="R13" s="139">
        <v>15.725</v>
      </c>
      <c r="S13" s="139">
        <v>0.22500000000000001</v>
      </c>
      <c r="T13" s="139">
        <v>0</v>
      </c>
      <c r="U13" s="139">
        <v>2.5000000000000001E-2</v>
      </c>
      <c r="V13" s="139">
        <v>4.0113500000000002</v>
      </c>
      <c r="W13" s="139">
        <v>0</v>
      </c>
      <c r="X13" s="139">
        <v>0</v>
      </c>
      <c r="Y13" s="139">
        <v>15.975</v>
      </c>
      <c r="Z13" s="139">
        <v>1.06551</v>
      </c>
      <c r="AA13" s="139">
        <v>139</v>
      </c>
      <c r="AB13" s="139">
        <v>15</v>
      </c>
      <c r="AC13" s="139">
        <v>0.27190556617606115</v>
      </c>
      <c r="AD13" s="139">
        <v>6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29"/>
      <c r="AK13" s="24"/>
    </row>
    <row r="14" spans="1:37" s="2" customFormat="1" ht="23.25">
      <c r="A14" s="9" t="s">
        <v>0</v>
      </c>
      <c r="B14" s="46">
        <v>441</v>
      </c>
      <c r="C14" s="11">
        <v>3318</v>
      </c>
      <c r="D14" s="12">
        <v>100</v>
      </c>
      <c r="E14" s="46" t="s">
        <v>11</v>
      </c>
      <c r="F14" s="13">
        <v>2000</v>
      </c>
      <c r="G14" s="13">
        <v>16000</v>
      </c>
      <c r="H14" s="63">
        <v>14</v>
      </c>
      <c r="I14" s="46">
        <v>2</v>
      </c>
      <c r="J14" s="115" t="s">
        <v>290</v>
      </c>
      <c r="K14" s="45">
        <v>42187</v>
      </c>
      <c r="L14" s="15" t="s">
        <v>173</v>
      </c>
      <c r="M14" s="139">
        <v>9.9250000000000007</v>
      </c>
      <c r="N14" s="139">
        <v>2.8</v>
      </c>
      <c r="O14" s="139">
        <v>1.175</v>
      </c>
      <c r="P14" s="139">
        <v>0.32500000000000001</v>
      </c>
      <c r="Q14" s="139">
        <v>2.2596500000000002</v>
      </c>
      <c r="R14" s="139">
        <v>13.85</v>
      </c>
      <c r="S14" s="139">
        <v>0.27500000000000002</v>
      </c>
      <c r="T14" s="139">
        <v>7.4999999999999997E-2</v>
      </c>
      <c r="U14" s="139">
        <v>2.5000000000000001E-2</v>
      </c>
      <c r="V14" s="139">
        <v>3.1927300000000001</v>
      </c>
      <c r="W14" s="139">
        <v>0</v>
      </c>
      <c r="X14" s="139">
        <v>0</v>
      </c>
      <c r="Y14" s="139">
        <v>14.225000000000001</v>
      </c>
      <c r="Z14" s="139">
        <v>1.0860300000000001</v>
      </c>
      <c r="AA14" s="139">
        <v>196.6</v>
      </c>
      <c r="AB14" s="139">
        <v>23.6</v>
      </c>
      <c r="AC14" s="139">
        <v>0.42530612244897997</v>
      </c>
      <c r="AD14" s="139">
        <v>223.8</v>
      </c>
      <c r="AE14" s="139">
        <v>1.1136064143729469E-2</v>
      </c>
      <c r="AF14" s="139">
        <v>0</v>
      </c>
      <c r="AG14" s="139">
        <v>0</v>
      </c>
      <c r="AH14" s="139">
        <v>0</v>
      </c>
      <c r="AI14" s="139">
        <v>0</v>
      </c>
      <c r="AJ14" s="129"/>
      <c r="AK14" s="24"/>
    </row>
    <row r="15" spans="1:37" s="67" customFormat="1" ht="23.25">
      <c r="A15" s="9" t="s">
        <v>0</v>
      </c>
      <c r="B15" s="65">
        <v>441</v>
      </c>
      <c r="C15" s="11">
        <v>3350</v>
      </c>
      <c r="D15" s="12">
        <v>100</v>
      </c>
      <c r="E15" s="65" t="s">
        <v>250</v>
      </c>
      <c r="F15" s="13" t="s">
        <v>87</v>
      </c>
      <c r="G15" s="13" t="s">
        <v>249</v>
      </c>
      <c r="H15" s="70">
        <v>31.119</v>
      </c>
      <c r="I15" s="65">
        <v>2</v>
      </c>
      <c r="J15" s="115" t="s">
        <v>290</v>
      </c>
      <c r="K15" s="62">
        <v>42185</v>
      </c>
      <c r="L15" s="15" t="s">
        <v>173</v>
      </c>
      <c r="M15" s="139">
        <v>20.774999999999999</v>
      </c>
      <c r="N15" s="139">
        <v>6.05</v>
      </c>
      <c r="O15" s="139">
        <v>2.95</v>
      </c>
      <c r="P15" s="139">
        <v>1.425</v>
      </c>
      <c r="Q15" s="139">
        <v>2.4601600000000001</v>
      </c>
      <c r="R15" s="139">
        <v>29.824999999999999</v>
      </c>
      <c r="S15" s="139">
        <v>1.375</v>
      </c>
      <c r="T15" s="139">
        <v>0</v>
      </c>
      <c r="U15" s="139">
        <v>0</v>
      </c>
      <c r="V15" s="139">
        <v>2.6930000000000001</v>
      </c>
      <c r="W15" s="139">
        <v>0</v>
      </c>
      <c r="X15" s="139">
        <v>0</v>
      </c>
      <c r="Y15" s="139">
        <v>31.2</v>
      </c>
      <c r="Z15" s="139">
        <v>1.09449</v>
      </c>
      <c r="AA15" s="139">
        <v>0</v>
      </c>
      <c r="AB15" s="139">
        <v>0</v>
      </c>
      <c r="AC15" s="139">
        <v>0</v>
      </c>
      <c r="AD15" s="139">
        <v>0</v>
      </c>
      <c r="AE15" s="139">
        <v>0.45673469387755106</v>
      </c>
      <c r="AF15" s="139">
        <v>0</v>
      </c>
      <c r="AG15" s="139">
        <v>0</v>
      </c>
      <c r="AH15" s="139">
        <v>0</v>
      </c>
      <c r="AI15" s="139">
        <v>0</v>
      </c>
      <c r="AJ15" s="129"/>
      <c r="AK15" s="25"/>
    </row>
    <row r="16" spans="1:37" s="1" customFormat="1" ht="23.25">
      <c r="A16" s="9" t="s">
        <v>0</v>
      </c>
      <c r="B16" s="46">
        <v>441</v>
      </c>
      <c r="C16" s="11">
        <v>3351</v>
      </c>
      <c r="D16" s="12">
        <v>100</v>
      </c>
      <c r="E16" s="46" t="s">
        <v>12</v>
      </c>
      <c r="F16" s="13">
        <v>0</v>
      </c>
      <c r="G16" s="13">
        <v>18600</v>
      </c>
      <c r="H16" s="63">
        <v>18.600000000000001</v>
      </c>
      <c r="I16" s="46">
        <v>2</v>
      </c>
      <c r="J16" s="115" t="s">
        <v>290</v>
      </c>
      <c r="K16" s="45">
        <v>42187</v>
      </c>
      <c r="L16" s="15" t="s">
        <v>173</v>
      </c>
      <c r="M16" s="139">
        <v>13.9</v>
      </c>
      <c r="N16" s="139">
        <v>3.3250000000000002</v>
      </c>
      <c r="O16" s="139">
        <v>0.9</v>
      </c>
      <c r="P16" s="139">
        <v>0.4</v>
      </c>
      <c r="Q16" s="139">
        <v>2.2073</v>
      </c>
      <c r="R16" s="139">
        <v>17.774999999999999</v>
      </c>
      <c r="S16" s="139">
        <v>0.57499999999999996</v>
      </c>
      <c r="T16" s="139">
        <v>0.15</v>
      </c>
      <c r="U16" s="139">
        <v>2.5000000000000001E-2</v>
      </c>
      <c r="V16" s="139">
        <v>2.99973</v>
      </c>
      <c r="W16" s="139">
        <v>0</v>
      </c>
      <c r="X16" s="139">
        <v>0</v>
      </c>
      <c r="Y16" s="139">
        <v>18.524999999999999</v>
      </c>
      <c r="Z16" s="139">
        <v>1.08589</v>
      </c>
      <c r="AA16" s="139">
        <v>32.700000000000003</v>
      </c>
      <c r="AB16" s="139">
        <v>6.9</v>
      </c>
      <c r="AC16" s="139">
        <v>5.5529953917050692E-2</v>
      </c>
      <c r="AD16" s="139">
        <v>347.87</v>
      </c>
      <c r="AE16" s="139">
        <v>0.53436251920122879</v>
      </c>
      <c r="AF16" s="139">
        <v>0</v>
      </c>
      <c r="AG16" s="139">
        <v>0</v>
      </c>
      <c r="AH16" s="139">
        <v>0</v>
      </c>
      <c r="AI16" s="139">
        <v>0</v>
      </c>
      <c r="AJ16" s="129"/>
      <c r="AK16" s="24"/>
    </row>
    <row r="17" spans="1:37" s="1" customFormat="1" ht="23.25">
      <c r="A17" s="9" t="s">
        <v>0</v>
      </c>
      <c r="B17" s="46">
        <v>441</v>
      </c>
      <c r="C17" s="11">
        <v>3365</v>
      </c>
      <c r="D17" s="12">
        <v>100</v>
      </c>
      <c r="E17" s="46" t="s">
        <v>13</v>
      </c>
      <c r="F17" s="13">
        <v>1500</v>
      </c>
      <c r="G17" s="13">
        <v>35107</v>
      </c>
      <c r="H17" s="63">
        <v>33.606999999999999</v>
      </c>
      <c r="I17" s="46">
        <v>2</v>
      </c>
      <c r="J17" s="46" t="s">
        <v>3</v>
      </c>
      <c r="K17" s="45">
        <v>42184</v>
      </c>
      <c r="L17" s="15" t="s">
        <v>173</v>
      </c>
      <c r="M17" s="139">
        <v>17.574999999999999</v>
      </c>
      <c r="N17" s="139">
        <v>8.9</v>
      </c>
      <c r="O17" s="139">
        <v>4.5</v>
      </c>
      <c r="P17" s="139">
        <v>2.35</v>
      </c>
      <c r="Q17" s="139">
        <v>2.8132899999999998</v>
      </c>
      <c r="R17" s="139">
        <v>31.6</v>
      </c>
      <c r="S17" s="139">
        <v>1.1499999999999999</v>
      </c>
      <c r="T17" s="139">
        <v>0.52500000000000002</v>
      </c>
      <c r="U17" s="139">
        <v>0.05</v>
      </c>
      <c r="V17" s="139">
        <v>3.8947500000000002</v>
      </c>
      <c r="W17" s="139">
        <v>0</v>
      </c>
      <c r="X17" s="139">
        <v>0</v>
      </c>
      <c r="Y17" s="139">
        <v>33.325000000000003</v>
      </c>
      <c r="Z17" s="139">
        <v>1.18485</v>
      </c>
      <c r="AA17" s="139">
        <v>1877</v>
      </c>
      <c r="AB17" s="139">
        <v>42</v>
      </c>
      <c r="AC17" s="139">
        <v>1.6136094096042917</v>
      </c>
      <c r="AD17" s="139">
        <v>114</v>
      </c>
      <c r="AE17" s="139">
        <v>9.6918584138508568E-2</v>
      </c>
      <c r="AF17" s="139">
        <v>0</v>
      </c>
      <c r="AG17" s="139">
        <v>0</v>
      </c>
      <c r="AH17" s="139">
        <v>5</v>
      </c>
      <c r="AI17" s="139">
        <v>5</v>
      </c>
      <c r="AJ17" s="129"/>
      <c r="AK17" s="24"/>
    </row>
    <row r="18" spans="1:37" s="1" customFormat="1" ht="23.25">
      <c r="A18" s="9" t="s">
        <v>0</v>
      </c>
      <c r="B18" s="46">
        <v>441</v>
      </c>
      <c r="C18" s="11">
        <v>3373</v>
      </c>
      <c r="D18" s="12">
        <v>200</v>
      </c>
      <c r="E18" s="46" t="s">
        <v>14</v>
      </c>
      <c r="F18" s="13">
        <v>17200</v>
      </c>
      <c r="G18" s="13">
        <v>11670</v>
      </c>
      <c r="H18" s="63">
        <v>5.53</v>
      </c>
      <c r="I18" s="46">
        <v>2</v>
      </c>
      <c r="J18" s="46" t="s">
        <v>3</v>
      </c>
      <c r="K18" s="45">
        <v>42184</v>
      </c>
      <c r="L18" s="15" t="s">
        <v>173</v>
      </c>
      <c r="M18" s="139">
        <v>4.5250000000000004</v>
      </c>
      <c r="N18" s="139">
        <v>0.6</v>
      </c>
      <c r="O18" s="139">
        <v>0.25</v>
      </c>
      <c r="P18" s="139">
        <v>2.5000000000000001E-2</v>
      </c>
      <c r="Q18" s="139">
        <v>2.0363000000000002</v>
      </c>
      <c r="R18" s="139">
        <v>5.2750000000000004</v>
      </c>
      <c r="S18" s="139">
        <v>0.125</v>
      </c>
      <c r="T18" s="139">
        <v>0</v>
      </c>
      <c r="U18" s="139">
        <v>0</v>
      </c>
      <c r="V18" s="139">
        <v>4.4304699999999997</v>
      </c>
      <c r="W18" s="139">
        <v>0</v>
      </c>
      <c r="X18" s="139">
        <v>0</v>
      </c>
      <c r="Y18" s="139">
        <v>5.4</v>
      </c>
      <c r="Z18" s="139">
        <v>0.98384300000000002</v>
      </c>
      <c r="AA18" s="139">
        <v>354.77</v>
      </c>
      <c r="AB18" s="139">
        <v>34.700000000000003</v>
      </c>
      <c r="AC18" s="139">
        <v>1.9226039783001809</v>
      </c>
      <c r="AD18" s="139">
        <v>127.54</v>
      </c>
      <c r="AE18" s="139">
        <v>0.65895117540687165</v>
      </c>
      <c r="AF18" s="139">
        <v>3.4</v>
      </c>
      <c r="AG18" s="139">
        <v>1.7566520278997674E-2</v>
      </c>
      <c r="AH18" s="139">
        <v>0</v>
      </c>
      <c r="AI18" s="139">
        <v>0</v>
      </c>
      <c r="AJ18" s="129"/>
      <c r="AK18" s="24"/>
    </row>
    <row r="19" spans="1:37" s="1" customFormat="1" ht="23.25">
      <c r="A19" s="9" t="s">
        <v>0</v>
      </c>
      <c r="B19" s="46">
        <v>441</v>
      </c>
      <c r="C19" s="11">
        <v>3451</v>
      </c>
      <c r="D19" s="12">
        <v>100</v>
      </c>
      <c r="E19" s="46" t="s">
        <v>15</v>
      </c>
      <c r="F19" s="13">
        <v>10976</v>
      </c>
      <c r="G19" s="13">
        <v>0</v>
      </c>
      <c r="H19" s="63">
        <v>10.976000000000001</v>
      </c>
      <c r="I19" s="46">
        <v>2</v>
      </c>
      <c r="J19" s="46" t="s">
        <v>3</v>
      </c>
      <c r="K19" s="45">
        <v>42186</v>
      </c>
      <c r="L19" s="15" t="s">
        <v>173</v>
      </c>
      <c r="M19" s="139">
        <v>8.5</v>
      </c>
      <c r="N19" s="139">
        <v>1.925</v>
      </c>
      <c r="O19" s="139">
        <v>0.5</v>
      </c>
      <c r="P19" s="139">
        <v>2.5000000000000001E-2</v>
      </c>
      <c r="Q19" s="139">
        <v>2.05436</v>
      </c>
      <c r="R19" s="139">
        <v>10.775</v>
      </c>
      <c r="S19" s="139">
        <v>0.17499999999999999</v>
      </c>
      <c r="T19" s="139">
        <v>0</v>
      </c>
      <c r="U19" s="139">
        <v>0</v>
      </c>
      <c r="V19" s="139">
        <v>3.2213599999999998</v>
      </c>
      <c r="W19" s="139">
        <v>0</v>
      </c>
      <c r="X19" s="139">
        <v>0</v>
      </c>
      <c r="Y19" s="139">
        <v>10.950000000000001</v>
      </c>
      <c r="Z19" s="139">
        <v>1.3964300000000001</v>
      </c>
      <c r="AA19" s="139">
        <v>33</v>
      </c>
      <c r="AB19" s="139">
        <v>3</v>
      </c>
      <c r="AC19" s="139">
        <v>8.9806330695543501E-2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29"/>
      <c r="AK19" s="24"/>
    </row>
    <row r="20" spans="1:37" s="1" customFormat="1" ht="23.25">
      <c r="A20" s="9" t="s">
        <v>0</v>
      </c>
      <c r="B20" s="46">
        <v>441</v>
      </c>
      <c r="C20" s="11">
        <v>3460</v>
      </c>
      <c r="D20" s="12">
        <v>100</v>
      </c>
      <c r="E20" s="46" t="s">
        <v>16</v>
      </c>
      <c r="F20" s="13">
        <v>0</v>
      </c>
      <c r="G20" s="13">
        <v>12776</v>
      </c>
      <c r="H20" s="63">
        <v>12.776</v>
      </c>
      <c r="I20" s="46">
        <v>2</v>
      </c>
      <c r="J20" s="46" t="s">
        <v>290</v>
      </c>
      <c r="K20" s="45">
        <v>42186</v>
      </c>
      <c r="L20" s="15" t="s">
        <v>173</v>
      </c>
      <c r="M20" s="139">
        <v>10.725</v>
      </c>
      <c r="N20" s="139">
        <v>1.5</v>
      </c>
      <c r="O20" s="139">
        <v>0.42499999999999999</v>
      </c>
      <c r="P20" s="139">
        <v>0.05</v>
      </c>
      <c r="Q20" s="139">
        <v>1.87134</v>
      </c>
      <c r="R20" s="139">
        <v>12.625</v>
      </c>
      <c r="S20" s="139">
        <v>0.05</v>
      </c>
      <c r="T20" s="139">
        <v>2.5000000000000001E-2</v>
      </c>
      <c r="U20" s="139">
        <v>0</v>
      </c>
      <c r="V20" s="139">
        <v>2.9172699999999998</v>
      </c>
      <c r="W20" s="139">
        <v>0</v>
      </c>
      <c r="X20" s="139">
        <v>0</v>
      </c>
      <c r="Y20" s="139">
        <v>12.700000000000001</v>
      </c>
      <c r="Z20" s="139">
        <v>1.03287</v>
      </c>
      <c r="AA20" s="139">
        <v>3</v>
      </c>
      <c r="AB20" s="139">
        <v>3</v>
      </c>
      <c r="AC20" s="139">
        <v>1.0063511942034172E-2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29"/>
      <c r="AK20" s="24"/>
    </row>
    <row r="21" spans="1:37" s="1" customFormat="1" ht="23.25">
      <c r="A21" s="9" t="s">
        <v>0</v>
      </c>
      <c r="B21" s="46">
        <v>441</v>
      </c>
      <c r="C21" s="11">
        <v>3487</v>
      </c>
      <c r="D21" s="12">
        <v>100</v>
      </c>
      <c r="E21" s="46" t="s">
        <v>17</v>
      </c>
      <c r="F21" s="13">
        <v>8676</v>
      </c>
      <c r="G21" s="13">
        <v>0</v>
      </c>
      <c r="H21" s="63">
        <v>8.6760000000000002</v>
      </c>
      <c r="I21" s="46">
        <v>2</v>
      </c>
      <c r="J21" s="46" t="s">
        <v>3</v>
      </c>
      <c r="K21" s="45">
        <v>42185</v>
      </c>
      <c r="L21" s="15" t="s">
        <v>173</v>
      </c>
      <c r="M21" s="139">
        <v>7.05</v>
      </c>
      <c r="N21" s="139">
        <v>1.0249999999999999</v>
      </c>
      <c r="O21" s="139">
        <v>0.42499999999999999</v>
      </c>
      <c r="P21" s="139">
        <v>0.1</v>
      </c>
      <c r="Q21" s="139">
        <v>1.96183</v>
      </c>
      <c r="R21" s="139">
        <v>8.35</v>
      </c>
      <c r="S21" s="139">
        <v>0.125</v>
      </c>
      <c r="T21" s="139">
        <v>7.4999999999999997E-2</v>
      </c>
      <c r="U21" s="139">
        <v>0.05</v>
      </c>
      <c r="V21" s="139">
        <v>4.3923100000000002</v>
      </c>
      <c r="W21" s="139">
        <v>0</v>
      </c>
      <c r="X21" s="139">
        <v>0</v>
      </c>
      <c r="Y21" s="139">
        <v>8.6</v>
      </c>
      <c r="Z21" s="139">
        <v>1.10893</v>
      </c>
      <c r="AA21" s="139">
        <v>23</v>
      </c>
      <c r="AB21" s="139">
        <v>0</v>
      </c>
      <c r="AC21" s="139">
        <v>7.5742606862938822E-2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29"/>
      <c r="AK21" s="24"/>
    </row>
    <row r="22" spans="1:37" s="1" customFormat="1" ht="23.25">
      <c r="A22" s="9" t="s">
        <v>0</v>
      </c>
      <c r="B22" s="46">
        <v>441</v>
      </c>
      <c r="C22" s="11">
        <v>3496</v>
      </c>
      <c r="D22" s="12">
        <v>100</v>
      </c>
      <c r="E22" s="46" t="s">
        <v>18</v>
      </c>
      <c r="F22" s="13">
        <v>0</v>
      </c>
      <c r="G22" s="13">
        <v>27175</v>
      </c>
      <c r="H22" s="63">
        <v>27.175000000000001</v>
      </c>
      <c r="I22" s="46">
        <v>2</v>
      </c>
      <c r="J22" s="46" t="s">
        <v>290</v>
      </c>
      <c r="K22" s="45">
        <v>42184</v>
      </c>
      <c r="L22" s="15" t="s">
        <v>173</v>
      </c>
      <c r="M22" s="139">
        <v>25.475000000000001</v>
      </c>
      <c r="N22" s="139">
        <v>1.175</v>
      </c>
      <c r="O22" s="139">
        <v>0.32500000000000001</v>
      </c>
      <c r="P22" s="139">
        <v>0.25</v>
      </c>
      <c r="Q22" s="139">
        <v>1.7397199999999999</v>
      </c>
      <c r="R22" s="139">
        <v>27.125</v>
      </c>
      <c r="S22" s="139">
        <v>0.1</v>
      </c>
      <c r="T22" s="139">
        <v>0</v>
      </c>
      <c r="U22" s="139">
        <v>0</v>
      </c>
      <c r="V22" s="139">
        <v>3.0078499999999999</v>
      </c>
      <c r="W22" s="139">
        <v>0</v>
      </c>
      <c r="X22" s="139">
        <v>0</v>
      </c>
      <c r="Y22" s="139">
        <v>27.225000000000001</v>
      </c>
      <c r="Z22" s="139">
        <v>1.1195200000000001</v>
      </c>
      <c r="AA22" s="139">
        <v>308</v>
      </c>
      <c r="AB22" s="139">
        <v>70</v>
      </c>
      <c r="AC22" s="139">
        <v>0.36062557497700093</v>
      </c>
      <c r="AD22" s="139">
        <v>24</v>
      </c>
      <c r="AE22" s="139">
        <v>2.5233276383230384E-2</v>
      </c>
      <c r="AF22" s="139">
        <v>0</v>
      </c>
      <c r="AG22" s="139">
        <v>0</v>
      </c>
      <c r="AH22" s="139">
        <v>0</v>
      </c>
      <c r="AI22" s="139">
        <v>0</v>
      </c>
      <c r="AJ22" s="129"/>
      <c r="AK22" s="24"/>
    </row>
    <row r="23" spans="1:37" s="2" customFormat="1" ht="23.25">
      <c r="A23" s="9" t="s">
        <v>0</v>
      </c>
      <c r="B23" s="46">
        <v>441</v>
      </c>
      <c r="C23" s="11">
        <v>3502</v>
      </c>
      <c r="D23" s="12">
        <v>100</v>
      </c>
      <c r="E23" s="46" t="s">
        <v>19</v>
      </c>
      <c r="F23" s="13">
        <v>0</v>
      </c>
      <c r="G23" s="13">
        <v>38694</v>
      </c>
      <c r="H23" s="63">
        <v>38.694000000000003</v>
      </c>
      <c r="I23" s="46">
        <v>2</v>
      </c>
      <c r="J23" s="46" t="s">
        <v>290</v>
      </c>
      <c r="K23" s="45">
        <v>42184</v>
      </c>
      <c r="L23" s="15" t="s">
        <v>173</v>
      </c>
      <c r="M23" s="139">
        <v>26.85</v>
      </c>
      <c r="N23" s="139">
        <v>5.875</v>
      </c>
      <c r="O23" s="139">
        <v>3.8</v>
      </c>
      <c r="P23" s="139">
        <v>2.0249999999999999</v>
      </c>
      <c r="Q23" s="139">
        <v>2.3665400000000001</v>
      </c>
      <c r="R23" s="139">
        <v>38</v>
      </c>
      <c r="S23" s="139">
        <v>0.55000000000000004</v>
      </c>
      <c r="T23" s="139">
        <v>0</v>
      </c>
      <c r="U23" s="139">
        <v>0</v>
      </c>
      <c r="V23" s="139">
        <v>2.9809999999999999</v>
      </c>
      <c r="W23" s="139">
        <v>0</v>
      </c>
      <c r="X23" s="139">
        <v>0</v>
      </c>
      <c r="Y23" s="139">
        <v>38.549999999999997</v>
      </c>
      <c r="Z23" s="139">
        <v>1.1535</v>
      </c>
      <c r="AA23" s="139">
        <v>159</v>
      </c>
      <c r="AB23" s="139">
        <v>22</v>
      </c>
      <c r="AC23" s="139">
        <v>0.12552702892290427</v>
      </c>
      <c r="AD23" s="139">
        <v>51</v>
      </c>
      <c r="AE23" s="139">
        <v>3.765810867687127E-2</v>
      </c>
      <c r="AF23" s="139">
        <v>1</v>
      </c>
      <c r="AG23" s="139">
        <v>7.3839428778178968E-4</v>
      </c>
      <c r="AH23" s="139">
        <v>0</v>
      </c>
      <c r="AI23" s="139">
        <v>0</v>
      </c>
      <c r="AJ23" s="129"/>
      <c r="AK23" s="24"/>
    </row>
    <row r="24" spans="1:37" s="1" customFormat="1" ht="23.25">
      <c r="A24" s="9" t="s">
        <v>0</v>
      </c>
      <c r="B24" s="46">
        <v>441</v>
      </c>
      <c r="C24" s="11">
        <v>3507</v>
      </c>
      <c r="D24" s="12">
        <v>100</v>
      </c>
      <c r="E24" s="46" t="s">
        <v>20</v>
      </c>
      <c r="F24" s="13">
        <v>27215</v>
      </c>
      <c r="G24" s="13">
        <v>0</v>
      </c>
      <c r="H24" s="63">
        <v>27.215</v>
      </c>
      <c r="I24" s="46">
        <v>2</v>
      </c>
      <c r="J24" s="46" t="s">
        <v>3</v>
      </c>
      <c r="K24" s="45">
        <v>42185</v>
      </c>
      <c r="L24" s="15" t="s">
        <v>173</v>
      </c>
      <c r="M24" s="139">
        <v>23.225000000000001</v>
      </c>
      <c r="N24" s="139">
        <v>2.85</v>
      </c>
      <c r="O24" s="139">
        <v>0.67500000000000004</v>
      </c>
      <c r="P24" s="139">
        <v>0.27500000000000002</v>
      </c>
      <c r="Q24" s="139">
        <v>1.92964</v>
      </c>
      <c r="R24" s="139">
        <v>26.675000000000001</v>
      </c>
      <c r="S24" s="139">
        <v>0.32500000000000001</v>
      </c>
      <c r="T24" s="139">
        <v>0</v>
      </c>
      <c r="U24" s="139">
        <v>2.5000000000000001E-2</v>
      </c>
      <c r="V24" s="139">
        <v>2.54135</v>
      </c>
      <c r="W24" s="139">
        <v>0</v>
      </c>
      <c r="X24" s="139">
        <v>0</v>
      </c>
      <c r="Y24" s="139">
        <v>27.025000000000002</v>
      </c>
      <c r="Z24" s="139">
        <v>1.0755600000000001</v>
      </c>
      <c r="AA24" s="139">
        <v>237.4</v>
      </c>
      <c r="AB24" s="139">
        <v>43.8</v>
      </c>
      <c r="AC24" s="139">
        <v>0.27222382614629537</v>
      </c>
      <c r="AD24" s="139">
        <v>54.88</v>
      </c>
      <c r="AE24" s="139">
        <v>5.7615285688039683E-2</v>
      </c>
      <c r="AF24" s="139">
        <v>0</v>
      </c>
      <c r="AG24" s="139">
        <v>0</v>
      </c>
      <c r="AH24" s="139">
        <v>0</v>
      </c>
      <c r="AI24" s="139">
        <v>0</v>
      </c>
      <c r="AJ24" s="129"/>
      <c r="AK24" s="24"/>
    </row>
    <row r="25" spans="1:37" s="1" customFormat="1" ht="23.25">
      <c r="A25" s="9" t="s">
        <v>0</v>
      </c>
      <c r="B25" s="46">
        <v>441</v>
      </c>
      <c r="C25" s="11">
        <v>3534</v>
      </c>
      <c r="D25" s="12">
        <v>100</v>
      </c>
      <c r="E25" s="46" t="s">
        <v>21</v>
      </c>
      <c r="F25" s="13">
        <v>0</v>
      </c>
      <c r="G25" s="13">
        <v>1041</v>
      </c>
      <c r="H25" s="63">
        <v>1.0409999999999999</v>
      </c>
      <c r="I25" s="46">
        <v>2</v>
      </c>
      <c r="J25" s="46" t="s">
        <v>290</v>
      </c>
      <c r="K25" s="45">
        <v>42187</v>
      </c>
      <c r="L25" s="15" t="s">
        <v>173</v>
      </c>
      <c r="M25" s="139">
        <v>0.7</v>
      </c>
      <c r="N25" s="139">
        <v>0.125</v>
      </c>
      <c r="O25" s="139">
        <v>0.1</v>
      </c>
      <c r="P25" s="139">
        <v>7.4999999999999997E-2</v>
      </c>
      <c r="Q25" s="139">
        <v>2.6577500000000001</v>
      </c>
      <c r="R25" s="139">
        <v>1</v>
      </c>
      <c r="S25" s="139">
        <v>0</v>
      </c>
      <c r="T25" s="139">
        <v>0</v>
      </c>
      <c r="U25" s="139">
        <v>0</v>
      </c>
      <c r="V25" s="139">
        <v>3.3399299999999998</v>
      </c>
      <c r="W25" s="139">
        <v>0</v>
      </c>
      <c r="X25" s="139">
        <v>0</v>
      </c>
      <c r="Y25" s="139">
        <v>0.99999999999999989</v>
      </c>
      <c r="Z25" s="139">
        <v>1.1204799999999999</v>
      </c>
      <c r="AA25" s="139">
        <v>57.8</v>
      </c>
      <c r="AB25" s="139">
        <v>3.9</v>
      </c>
      <c r="AC25" s="139">
        <v>1.6399066831343492</v>
      </c>
      <c r="AD25" s="139">
        <v>125.57</v>
      </c>
      <c r="AE25" s="139">
        <v>3.4464114175929739</v>
      </c>
      <c r="AF25" s="139">
        <v>0</v>
      </c>
      <c r="AG25" s="139">
        <v>0</v>
      </c>
      <c r="AH25" s="139">
        <v>0</v>
      </c>
      <c r="AI25" s="139">
        <v>0</v>
      </c>
      <c r="AJ25" s="129"/>
      <c r="AK25" s="24"/>
    </row>
    <row r="26" spans="1:37" s="1" customFormat="1" ht="23.25">
      <c r="A26" s="9" t="s">
        <v>0</v>
      </c>
      <c r="B26" s="46">
        <v>441</v>
      </c>
      <c r="C26" s="11">
        <v>3557</v>
      </c>
      <c r="D26" s="12">
        <v>100</v>
      </c>
      <c r="E26" s="46" t="s">
        <v>22</v>
      </c>
      <c r="F26" s="13">
        <v>0</v>
      </c>
      <c r="G26" s="13">
        <v>726</v>
      </c>
      <c r="H26" s="63">
        <v>0.72599999999999998</v>
      </c>
      <c r="I26" s="46">
        <v>4</v>
      </c>
      <c r="J26" s="46" t="s">
        <v>291</v>
      </c>
      <c r="K26" s="45">
        <v>42187</v>
      </c>
      <c r="L26" s="15" t="s">
        <v>173</v>
      </c>
      <c r="M26" s="148">
        <v>0.6701538461538461</v>
      </c>
      <c r="N26" s="148">
        <v>5.5846153846153851E-2</v>
      </c>
      <c r="O26" s="148">
        <v>0</v>
      </c>
      <c r="P26" s="148">
        <v>0</v>
      </c>
      <c r="Q26" s="158">
        <v>1.98654</v>
      </c>
      <c r="R26" s="158">
        <v>0.72599999999999998</v>
      </c>
      <c r="S26" s="158">
        <v>0</v>
      </c>
      <c r="T26" s="158">
        <v>0</v>
      </c>
      <c r="U26" s="158">
        <v>0</v>
      </c>
      <c r="V26" s="158">
        <v>2.4887700000000001</v>
      </c>
      <c r="W26" s="158">
        <v>0</v>
      </c>
      <c r="X26" s="158">
        <v>0</v>
      </c>
      <c r="Y26" s="158">
        <v>0.65</v>
      </c>
      <c r="Z26" s="139">
        <v>1.0184200000000001</v>
      </c>
      <c r="AA26" s="139">
        <v>64.3</v>
      </c>
      <c r="AB26" s="139">
        <v>16.3</v>
      </c>
      <c r="AC26" s="139">
        <v>2.8512396694214877</v>
      </c>
      <c r="AD26" s="139">
        <v>54.3</v>
      </c>
      <c r="AE26" s="139">
        <v>2.1369539551357732</v>
      </c>
      <c r="AF26" s="139">
        <v>0</v>
      </c>
      <c r="AG26" s="139">
        <v>0</v>
      </c>
      <c r="AH26" s="139">
        <v>0</v>
      </c>
      <c r="AI26" s="139">
        <v>0</v>
      </c>
      <c r="AJ26" s="129"/>
      <c r="AK26" s="24"/>
    </row>
    <row r="27" spans="1:37" s="1" customFormat="1" ht="23.25">
      <c r="A27" s="9" t="s">
        <v>0</v>
      </c>
      <c r="B27" s="46">
        <v>441</v>
      </c>
      <c r="C27" s="11">
        <v>3557</v>
      </c>
      <c r="D27" s="12">
        <v>100</v>
      </c>
      <c r="E27" s="46" t="s">
        <v>22</v>
      </c>
      <c r="F27" s="13">
        <v>726</v>
      </c>
      <c r="G27" s="13">
        <v>0</v>
      </c>
      <c r="H27" s="63">
        <v>0.72599999999999998</v>
      </c>
      <c r="I27" s="46">
        <v>4</v>
      </c>
      <c r="J27" s="46" t="s">
        <v>4</v>
      </c>
      <c r="K27" s="45">
        <v>42187</v>
      </c>
      <c r="L27" s="15" t="s">
        <v>173</v>
      </c>
      <c r="M27" s="148">
        <v>0.18822222222222221</v>
      </c>
      <c r="N27" s="148">
        <v>0.29577777777777781</v>
      </c>
      <c r="O27" s="148">
        <v>0.13444444444444445</v>
      </c>
      <c r="P27" s="148">
        <v>0.10755555555555557</v>
      </c>
      <c r="Q27" s="158">
        <v>3.7007400000000001</v>
      </c>
      <c r="R27" s="158">
        <v>0.72599999999999998</v>
      </c>
      <c r="S27" s="158">
        <v>0</v>
      </c>
      <c r="T27" s="158">
        <v>0</v>
      </c>
      <c r="U27" s="158">
        <v>0</v>
      </c>
      <c r="V27" s="158">
        <v>4.2001900000000001</v>
      </c>
      <c r="W27" s="158">
        <v>0</v>
      </c>
      <c r="X27" s="158">
        <v>0</v>
      </c>
      <c r="Y27" s="158">
        <v>0.67499999999999993</v>
      </c>
      <c r="Z27" s="139">
        <v>1.27281</v>
      </c>
      <c r="AA27" s="139">
        <v>175.3</v>
      </c>
      <c r="AB27" s="139">
        <v>34.299999999999997</v>
      </c>
      <c r="AC27" s="139">
        <v>7.5737898465171209</v>
      </c>
      <c r="AD27" s="139">
        <v>155.30000000000001</v>
      </c>
      <c r="AE27" s="139">
        <v>6.1117670208579309</v>
      </c>
      <c r="AF27" s="139">
        <v>0</v>
      </c>
      <c r="AG27" s="139">
        <v>0</v>
      </c>
      <c r="AH27" s="139">
        <v>1.4</v>
      </c>
      <c r="AI27" s="139">
        <v>1.4</v>
      </c>
      <c r="AJ27" s="129"/>
      <c r="AK27" s="24"/>
    </row>
    <row r="28" spans="1:37" s="1" customFormat="1" ht="23.25">
      <c r="A28" s="9" t="s">
        <v>0</v>
      </c>
      <c r="B28" s="46">
        <v>441</v>
      </c>
      <c r="C28" s="11">
        <v>3558</v>
      </c>
      <c r="D28" s="12">
        <v>100</v>
      </c>
      <c r="E28" s="46" t="s">
        <v>23</v>
      </c>
      <c r="F28" s="13">
        <v>0</v>
      </c>
      <c r="G28" s="13">
        <v>8843</v>
      </c>
      <c r="H28" s="63">
        <v>8.843</v>
      </c>
      <c r="I28" s="46">
        <v>2</v>
      </c>
      <c r="J28" s="46" t="s">
        <v>290</v>
      </c>
      <c r="K28" s="45">
        <v>42186</v>
      </c>
      <c r="L28" s="15" t="s">
        <v>173</v>
      </c>
      <c r="M28" s="158">
        <v>6.6749999999999998</v>
      </c>
      <c r="N28" s="158">
        <v>1.0249999999999999</v>
      </c>
      <c r="O28" s="158">
        <v>0.25</v>
      </c>
      <c r="P28" s="158">
        <v>0.22500000000000001</v>
      </c>
      <c r="Q28" s="158">
        <v>2.34979</v>
      </c>
      <c r="R28" s="158">
        <v>8.1750000000000007</v>
      </c>
      <c r="S28" s="158">
        <v>0</v>
      </c>
      <c r="T28" s="158">
        <v>0</v>
      </c>
      <c r="U28" s="158">
        <v>0</v>
      </c>
      <c r="V28" s="158">
        <v>3.2683</v>
      </c>
      <c r="W28" s="158">
        <v>0</v>
      </c>
      <c r="X28" s="158">
        <v>0</v>
      </c>
      <c r="Y28" s="158">
        <v>8.1749999999999989</v>
      </c>
      <c r="Z28" s="139">
        <v>1.43964</v>
      </c>
      <c r="AA28" s="139">
        <v>253.4</v>
      </c>
      <c r="AB28" s="139">
        <v>37.299999999999997</v>
      </c>
      <c r="AC28" s="139">
        <v>0.87898418442351522</v>
      </c>
      <c r="AD28" s="139">
        <v>98.3</v>
      </c>
      <c r="AE28" s="139">
        <v>0.31760391593027582</v>
      </c>
      <c r="AF28" s="139">
        <v>0</v>
      </c>
      <c r="AG28" s="139">
        <v>0</v>
      </c>
      <c r="AH28" s="139">
        <v>0</v>
      </c>
      <c r="AI28" s="139">
        <v>0</v>
      </c>
      <c r="AJ28" s="129"/>
      <c r="AK28" s="24"/>
    </row>
    <row r="29" spans="1:37" s="1" customFormat="1" ht="23.25">
      <c r="A29" s="9" t="s">
        <v>0</v>
      </c>
      <c r="B29" s="46">
        <v>441</v>
      </c>
      <c r="C29" s="11">
        <v>3585</v>
      </c>
      <c r="D29" s="12">
        <v>100</v>
      </c>
      <c r="E29" s="46" t="s">
        <v>24</v>
      </c>
      <c r="F29" s="13">
        <v>0</v>
      </c>
      <c r="G29" s="13">
        <v>2013</v>
      </c>
      <c r="H29" s="63">
        <v>2.0129999999999999</v>
      </c>
      <c r="I29" s="46">
        <v>2</v>
      </c>
      <c r="J29" s="46" t="s">
        <v>290</v>
      </c>
      <c r="K29" s="45">
        <v>42185</v>
      </c>
      <c r="L29" s="15" t="s">
        <v>173</v>
      </c>
      <c r="M29" s="158">
        <v>0.95</v>
      </c>
      <c r="N29" s="158">
        <v>0.67500000000000004</v>
      </c>
      <c r="O29" s="158">
        <v>0.25</v>
      </c>
      <c r="P29" s="158">
        <v>0.125</v>
      </c>
      <c r="Q29" s="158">
        <v>2.7973699999999999</v>
      </c>
      <c r="R29" s="158">
        <v>2</v>
      </c>
      <c r="S29" s="158">
        <v>0</v>
      </c>
      <c r="T29" s="158">
        <v>0</v>
      </c>
      <c r="U29" s="158">
        <v>0</v>
      </c>
      <c r="V29" s="158">
        <v>1.77776</v>
      </c>
      <c r="W29" s="158">
        <v>0</v>
      </c>
      <c r="X29" s="158">
        <v>0</v>
      </c>
      <c r="Y29" s="158">
        <v>2</v>
      </c>
      <c r="Z29" s="139">
        <v>1.0972599999999999</v>
      </c>
      <c r="AA29" s="139">
        <v>0</v>
      </c>
      <c r="AB29" s="139">
        <v>1</v>
      </c>
      <c r="AC29" s="139">
        <v>7.096728408203818E-3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29"/>
      <c r="AK29" s="24"/>
    </row>
    <row r="30" spans="1:37" s="1" customFormat="1" ht="23.25">
      <c r="A30" s="9" t="s">
        <v>0</v>
      </c>
      <c r="B30" s="46">
        <v>441</v>
      </c>
      <c r="C30" s="11">
        <v>3597</v>
      </c>
      <c r="D30" s="12">
        <v>100</v>
      </c>
      <c r="E30" s="46" t="s">
        <v>25</v>
      </c>
      <c r="F30" s="13">
        <v>0</v>
      </c>
      <c r="G30" s="13">
        <v>897</v>
      </c>
      <c r="H30" s="63">
        <v>0.89700000000000002</v>
      </c>
      <c r="I30" s="46">
        <v>2</v>
      </c>
      <c r="J30" s="115" t="s">
        <v>290</v>
      </c>
      <c r="K30" s="45">
        <v>42187</v>
      </c>
      <c r="L30" s="15" t="s">
        <v>173</v>
      </c>
      <c r="M30" s="158">
        <v>0.2</v>
      </c>
      <c r="N30" s="158">
        <v>0.375</v>
      </c>
      <c r="O30" s="158">
        <v>0.17499999999999999</v>
      </c>
      <c r="P30" s="158">
        <v>0.15</v>
      </c>
      <c r="Q30" s="158">
        <v>4.06778</v>
      </c>
      <c r="R30" s="158">
        <v>0.85</v>
      </c>
      <c r="S30" s="158">
        <v>0.05</v>
      </c>
      <c r="T30" s="158">
        <v>0</v>
      </c>
      <c r="U30" s="158">
        <v>0</v>
      </c>
      <c r="V30" s="158">
        <v>4.0443600000000002</v>
      </c>
      <c r="W30" s="158">
        <v>0</v>
      </c>
      <c r="X30" s="158">
        <v>0</v>
      </c>
      <c r="Y30" s="158">
        <v>0.9</v>
      </c>
      <c r="Z30" s="139">
        <v>0.98269399999999996</v>
      </c>
      <c r="AA30" s="139">
        <v>153.5</v>
      </c>
      <c r="AB30" s="139">
        <v>33.5</v>
      </c>
      <c r="AC30" s="139">
        <v>5.4228380315336837</v>
      </c>
      <c r="AD30" s="139">
        <v>117.4</v>
      </c>
      <c r="AE30" s="139">
        <v>3.7394489568402611</v>
      </c>
      <c r="AF30" s="139">
        <v>1</v>
      </c>
      <c r="AG30" s="139">
        <v>3.185220576524924E-2</v>
      </c>
      <c r="AH30" s="139">
        <v>0</v>
      </c>
      <c r="AI30" s="139">
        <v>0</v>
      </c>
      <c r="AJ30" s="129"/>
      <c r="AK30" s="24"/>
    </row>
    <row r="31" spans="1:37" s="1" customFormat="1" ht="23.25">
      <c r="A31" s="9" t="s">
        <v>0</v>
      </c>
      <c r="B31" s="46">
        <v>441</v>
      </c>
      <c r="C31" s="11">
        <v>3602</v>
      </c>
      <c r="D31" s="12">
        <v>100</v>
      </c>
      <c r="E31" s="46" t="s">
        <v>26</v>
      </c>
      <c r="F31" s="13">
        <v>0</v>
      </c>
      <c r="G31" s="13">
        <v>9630</v>
      </c>
      <c r="H31" s="63">
        <v>9.6300000000000008</v>
      </c>
      <c r="I31" s="46">
        <v>2</v>
      </c>
      <c r="J31" s="115" t="s">
        <v>290</v>
      </c>
      <c r="K31" s="45">
        <v>42186</v>
      </c>
      <c r="L31" s="15" t="s">
        <v>173</v>
      </c>
      <c r="M31" s="158">
        <v>8.0749999999999993</v>
      </c>
      <c r="N31" s="158">
        <v>1.175</v>
      </c>
      <c r="O31" s="158">
        <v>0.2</v>
      </c>
      <c r="P31" s="158">
        <v>0.17499999999999999</v>
      </c>
      <c r="Q31" s="158">
        <v>2.1314000000000002</v>
      </c>
      <c r="R31" s="158">
        <v>9.5</v>
      </c>
      <c r="S31" s="158">
        <v>0.125</v>
      </c>
      <c r="T31" s="158">
        <v>0</v>
      </c>
      <c r="U31" s="158">
        <v>0</v>
      </c>
      <c r="V31" s="158">
        <v>3.6518799999999998</v>
      </c>
      <c r="W31" s="158">
        <v>0</v>
      </c>
      <c r="X31" s="158">
        <v>0</v>
      </c>
      <c r="Y31" s="158">
        <v>9.625</v>
      </c>
      <c r="Z31" s="139">
        <v>1.31186</v>
      </c>
      <c r="AA31" s="139">
        <v>37</v>
      </c>
      <c r="AB31" s="139">
        <v>0</v>
      </c>
      <c r="AC31" s="139">
        <v>0.10977599762646489</v>
      </c>
      <c r="AD31" s="139">
        <v>0</v>
      </c>
      <c r="AE31" s="139">
        <v>0</v>
      </c>
      <c r="AF31" s="139">
        <v>0</v>
      </c>
      <c r="AG31" s="139">
        <v>0</v>
      </c>
      <c r="AH31" s="139">
        <v>0</v>
      </c>
      <c r="AI31" s="139">
        <v>0</v>
      </c>
      <c r="AJ31" s="129"/>
      <c r="AK31" s="24"/>
    </row>
    <row r="32" spans="1:37" s="1" customFormat="1" ht="23.25">
      <c r="A32" s="9" t="s">
        <v>0</v>
      </c>
      <c r="B32" s="46">
        <v>441</v>
      </c>
      <c r="C32" s="11">
        <v>3605</v>
      </c>
      <c r="D32" s="12">
        <v>100</v>
      </c>
      <c r="E32" s="46" t="s">
        <v>27</v>
      </c>
      <c r="F32" s="13">
        <v>888</v>
      </c>
      <c r="G32" s="13">
        <v>0</v>
      </c>
      <c r="H32" s="63">
        <v>0.88800000000000001</v>
      </c>
      <c r="I32" s="46">
        <v>2</v>
      </c>
      <c r="J32" s="46" t="s">
        <v>3</v>
      </c>
      <c r="K32" s="45">
        <v>42186</v>
      </c>
      <c r="L32" s="15" t="s">
        <v>173</v>
      </c>
      <c r="M32" s="158">
        <v>0.32500000000000001</v>
      </c>
      <c r="N32" s="158">
        <v>0.22500000000000001</v>
      </c>
      <c r="O32" s="158">
        <v>7.4999999999999997E-2</v>
      </c>
      <c r="P32" s="158">
        <v>0.2</v>
      </c>
      <c r="Q32" s="158">
        <v>4.6399999999999997</v>
      </c>
      <c r="R32" s="158">
        <v>0.82499999999999996</v>
      </c>
      <c r="S32" s="158">
        <v>0</v>
      </c>
      <c r="T32" s="158">
        <v>0</v>
      </c>
      <c r="U32" s="158">
        <v>0</v>
      </c>
      <c r="V32" s="158">
        <v>3.6504799999999999</v>
      </c>
      <c r="W32" s="158">
        <v>0</v>
      </c>
      <c r="X32" s="158">
        <v>0</v>
      </c>
      <c r="Y32" s="158">
        <v>0.82499999999999996</v>
      </c>
      <c r="Z32" s="139">
        <v>1.31803</v>
      </c>
      <c r="AA32" s="139">
        <v>45.2</v>
      </c>
      <c r="AB32" s="139">
        <v>16.3</v>
      </c>
      <c r="AC32" s="139">
        <v>1.7165379665379665</v>
      </c>
      <c r="AD32" s="139">
        <v>245.3</v>
      </c>
      <c r="AE32" s="139">
        <v>7.8925353925353923</v>
      </c>
      <c r="AF32" s="139">
        <v>0</v>
      </c>
      <c r="AG32" s="139">
        <v>0</v>
      </c>
      <c r="AH32" s="139">
        <v>0</v>
      </c>
      <c r="AI32" s="139">
        <v>0</v>
      </c>
      <c r="AJ32" s="129"/>
      <c r="AK32" s="24"/>
    </row>
    <row r="33" spans="1:37" s="1" customFormat="1" ht="23.25">
      <c r="A33" s="9" t="s">
        <v>0</v>
      </c>
      <c r="B33" s="46">
        <v>441</v>
      </c>
      <c r="C33" s="11">
        <v>3617</v>
      </c>
      <c r="D33" s="12">
        <v>100</v>
      </c>
      <c r="E33" s="46" t="s">
        <v>28</v>
      </c>
      <c r="F33" s="13">
        <v>0</v>
      </c>
      <c r="G33" s="13">
        <v>670</v>
      </c>
      <c r="H33" s="63">
        <v>0.67</v>
      </c>
      <c r="I33" s="46">
        <v>2</v>
      </c>
      <c r="J33" s="46" t="s">
        <v>290</v>
      </c>
      <c r="K33" s="45">
        <v>42186</v>
      </c>
      <c r="L33" s="15" t="s">
        <v>173</v>
      </c>
      <c r="M33" s="158">
        <v>0.35</v>
      </c>
      <c r="N33" s="158">
        <v>0.125</v>
      </c>
      <c r="O33" s="158">
        <v>2.5000000000000001E-2</v>
      </c>
      <c r="P33" s="158">
        <v>0.15</v>
      </c>
      <c r="Q33" s="158">
        <v>3.97885</v>
      </c>
      <c r="R33" s="158">
        <v>0.65</v>
      </c>
      <c r="S33" s="158">
        <v>0</v>
      </c>
      <c r="T33" s="158">
        <v>0</v>
      </c>
      <c r="U33" s="158">
        <v>0</v>
      </c>
      <c r="V33" s="158">
        <v>2.0442300000000002</v>
      </c>
      <c r="W33" s="158">
        <v>0</v>
      </c>
      <c r="X33" s="158">
        <v>0</v>
      </c>
      <c r="Y33" s="158">
        <v>0.65</v>
      </c>
      <c r="Z33" s="139">
        <v>1.3608100000000001</v>
      </c>
      <c r="AA33" s="139">
        <v>163.5</v>
      </c>
      <c r="AB33" s="139">
        <v>33</v>
      </c>
      <c r="AC33" s="139">
        <v>7.6759061833688706</v>
      </c>
      <c r="AD33" s="139">
        <v>252.6</v>
      </c>
      <c r="AE33" s="139">
        <v>10.77185501066098</v>
      </c>
      <c r="AF33" s="139">
        <v>2.1</v>
      </c>
      <c r="AG33" s="139">
        <v>8.9552238805970144E-2</v>
      </c>
      <c r="AH33" s="139">
        <v>1.65</v>
      </c>
      <c r="AI33" s="139">
        <v>1.65</v>
      </c>
      <c r="AJ33" s="129"/>
      <c r="AK33" s="24"/>
    </row>
    <row r="34" spans="1:37" ht="23.25">
      <c r="A34" s="47"/>
      <c r="B34" s="47"/>
      <c r="C34" s="47"/>
      <c r="D34" s="47"/>
      <c r="E34" s="185"/>
      <c r="F34" s="212" t="s">
        <v>170</v>
      </c>
      <c r="G34" s="213"/>
      <c r="H34" s="190">
        <f>SUM(H4:H33)</f>
        <v>432.81399999999991</v>
      </c>
      <c r="I34" s="183"/>
      <c r="J34" s="183"/>
      <c r="K34" s="183"/>
      <c r="L34" s="183"/>
      <c r="M34" s="210">
        <f>SUM(M4:M33)</f>
        <v>323.18337606837611</v>
      </c>
      <c r="N34" s="210">
        <f t="shared" ref="N34:P34" si="0">SUM(N4:N33)</f>
        <v>68.751623931623911</v>
      </c>
      <c r="O34" s="210">
        <f t="shared" si="0"/>
        <v>26.684444444444448</v>
      </c>
      <c r="P34" s="210">
        <f t="shared" si="0"/>
        <v>12.307555555555556</v>
      </c>
      <c r="Q34" s="210" t="s">
        <v>171</v>
      </c>
      <c r="R34" s="210">
        <f t="shared" ref="R34:U34" si="1">SUM(R4:R33)</f>
        <v>413.67700000000002</v>
      </c>
      <c r="S34" s="210">
        <f t="shared" si="1"/>
        <v>13.750000000000002</v>
      </c>
      <c r="T34" s="210">
        <f t="shared" si="1"/>
        <v>2.75</v>
      </c>
      <c r="U34" s="210">
        <f t="shared" si="1"/>
        <v>0.52500000000000013</v>
      </c>
      <c r="V34" s="210" t="s">
        <v>171</v>
      </c>
      <c r="W34" s="210">
        <f>SUM(W4:W33)</f>
        <v>0</v>
      </c>
      <c r="X34" s="210">
        <f t="shared" ref="X34:Y34" si="2">SUM(X4:X33)</f>
        <v>0</v>
      </c>
      <c r="Y34" s="210">
        <f t="shared" si="2"/>
        <v>430.7999999999999</v>
      </c>
      <c r="Z34" s="184" t="s">
        <v>171</v>
      </c>
      <c r="AA34" s="184">
        <f>SUM(AA4:AA33)</f>
        <v>7148.15</v>
      </c>
      <c r="AB34" s="184">
        <f>SUM(AB4:AB33)</f>
        <v>931.43999999999971</v>
      </c>
      <c r="AC34" s="184" t="s">
        <v>171</v>
      </c>
      <c r="AD34" s="184">
        <f>SUM(AD4:AD33)</f>
        <v>2929.9600000000005</v>
      </c>
      <c r="AE34" s="184" t="s">
        <v>171</v>
      </c>
      <c r="AF34" s="184">
        <f>SUM(AF4:AF33)</f>
        <v>184.2</v>
      </c>
      <c r="AG34" s="184" t="s">
        <v>171</v>
      </c>
      <c r="AH34" s="184">
        <f>SUM(AH4:AH33)</f>
        <v>15.450000000000001</v>
      </c>
      <c r="AI34" s="184" t="s">
        <v>171</v>
      </c>
      <c r="AJ34" s="173"/>
      <c r="AK34" s="24"/>
    </row>
    <row r="35" spans="1:37" ht="23.25">
      <c r="A35" s="47"/>
      <c r="B35" s="47"/>
      <c r="C35" s="47"/>
      <c r="D35" s="47"/>
      <c r="E35" s="185"/>
      <c r="F35" s="212" t="s">
        <v>172</v>
      </c>
      <c r="G35" s="213"/>
      <c r="H35" s="183"/>
      <c r="I35" s="183"/>
      <c r="J35" s="183"/>
      <c r="K35" s="183"/>
      <c r="L35" s="183"/>
      <c r="M35" s="184" t="s">
        <v>171</v>
      </c>
      <c r="N35" s="184" t="s">
        <v>171</v>
      </c>
      <c r="O35" s="184" t="s">
        <v>171</v>
      </c>
      <c r="P35" s="184" t="s">
        <v>171</v>
      </c>
      <c r="Q35" s="184">
        <f>SUMPRODUCT(Q4:Q33,H4:H33)/H34</f>
        <v>2.2383870172637672</v>
      </c>
      <c r="R35" s="184" t="s">
        <v>171</v>
      </c>
      <c r="S35" s="184" t="s">
        <v>171</v>
      </c>
      <c r="T35" s="184" t="s">
        <v>171</v>
      </c>
      <c r="U35" s="184" t="s">
        <v>171</v>
      </c>
      <c r="V35" s="184">
        <v>3.1150000000000002</v>
      </c>
      <c r="W35" s="184" t="s">
        <v>171</v>
      </c>
      <c r="X35" s="184" t="s">
        <v>171</v>
      </c>
      <c r="Y35" s="184" t="s">
        <v>171</v>
      </c>
      <c r="Z35" s="184">
        <f>SUMPRODUCT(Z4:Z33,H4:H33)/H34</f>
        <v>1.1234574347826087</v>
      </c>
      <c r="AA35" s="184" t="s">
        <v>171</v>
      </c>
      <c r="AB35" s="184" t="s">
        <v>171</v>
      </c>
      <c r="AC35" s="184">
        <f>SUMPRODUCT(AC4:AC33,H4:H33)/H34</f>
        <v>0.50619321661763006</v>
      </c>
      <c r="AD35" s="184" t="s">
        <v>171</v>
      </c>
      <c r="AE35" s="184">
        <f>SUMPRODUCT(AE4:AE33,H4:H33)/H34</f>
        <v>0.22449845723416401</v>
      </c>
      <c r="AF35" s="184" t="s">
        <v>171</v>
      </c>
      <c r="AG35" s="184">
        <f>SUMPRODUCT(AG4:AG33,H4:H33)/H34</f>
        <v>8.5916970050821054E-3</v>
      </c>
      <c r="AH35" s="184" t="s">
        <v>171</v>
      </c>
      <c r="AI35" s="184">
        <f>SUMPRODUCT(AI4:AI33,H4:H33)/H34</f>
        <v>0.64164814446852469</v>
      </c>
      <c r="AJ35" s="173"/>
      <c r="AK35" s="24"/>
    </row>
    <row r="36" spans="1:37"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0"/>
    </row>
    <row r="37" spans="1:37"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0"/>
    </row>
    <row r="38" spans="1:37">
      <c r="AJ38" s="96"/>
    </row>
    <row r="39" spans="1:37">
      <c r="AJ39" s="96"/>
    </row>
    <row r="46" spans="1:37" ht="23.25">
      <c r="A46" s="211" t="s">
        <v>328</v>
      </c>
      <c r="B46" s="211"/>
      <c r="C46" s="211"/>
      <c r="D46" s="211"/>
      <c r="E46" s="211"/>
    </row>
    <row r="47" spans="1:37" ht="75" customHeight="1">
      <c r="A47" s="214" t="s">
        <v>196</v>
      </c>
      <c r="B47" s="214" t="s">
        <v>161</v>
      </c>
      <c r="C47" s="215" t="s">
        <v>162</v>
      </c>
      <c r="D47" s="216" t="s">
        <v>163</v>
      </c>
      <c r="E47" s="214" t="s">
        <v>164</v>
      </c>
      <c r="F47" s="214" t="s">
        <v>294</v>
      </c>
      <c r="G47" s="214" t="s">
        <v>295</v>
      </c>
      <c r="H47" s="223" t="s">
        <v>296</v>
      </c>
      <c r="I47" s="214" t="s">
        <v>165</v>
      </c>
      <c r="J47" s="214" t="s">
        <v>166</v>
      </c>
      <c r="K47" s="224" t="s">
        <v>167</v>
      </c>
      <c r="L47" s="214" t="s">
        <v>168</v>
      </c>
      <c r="M47" s="225" t="s">
        <v>297</v>
      </c>
      <c r="N47" s="225"/>
      <c r="O47" s="225"/>
      <c r="P47" s="225"/>
      <c r="Q47" s="226" t="s">
        <v>298</v>
      </c>
      <c r="R47" s="227" t="s">
        <v>301</v>
      </c>
      <c r="S47" s="228"/>
      <c r="T47" s="229"/>
      <c r="U47" s="226" t="s">
        <v>302</v>
      </c>
      <c r="V47" s="230" t="s">
        <v>197</v>
      </c>
      <c r="W47" s="230" t="s">
        <v>323</v>
      </c>
      <c r="X47" s="230" t="s">
        <v>324</v>
      </c>
      <c r="Y47" s="230" t="s">
        <v>198</v>
      </c>
      <c r="Z47" s="230" t="s">
        <v>199</v>
      </c>
      <c r="AA47" s="230" t="s">
        <v>325</v>
      </c>
      <c r="AB47" s="230" t="s">
        <v>309</v>
      </c>
      <c r="AC47" s="162" t="s">
        <v>244</v>
      </c>
    </row>
    <row r="48" spans="1:37" ht="23.25">
      <c r="A48" s="214"/>
      <c r="B48" s="214"/>
      <c r="C48" s="215"/>
      <c r="D48" s="216"/>
      <c r="E48" s="214"/>
      <c r="F48" s="214"/>
      <c r="G48" s="214"/>
      <c r="H48" s="223"/>
      <c r="I48" s="214"/>
      <c r="J48" s="214"/>
      <c r="K48" s="224"/>
      <c r="L48" s="214"/>
      <c r="M48" s="160" t="s">
        <v>312</v>
      </c>
      <c r="N48" s="161" t="s">
        <v>313</v>
      </c>
      <c r="O48" s="161" t="s">
        <v>314</v>
      </c>
      <c r="P48" s="160" t="s">
        <v>315</v>
      </c>
      <c r="Q48" s="226"/>
      <c r="R48" s="160" t="s">
        <v>320</v>
      </c>
      <c r="S48" s="161" t="s">
        <v>321</v>
      </c>
      <c r="T48" s="160" t="s">
        <v>322</v>
      </c>
      <c r="U48" s="226"/>
      <c r="V48" s="231"/>
      <c r="W48" s="231"/>
      <c r="X48" s="231"/>
      <c r="Y48" s="231"/>
      <c r="Z48" s="231"/>
      <c r="AA48" s="231"/>
      <c r="AB48" s="231"/>
      <c r="AC48" s="163" t="s">
        <v>326</v>
      </c>
    </row>
    <row r="49" spans="1:36" s="96" customFormat="1" ht="23.25">
      <c r="A49" s="115" t="s">
        <v>0</v>
      </c>
      <c r="B49" s="71">
        <v>441</v>
      </c>
      <c r="C49" s="72">
        <v>33</v>
      </c>
      <c r="D49" s="73">
        <v>100</v>
      </c>
      <c r="E49" s="71" t="s">
        <v>245</v>
      </c>
      <c r="F49" s="71" t="s">
        <v>87</v>
      </c>
      <c r="G49" s="71" t="s">
        <v>246</v>
      </c>
      <c r="H49" s="74">
        <v>6.3949999999999996</v>
      </c>
      <c r="I49" s="71">
        <v>4</v>
      </c>
      <c r="J49" s="71" t="s">
        <v>291</v>
      </c>
      <c r="K49" s="75">
        <v>42187</v>
      </c>
      <c r="L49" s="115" t="s">
        <v>200</v>
      </c>
      <c r="M49" s="143">
        <v>3.625</v>
      </c>
      <c r="N49" s="144">
        <v>2.8</v>
      </c>
      <c r="O49" s="144">
        <v>0</v>
      </c>
      <c r="P49" s="143">
        <v>0</v>
      </c>
      <c r="Q49" s="145">
        <v>3.31332</v>
      </c>
      <c r="R49" s="145">
        <v>0</v>
      </c>
      <c r="S49" s="140">
        <v>0</v>
      </c>
      <c r="T49" s="140">
        <v>6.4249999999999998</v>
      </c>
      <c r="U49" s="145">
        <v>1.26512</v>
      </c>
      <c r="V49" s="76">
        <v>3</v>
      </c>
      <c r="W49" s="76">
        <v>2</v>
      </c>
      <c r="X49" s="76">
        <v>0</v>
      </c>
      <c r="Y49" s="76">
        <v>0</v>
      </c>
      <c r="Z49" s="76">
        <v>0</v>
      </c>
      <c r="AA49" s="140">
        <v>60.9</v>
      </c>
      <c r="AB49" s="140">
        <f t="shared" ref="AB49:AB75" si="3">AA49/(3.5*H49*1000)*100</f>
        <v>0.2720875684128225</v>
      </c>
      <c r="AC49" s="133">
        <v>48</v>
      </c>
    </row>
    <row r="50" spans="1:36" s="67" customFormat="1" ht="23.25">
      <c r="A50" s="65" t="s">
        <v>0</v>
      </c>
      <c r="B50" s="71">
        <v>441</v>
      </c>
      <c r="C50" s="72">
        <v>33</v>
      </c>
      <c r="D50" s="73">
        <v>100</v>
      </c>
      <c r="E50" s="71" t="s">
        <v>245</v>
      </c>
      <c r="F50" s="71" t="s">
        <v>246</v>
      </c>
      <c r="G50" s="71" t="s">
        <v>87</v>
      </c>
      <c r="H50" s="74">
        <v>6.3949999999999996</v>
      </c>
      <c r="I50" s="71">
        <v>4</v>
      </c>
      <c r="J50" s="71" t="s">
        <v>4</v>
      </c>
      <c r="K50" s="75">
        <v>42187</v>
      </c>
      <c r="L50" s="65" t="s">
        <v>200</v>
      </c>
      <c r="M50" s="143">
        <v>3.75</v>
      </c>
      <c r="N50" s="144">
        <v>2.6749999999999998</v>
      </c>
      <c r="O50" s="144">
        <v>0</v>
      </c>
      <c r="P50" s="143">
        <v>0</v>
      </c>
      <c r="Q50" s="145">
        <v>3.4531000000000001</v>
      </c>
      <c r="R50" s="145">
        <v>0</v>
      </c>
      <c r="S50" s="140">
        <v>0</v>
      </c>
      <c r="T50" s="140">
        <v>6.4249999999999998</v>
      </c>
      <c r="U50" s="145">
        <v>1.23614</v>
      </c>
      <c r="V50" s="76">
        <v>6</v>
      </c>
      <c r="W50" s="76">
        <v>3</v>
      </c>
      <c r="X50" s="76">
        <v>0</v>
      </c>
      <c r="Y50" s="76">
        <v>0</v>
      </c>
      <c r="Z50" s="76">
        <v>6</v>
      </c>
      <c r="AA50" s="140">
        <v>20.5</v>
      </c>
      <c r="AB50" s="140">
        <f t="shared" si="3"/>
        <v>9.1589411370490328E-2</v>
      </c>
      <c r="AC50" s="133">
        <v>36</v>
      </c>
    </row>
    <row r="51" spans="1:36" s="67" customFormat="1" ht="23.25">
      <c r="A51" s="65" t="s">
        <v>0</v>
      </c>
      <c r="B51" s="64">
        <v>441</v>
      </c>
      <c r="C51" s="64">
        <v>321</v>
      </c>
      <c r="D51" s="64">
        <v>300</v>
      </c>
      <c r="E51" s="64" t="s">
        <v>181</v>
      </c>
      <c r="F51" s="61" t="s">
        <v>182</v>
      </c>
      <c r="G51" s="61" t="s">
        <v>183</v>
      </c>
      <c r="H51" s="66">
        <v>22.132999999999999</v>
      </c>
      <c r="I51" s="65">
        <v>6</v>
      </c>
      <c r="J51" s="64" t="s">
        <v>292</v>
      </c>
      <c r="K51" s="62">
        <v>42187</v>
      </c>
      <c r="L51" s="65" t="s">
        <v>200</v>
      </c>
      <c r="M51" s="141">
        <v>1.25</v>
      </c>
      <c r="N51" s="141">
        <v>11.275</v>
      </c>
      <c r="O51" s="141">
        <v>8.0749999999999993</v>
      </c>
      <c r="P51" s="141">
        <v>1.5249999999999999</v>
      </c>
      <c r="Q51" s="141">
        <v>3.6621000000000001</v>
      </c>
      <c r="R51" s="145">
        <v>0</v>
      </c>
      <c r="S51" s="140">
        <v>0</v>
      </c>
      <c r="T51" s="141">
        <v>22.125</v>
      </c>
      <c r="U51" s="141">
        <v>1.1729799999999999</v>
      </c>
      <c r="V51" s="130">
        <v>68</v>
      </c>
      <c r="W51" s="130">
        <v>15</v>
      </c>
      <c r="X51" s="130">
        <v>36</v>
      </c>
      <c r="Y51" s="130">
        <v>7</v>
      </c>
      <c r="Z51" s="130">
        <v>22</v>
      </c>
      <c r="AA51" s="141">
        <v>78.87</v>
      </c>
      <c r="AB51" s="140">
        <f t="shared" si="3"/>
        <v>0.1018130651709471</v>
      </c>
      <c r="AC51" s="130">
        <v>331</v>
      </c>
    </row>
    <row r="52" spans="1:36" s="96" customFormat="1" ht="23.25">
      <c r="A52" s="115" t="s">
        <v>0</v>
      </c>
      <c r="B52" s="71">
        <v>441</v>
      </c>
      <c r="C52" s="116">
        <v>322</v>
      </c>
      <c r="D52" s="117">
        <v>100</v>
      </c>
      <c r="E52" s="115" t="s">
        <v>1</v>
      </c>
      <c r="F52" s="84">
        <v>0</v>
      </c>
      <c r="G52" s="84">
        <v>23544</v>
      </c>
      <c r="H52" s="126">
        <v>23.544</v>
      </c>
      <c r="I52" s="115">
        <v>4</v>
      </c>
      <c r="J52" s="115" t="s">
        <v>291</v>
      </c>
      <c r="K52" s="75">
        <v>42187</v>
      </c>
      <c r="L52" s="115" t="s">
        <v>200</v>
      </c>
      <c r="M52" s="142">
        <v>8.0250000000000004</v>
      </c>
      <c r="N52" s="142">
        <v>12.025</v>
      </c>
      <c r="O52" s="142">
        <v>2.85</v>
      </c>
      <c r="P52" s="142">
        <v>0.52500000000000002</v>
      </c>
      <c r="Q52" s="142">
        <v>2.9144000000000001</v>
      </c>
      <c r="R52" s="145">
        <v>0</v>
      </c>
      <c r="S52" s="140">
        <v>0</v>
      </c>
      <c r="T52" s="140">
        <v>23.425000000000001</v>
      </c>
      <c r="U52" s="142">
        <v>1.08352</v>
      </c>
      <c r="V52" s="76">
        <v>3</v>
      </c>
      <c r="W52" s="76">
        <v>2</v>
      </c>
      <c r="X52" s="76">
        <v>0</v>
      </c>
      <c r="Y52" s="76">
        <v>0</v>
      </c>
      <c r="Z52" s="76">
        <v>0</v>
      </c>
      <c r="AA52" s="140">
        <v>60.9</v>
      </c>
      <c r="AB52" s="140">
        <f t="shared" si="3"/>
        <v>7.3904179408766563E-2</v>
      </c>
      <c r="AC52" s="133">
        <v>48</v>
      </c>
    </row>
    <row r="53" spans="1:36" s="67" customFormat="1" ht="23.25">
      <c r="A53" s="65" t="s">
        <v>0</v>
      </c>
      <c r="B53" s="64">
        <v>441</v>
      </c>
      <c r="C53" s="64">
        <v>340</v>
      </c>
      <c r="D53" s="64">
        <v>301</v>
      </c>
      <c r="E53" s="64" t="s">
        <v>201</v>
      </c>
      <c r="F53" s="123" t="s">
        <v>203</v>
      </c>
      <c r="G53" s="123" t="s">
        <v>202</v>
      </c>
      <c r="H53" s="66">
        <v>29.5</v>
      </c>
      <c r="I53" s="65">
        <v>4</v>
      </c>
      <c r="J53" s="64" t="s">
        <v>291</v>
      </c>
      <c r="K53" s="62">
        <v>42185</v>
      </c>
      <c r="L53" s="65" t="s">
        <v>200</v>
      </c>
      <c r="M53" s="141">
        <v>7.5750000000000002</v>
      </c>
      <c r="N53" s="141">
        <v>9.9</v>
      </c>
      <c r="O53" s="141">
        <v>9.4</v>
      </c>
      <c r="P53" s="141">
        <v>3.125</v>
      </c>
      <c r="Q53" s="141">
        <v>3.47879</v>
      </c>
      <c r="R53" s="145">
        <v>0</v>
      </c>
      <c r="S53" s="140">
        <v>0</v>
      </c>
      <c r="T53" s="141">
        <v>30</v>
      </c>
      <c r="U53" s="141">
        <v>1.0741099999999999</v>
      </c>
      <c r="V53" s="130">
        <v>125</v>
      </c>
      <c r="W53" s="130">
        <v>356</v>
      </c>
      <c r="X53" s="130">
        <v>12</v>
      </c>
      <c r="Y53" s="130">
        <v>5</v>
      </c>
      <c r="Z53" s="130">
        <v>0</v>
      </c>
      <c r="AA53" s="141">
        <v>128.57</v>
      </c>
      <c r="AB53" s="140">
        <f t="shared" si="3"/>
        <v>0.12452300242130751</v>
      </c>
      <c r="AC53" s="130">
        <v>320</v>
      </c>
    </row>
    <row r="54" spans="1:36" s="67" customFormat="1" ht="23.25">
      <c r="A54" s="65" t="s">
        <v>0</v>
      </c>
      <c r="B54" s="64">
        <v>441</v>
      </c>
      <c r="C54" s="64">
        <v>340</v>
      </c>
      <c r="D54" s="64">
        <v>301</v>
      </c>
      <c r="E54" s="64" t="s">
        <v>201</v>
      </c>
      <c r="F54" s="61" t="s">
        <v>202</v>
      </c>
      <c r="G54" s="123" t="s">
        <v>203</v>
      </c>
      <c r="H54" s="127">
        <v>29.5</v>
      </c>
      <c r="I54" s="65">
        <v>4</v>
      </c>
      <c r="J54" s="64" t="s">
        <v>3</v>
      </c>
      <c r="K54" s="62">
        <v>42187</v>
      </c>
      <c r="L54" s="65" t="s">
        <v>200</v>
      </c>
      <c r="M54" s="141">
        <v>3.5</v>
      </c>
      <c r="N54" s="141">
        <v>9.75</v>
      </c>
      <c r="O54" s="141">
        <v>13.25</v>
      </c>
      <c r="P54" s="141">
        <v>3.5</v>
      </c>
      <c r="Q54" s="141">
        <v>3.4617499999999999</v>
      </c>
      <c r="R54" s="145">
        <v>0</v>
      </c>
      <c r="S54" s="140">
        <v>0</v>
      </c>
      <c r="T54" s="141">
        <v>30</v>
      </c>
      <c r="U54" s="141">
        <v>1.0741099999999999</v>
      </c>
      <c r="V54" s="130">
        <v>0</v>
      </c>
      <c r="W54" s="130">
        <v>0</v>
      </c>
      <c r="X54" s="130">
        <v>17</v>
      </c>
      <c r="Y54" s="130">
        <v>38</v>
      </c>
      <c r="Z54" s="130">
        <v>4</v>
      </c>
      <c r="AA54" s="141">
        <v>68.569999999999993</v>
      </c>
      <c r="AB54" s="140">
        <f t="shared" si="3"/>
        <v>6.641162227602905E-2</v>
      </c>
      <c r="AC54" s="130">
        <v>224</v>
      </c>
    </row>
    <row r="55" spans="1:36" s="67" customFormat="1" ht="23.25">
      <c r="A55" s="65" t="s">
        <v>0</v>
      </c>
      <c r="B55" s="64">
        <v>441</v>
      </c>
      <c r="C55" s="64">
        <v>340</v>
      </c>
      <c r="D55" s="64">
        <v>302</v>
      </c>
      <c r="E55" s="64" t="s">
        <v>204</v>
      </c>
      <c r="F55" s="61" t="s">
        <v>202</v>
      </c>
      <c r="G55" s="61" t="s">
        <v>205</v>
      </c>
      <c r="H55" s="66">
        <v>29.55</v>
      </c>
      <c r="I55" s="65">
        <v>4</v>
      </c>
      <c r="J55" s="64" t="s">
        <v>291</v>
      </c>
      <c r="K55" s="62">
        <v>42185</v>
      </c>
      <c r="L55" s="65" t="s">
        <v>200</v>
      </c>
      <c r="M55" s="141">
        <v>6.15</v>
      </c>
      <c r="N55" s="141">
        <v>15</v>
      </c>
      <c r="O55" s="141">
        <v>7.5</v>
      </c>
      <c r="P55" s="141">
        <v>0.875</v>
      </c>
      <c r="Q55" s="141">
        <v>3.3441100000000001</v>
      </c>
      <c r="R55" s="145">
        <v>0</v>
      </c>
      <c r="S55" s="140">
        <v>0</v>
      </c>
      <c r="T55" s="141">
        <v>29.524999999999999</v>
      </c>
      <c r="U55" s="141">
        <v>1.16709</v>
      </c>
      <c r="V55" s="130">
        <v>3</v>
      </c>
      <c r="W55" s="130">
        <v>0</v>
      </c>
      <c r="X55" s="130">
        <v>0</v>
      </c>
      <c r="Y55" s="130">
        <v>0</v>
      </c>
      <c r="Z55" s="130">
        <v>0</v>
      </c>
      <c r="AA55" s="141">
        <v>0</v>
      </c>
      <c r="AB55" s="140">
        <f t="shared" si="3"/>
        <v>0</v>
      </c>
      <c r="AC55" s="130">
        <v>310</v>
      </c>
    </row>
    <row r="56" spans="1:36" s="67" customFormat="1" ht="23.25">
      <c r="A56" s="65" t="s">
        <v>0</v>
      </c>
      <c r="B56" s="64">
        <v>441</v>
      </c>
      <c r="C56" s="64">
        <v>340</v>
      </c>
      <c r="D56" s="64">
        <v>302</v>
      </c>
      <c r="E56" s="64" t="s">
        <v>204</v>
      </c>
      <c r="F56" s="61" t="s">
        <v>205</v>
      </c>
      <c r="G56" s="61" t="s">
        <v>202</v>
      </c>
      <c r="H56" s="66">
        <v>29.55</v>
      </c>
      <c r="I56" s="65">
        <v>4</v>
      </c>
      <c r="J56" s="64" t="s">
        <v>4</v>
      </c>
      <c r="K56" s="62">
        <v>42185</v>
      </c>
      <c r="L56" s="65" t="s">
        <v>200</v>
      </c>
      <c r="M56" s="141">
        <v>5.35</v>
      </c>
      <c r="N56" s="141">
        <v>15.2</v>
      </c>
      <c r="O56" s="141">
        <v>7.35</v>
      </c>
      <c r="P56" s="141">
        <v>1.625</v>
      </c>
      <c r="Q56" s="141">
        <v>3.4250099999999999</v>
      </c>
      <c r="R56" s="145">
        <v>0</v>
      </c>
      <c r="S56" s="140">
        <v>0</v>
      </c>
      <c r="T56" s="141">
        <v>29.524999999999999</v>
      </c>
      <c r="U56" s="141">
        <v>1.1218999999999999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41">
        <v>0</v>
      </c>
      <c r="AB56" s="140">
        <f t="shared" si="3"/>
        <v>0</v>
      </c>
      <c r="AC56" s="130">
        <v>221</v>
      </c>
    </row>
    <row r="57" spans="1:36" ht="23.25">
      <c r="A57" s="52" t="s">
        <v>0</v>
      </c>
      <c r="B57" s="51">
        <v>441</v>
      </c>
      <c r="C57" s="51">
        <v>340</v>
      </c>
      <c r="D57" s="51">
        <v>303</v>
      </c>
      <c r="E57" s="51" t="s">
        <v>206</v>
      </c>
      <c r="F57" s="49" t="s">
        <v>207</v>
      </c>
      <c r="G57" s="49" t="s">
        <v>208</v>
      </c>
      <c r="H57" s="53">
        <v>22.07</v>
      </c>
      <c r="I57" s="52">
        <v>4</v>
      </c>
      <c r="J57" s="51" t="s">
        <v>291</v>
      </c>
      <c r="K57" s="50">
        <v>42185</v>
      </c>
      <c r="L57" s="52" t="s">
        <v>200</v>
      </c>
      <c r="M57" s="141">
        <v>1.35</v>
      </c>
      <c r="N57" s="141">
        <v>12.2</v>
      </c>
      <c r="O57" s="141">
        <v>7.35</v>
      </c>
      <c r="P57" s="141">
        <v>1.2</v>
      </c>
      <c r="Q57" s="141">
        <v>3.4250099999999999</v>
      </c>
      <c r="R57" s="145">
        <v>0</v>
      </c>
      <c r="S57" s="140">
        <v>0</v>
      </c>
      <c r="T57" s="141">
        <v>22.099999999999998</v>
      </c>
      <c r="U57" s="141">
        <v>1.1218999999999999</v>
      </c>
      <c r="V57" s="130">
        <v>285</v>
      </c>
      <c r="W57" s="130">
        <v>213</v>
      </c>
      <c r="X57" s="130">
        <v>15</v>
      </c>
      <c r="Y57" s="130">
        <v>18</v>
      </c>
      <c r="Z57" s="130">
        <v>2</v>
      </c>
      <c r="AA57" s="141">
        <v>241</v>
      </c>
      <c r="AB57" s="140">
        <f t="shared" si="3"/>
        <v>0.31199430383843613</v>
      </c>
      <c r="AC57" s="130">
        <v>0</v>
      </c>
    </row>
    <row r="58" spans="1:36" s="54" customFormat="1" ht="23.25">
      <c r="A58" s="58" t="s">
        <v>0</v>
      </c>
      <c r="B58" s="57">
        <v>441</v>
      </c>
      <c r="C58" s="57">
        <v>340</v>
      </c>
      <c r="D58" s="57">
        <v>303</v>
      </c>
      <c r="E58" s="57" t="s">
        <v>206</v>
      </c>
      <c r="F58" s="55" t="s">
        <v>207</v>
      </c>
      <c r="G58" s="55" t="s">
        <v>205</v>
      </c>
      <c r="H58" s="59">
        <v>22.07</v>
      </c>
      <c r="I58" s="58">
        <v>4</v>
      </c>
      <c r="J58" s="57" t="s">
        <v>4</v>
      </c>
      <c r="K58" s="56">
        <v>42185</v>
      </c>
      <c r="L58" s="58" t="s">
        <v>200</v>
      </c>
      <c r="M58" s="141">
        <v>1.875</v>
      </c>
      <c r="N58" s="141">
        <v>11.975</v>
      </c>
      <c r="O58" s="141">
        <v>7.375</v>
      </c>
      <c r="P58" s="141">
        <v>0.72499999999999998</v>
      </c>
      <c r="Q58" s="141">
        <v>3.3730899999999999</v>
      </c>
      <c r="R58" s="145">
        <v>0</v>
      </c>
      <c r="S58" s="140">
        <v>0</v>
      </c>
      <c r="T58" s="141">
        <v>21.950000000000003</v>
      </c>
      <c r="U58" s="141">
        <v>1.0634399999999999</v>
      </c>
      <c r="V58" s="130">
        <v>285</v>
      </c>
      <c r="W58" s="130">
        <v>213</v>
      </c>
      <c r="X58" s="130">
        <v>15</v>
      </c>
      <c r="Y58" s="130">
        <v>18</v>
      </c>
      <c r="Z58" s="130">
        <v>2</v>
      </c>
      <c r="AA58" s="141">
        <v>241</v>
      </c>
      <c r="AB58" s="140">
        <f t="shared" si="3"/>
        <v>0.31199430383843613</v>
      </c>
      <c r="AC58" s="130">
        <v>367</v>
      </c>
      <c r="AG58" s="69"/>
      <c r="AH58" s="69"/>
      <c r="AI58" s="69"/>
      <c r="AJ58" s="69"/>
    </row>
    <row r="59" spans="1:36" ht="23.25">
      <c r="A59" s="52" t="s">
        <v>0</v>
      </c>
      <c r="B59" s="51">
        <v>441</v>
      </c>
      <c r="C59" s="51">
        <v>357</v>
      </c>
      <c r="D59" s="51">
        <v>101</v>
      </c>
      <c r="E59" s="51" t="s">
        <v>209</v>
      </c>
      <c r="F59" s="49" t="s">
        <v>87</v>
      </c>
      <c r="G59" s="49" t="s">
        <v>210</v>
      </c>
      <c r="H59" s="53">
        <v>11.965999999999999</v>
      </c>
      <c r="I59" s="52">
        <v>4</v>
      </c>
      <c r="J59" s="51" t="s">
        <v>292</v>
      </c>
      <c r="K59" s="50">
        <v>42186</v>
      </c>
      <c r="L59" s="52" t="s">
        <v>200</v>
      </c>
      <c r="M59" s="141">
        <v>9.9499999999999993</v>
      </c>
      <c r="N59" s="141">
        <v>2</v>
      </c>
      <c r="O59" s="141">
        <v>0.05</v>
      </c>
      <c r="P59" s="141">
        <v>0</v>
      </c>
      <c r="Q59" s="141">
        <v>2.1665399999999999</v>
      </c>
      <c r="R59" s="145">
        <v>0</v>
      </c>
      <c r="S59" s="140">
        <v>0</v>
      </c>
      <c r="T59" s="141">
        <v>12</v>
      </c>
      <c r="U59" s="141">
        <v>0.89616899999999999</v>
      </c>
      <c r="V59" s="130">
        <v>8</v>
      </c>
      <c r="W59" s="130">
        <v>85</v>
      </c>
      <c r="X59" s="130">
        <v>2</v>
      </c>
      <c r="Y59" s="130">
        <v>1</v>
      </c>
      <c r="Z59" s="130">
        <v>1</v>
      </c>
      <c r="AA59" s="141">
        <v>5.2140000000000004</v>
      </c>
      <c r="AB59" s="140">
        <f t="shared" si="3"/>
        <v>1.2449559466106349E-2</v>
      </c>
      <c r="AC59" s="130">
        <v>145</v>
      </c>
    </row>
    <row r="60" spans="1:36" ht="23.25">
      <c r="A60" s="52" t="s">
        <v>0</v>
      </c>
      <c r="B60" s="51">
        <v>441</v>
      </c>
      <c r="C60" s="51">
        <v>357</v>
      </c>
      <c r="D60" s="51">
        <v>101</v>
      </c>
      <c r="E60" s="51" t="s">
        <v>209</v>
      </c>
      <c r="F60" s="49" t="s">
        <v>210</v>
      </c>
      <c r="G60" s="49" t="s">
        <v>87</v>
      </c>
      <c r="H60" s="53">
        <v>11.965999999999999</v>
      </c>
      <c r="I60" s="52">
        <v>4</v>
      </c>
      <c r="J60" s="51" t="s">
        <v>5</v>
      </c>
      <c r="K60" s="50">
        <v>42186</v>
      </c>
      <c r="L60" s="52" t="s">
        <v>200</v>
      </c>
      <c r="M60" s="141">
        <v>9.8249999999999993</v>
      </c>
      <c r="N60" s="141">
        <v>1.9750000000000001</v>
      </c>
      <c r="O60" s="141">
        <v>0</v>
      </c>
      <c r="P60" s="141">
        <v>0</v>
      </c>
      <c r="Q60" s="141">
        <v>2.1671800000000001</v>
      </c>
      <c r="R60" s="145">
        <v>0</v>
      </c>
      <c r="S60" s="140">
        <v>0</v>
      </c>
      <c r="T60" s="141">
        <v>11.799999999999999</v>
      </c>
      <c r="U60" s="141">
        <v>0.91090899999999997</v>
      </c>
      <c r="V60" s="130">
        <v>67</v>
      </c>
      <c r="W60" s="130">
        <v>17</v>
      </c>
      <c r="X60" s="130">
        <v>2</v>
      </c>
      <c r="Y60" s="130">
        <v>0</v>
      </c>
      <c r="Z60" s="130">
        <v>0</v>
      </c>
      <c r="AA60" s="141">
        <v>28.74</v>
      </c>
      <c r="AB60" s="140">
        <f t="shared" si="3"/>
        <v>6.8623003271173086E-2</v>
      </c>
      <c r="AC60" s="130">
        <v>0</v>
      </c>
    </row>
    <row r="61" spans="1:36" ht="23.25">
      <c r="A61" s="52" t="s">
        <v>0</v>
      </c>
      <c r="B61" s="51">
        <v>441</v>
      </c>
      <c r="C61" s="51">
        <v>357</v>
      </c>
      <c r="D61" s="51">
        <v>102</v>
      </c>
      <c r="E61" s="51" t="s">
        <v>209</v>
      </c>
      <c r="F61" s="49" t="s">
        <v>210</v>
      </c>
      <c r="G61" s="49" t="s">
        <v>211</v>
      </c>
      <c r="H61" s="53">
        <v>13.034000000000001</v>
      </c>
      <c r="I61" s="52">
        <v>4</v>
      </c>
      <c r="J61" s="51" t="s">
        <v>291</v>
      </c>
      <c r="K61" s="50">
        <v>42186</v>
      </c>
      <c r="L61" s="52" t="s">
        <v>200</v>
      </c>
      <c r="M61" s="141">
        <v>3.5249999999999999</v>
      </c>
      <c r="N61" s="141">
        <v>9.25</v>
      </c>
      <c r="O61" s="141">
        <v>0.22500000000000001</v>
      </c>
      <c r="P61" s="141">
        <v>0</v>
      </c>
      <c r="Q61" s="141">
        <v>2.6863299999999999</v>
      </c>
      <c r="R61" s="145">
        <v>0</v>
      </c>
      <c r="S61" s="140">
        <v>0</v>
      </c>
      <c r="T61" s="141">
        <v>13</v>
      </c>
      <c r="U61" s="141">
        <v>0.97079800000000005</v>
      </c>
      <c r="V61" s="130">
        <v>275</v>
      </c>
      <c r="W61" s="130">
        <v>25</v>
      </c>
      <c r="X61" s="130">
        <v>0</v>
      </c>
      <c r="Y61" s="130">
        <v>0</v>
      </c>
      <c r="Z61" s="130">
        <v>0</v>
      </c>
      <c r="AA61" s="141">
        <v>109.51</v>
      </c>
      <c r="AB61" s="140">
        <f t="shared" si="3"/>
        <v>0.24005348648589403</v>
      </c>
      <c r="AC61" s="130">
        <v>175</v>
      </c>
    </row>
    <row r="62" spans="1:36" ht="23.25">
      <c r="A62" s="52" t="s">
        <v>0</v>
      </c>
      <c r="B62" s="51">
        <v>441</v>
      </c>
      <c r="C62" s="51">
        <v>357</v>
      </c>
      <c r="D62" s="51">
        <v>102</v>
      </c>
      <c r="E62" s="51" t="s">
        <v>209</v>
      </c>
      <c r="F62" s="49" t="s">
        <v>211</v>
      </c>
      <c r="G62" s="49" t="s">
        <v>210</v>
      </c>
      <c r="H62" s="53">
        <v>13.034000000000001</v>
      </c>
      <c r="I62" s="52">
        <v>4</v>
      </c>
      <c r="J62" s="51" t="s">
        <v>4</v>
      </c>
      <c r="K62" s="50">
        <v>42186</v>
      </c>
      <c r="L62" s="52" t="s">
        <v>200</v>
      </c>
      <c r="M62" s="141">
        <v>3.3250000000000002</v>
      </c>
      <c r="N62" s="141">
        <v>9.6</v>
      </c>
      <c r="O62" s="141">
        <v>0.125</v>
      </c>
      <c r="P62" s="141">
        <v>0</v>
      </c>
      <c r="Q62" s="141">
        <v>2.7007699999999999</v>
      </c>
      <c r="R62" s="145">
        <v>0</v>
      </c>
      <c r="S62" s="140">
        <v>0</v>
      </c>
      <c r="T62" s="141">
        <v>13.05</v>
      </c>
      <c r="U62" s="141">
        <v>0.99007999999999996</v>
      </c>
      <c r="V62" s="130">
        <v>26</v>
      </c>
      <c r="W62" s="130">
        <v>17</v>
      </c>
      <c r="X62" s="130">
        <v>8</v>
      </c>
      <c r="Y62" s="130">
        <v>22</v>
      </c>
      <c r="Z62" s="130">
        <v>14</v>
      </c>
      <c r="AA62" s="141">
        <v>15.87</v>
      </c>
      <c r="AB62" s="140">
        <f t="shared" si="3"/>
        <v>3.4788136522063175E-2</v>
      </c>
      <c r="AC62" s="130">
        <v>0</v>
      </c>
    </row>
    <row r="63" spans="1:36" ht="23.25">
      <c r="A63" s="52" t="s">
        <v>0</v>
      </c>
      <c r="B63" s="51">
        <v>441</v>
      </c>
      <c r="C63" s="51">
        <v>357</v>
      </c>
      <c r="D63" s="51">
        <v>103</v>
      </c>
      <c r="E63" s="51" t="s">
        <v>209</v>
      </c>
      <c r="F63" s="49" t="s">
        <v>211</v>
      </c>
      <c r="G63" s="49" t="s">
        <v>212</v>
      </c>
      <c r="H63" s="53">
        <v>10</v>
      </c>
      <c r="I63" s="52">
        <v>4</v>
      </c>
      <c r="J63" s="51" t="s">
        <v>291</v>
      </c>
      <c r="K63" s="50">
        <v>42186</v>
      </c>
      <c r="L63" s="52" t="s">
        <v>200</v>
      </c>
      <c r="M63" s="141">
        <v>0.17499999999999999</v>
      </c>
      <c r="N63" s="141">
        <v>8.7249999999999996</v>
      </c>
      <c r="O63" s="141">
        <v>1.075</v>
      </c>
      <c r="P63" s="141">
        <v>0</v>
      </c>
      <c r="Q63" s="141">
        <v>3.12764</v>
      </c>
      <c r="R63" s="145">
        <v>0</v>
      </c>
      <c r="S63" s="140">
        <v>0</v>
      </c>
      <c r="T63" s="141">
        <v>9.9749999999999996</v>
      </c>
      <c r="U63" s="141">
        <v>1.0389999999999999</v>
      </c>
      <c r="V63" s="130">
        <v>5</v>
      </c>
      <c r="W63" s="130">
        <v>0</v>
      </c>
      <c r="X63" s="130">
        <v>0</v>
      </c>
      <c r="Y63" s="130">
        <v>0</v>
      </c>
      <c r="Z63" s="130">
        <v>0</v>
      </c>
      <c r="AA63" s="141">
        <v>12.57</v>
      </c>
      <c r="AB63" s="140">
        <f t="shared" si="3"/>
        <v>3.5914285714285711E-2</v>
      </c>
      <c r="AC63" s="130">
        <v>137</v>
      </c>
    </row>
    <row r="64" spans="1:36" ht="23.25">
      <c r="A64" s="52" t="s">
        <v>0</v>
      </c>
      <c r="B64" s="51">
        <v>441</v>
      </c>
      <c r="C64" s="51">
        <v>357</v>
      </c>
      <c r="D64" s="51">
        <v>103</v>
      </c>
      <c r="E64" s="51" t="s">
        <v>209</v>
      </c>
      <c r="F64" s="49" t="s">
        <v>212</v>
      </c>
      <c r="G64" s="49" t="s">
        <v>211</v>
      </c>
      <c r="H64" s="53">
        <v>10</v>
      </c>
      <c r="I64" s="52">
        <v>4</v>
      </c>
      <c r="J64" s="51" t="s">
        <v>4</v>
      </c>
      <c r="K64" s="50">
        <v>42186</v>
      </c>
      <c r="L64" s="52" t="s">
        <v>200</v>
      </c>
      <c r="M64" s="141">
        <v>2.5000000000000001E-2</v>
      </c>
      <c r="N64" s="141">
        <v>8.8000000000000007</v>
      </c>
      <c r="O64" s="141">
        <v>1.125</v>
      </c>
      <c r="P64" s="141">
        <v>0</v>
      </c>
      <c r="Q64" s="141">
        <v>3.1109</v>
      </c>
      <c r="R64" s="145">
        <v>0</v>
      </c>
      <c r="S64" s="140">
        <v>0</v>
      </c>
      <c r="T64" s="141">
        <v>9.9500000000000011</v>
      </c>
      <c r="U64" s="141">
        <v>1.0727500000000001</v>
      </c>
      <c r="V64" s="130">
        <v>2</v>
      </c>
      <c r="W64" s="130">
        <v>0</v>
      </c>
      <c r="X64" s="130">
        <v>0</v>
      </c>
      <c r="Y64" s="130">
        <v>0</v>
      </c>
      <c r="Z64" s="130">
        <v>0</v>
      </c>
      <c r="AA64" s="141">
        <v>0</v>
      </c>
      <c r="AB64" s="140">
        <f t="shared" si="3"/>
        <v>0</v>
      </c>
      <c r="AC64" s="130">
        <v>0</v>
      </c>
    </row>
    <row r="65" spans="1:29" ht="23.25">
      <c r="A65" s="52" t="s">
        <v>0</v>
      </c>
      <c r="B65" s="51">
        <v>441</v>
      </c>
      <c r="C65" s="51">
        <v>357</v>
      </c>
      <c r="D65" s="51">
        <v>104</v>
      </c>
      <c r="E65" s="51" t="s">
        <v>209</v>
      </c>
      <c r="F65" s="49" t="s">
        <v>212</v>
      </c>
      <c r="G65" s="49" t="s">
        <v>213</v>
      </c>
      <c r="H65" s="53">
        <v>10.723000000000001</v>
      </c>
      <c r="I65" s="52">
        <v>4</v>
      </c>
      <c r="J65" s="51" t="s">
        <v>291</v>
      </c>
      <c r="K65" s="50">
        <v>42186</v>
      </c>
      <c r="L65" s="52" t="s">
        <v>200</v>
      </c>
      <c r="M65" s="141">
        <v>0</v>
      </c>
      <c r="N65" s="141">
        <v>2.0249999999999999</v>
      </c>
      <c r="O65" s="141">
        <v>7.1749999999999998</v>
      </c>
      <c r="P65" s="141">
        <v>1.375</v>
      </c>
      <c r="Q65" s="141">
        <v>4.1709699999999996</v>
      </c>
      <c r="R65" s="145">
        <v>0</v>
      </c>
      <c r="S65" s="140">
        <v>0</v>
      </c>
      <c r="T65" s="141">
        <v>10.574999999999999</v>
      </c>
      <c r="U65" s="141">
        <v>1.1896899999999999</v>
      </c>
      <c r="V65" s="130">
        <v>8</v>
      </c>
      <c r="W65" s="130">
        <v>0</v>
      </c>
      <c r="X65" s="130">
        <v>13</v>
      </c>
      <c r="Y65" s="130">
        <v>0</v>
      </c>
      <c r="Z65" s="130">
        <v>2</v>
      </c>
      <c r="AA65" s="141">
        <v>50.57</v>
      </c>
      <c r="AB65" s="140">
        <f t="shared" si="3"/>
        <v>0.13474374175670456</v>
      </c>
      <c r="AC65" s="130">
        <v>197</v>
      </c>
    </row>
    <row r="66" spans="1:29" ht="23.25">
      <c r="A66" s="52" t="s">
        <v>0</v>
      </c>
      <c r="B66" s="51">
        <v>441</v>
      </c>
      <c r="C66" s="51">
        <v>357</v>
      </c>
      <c r="D66" s="51">
        <v>104</v>
      </c>
      <c r="E66" s="51" t="s">
        <v>209</v>
      </c>
      <c r="F66" s="49" t="s">
        <v>213</v>
      </c>
      <c r="G66" s="49" t="s">
        <v>212</v>
      </c>
      <c r="H66" s="53">
        <v>10.723000000000001</v>
      </c>
      <c r="I66" s="52">
        <v>4</v>
      </c>
      <c r="J66" s="51" t="s">
        <v>4</v>
      </c>
      <c r="K66" s="50">
        <v>42186</v>
      </c>
      <c r="L66" s="52" t="s">
        <v>200</v>
      </c>
      <c r="M66" s="141">
        <v>0</v>
      </c>
      <c r="N66" s="141">
        <v>2.5499999999999998</v>
      </c>
      <c r="O66" s="141">
        <v>7.125</v>
      </c>
      <c r="P66" s="141">
        <v>0.97499999999999998</v>
      </c>
      <c r="Q66" s="141">
        <v>4.1029600000000004</v>
      </c>
      <c r="R66" s="145">
        <v>0</v>
      </c>
      <c r="S66" s="140">
        <v>0</v>
      </c>
      <c r="T66" s="141">
        <v>10.65</v>
      </c>
      <c r="U66" s="141">
        <v>1.3632299999999999</v>
      </c>
      <c r="V66" s="130">
        <v>33</v>
      </c>
      <c r="W66" s="130">
        <v>126</v>
      </c>
      <c r="X66" s="130">
        <v>0</v>
      </c>
      <c r="Y66" s="130">
        <v>0</v>
      </c>
      <c r="Z66" s="130">
        <v>0</v>
      </c>
      <c r="AA66" s="141">
        <v>10.24</v>
      </c>
      <c r="AB66" s="140">
        <f t="shared" si="3"/>
        <v>2.7284475293428014E-2</v>
      </c>
      <c r="AC66" s="130">
        <v>0</v>
      </c>
    </row>
    <row r="67" spans="1:29" ht="23.25">
      <c r="A67" s="52" t="s">
        <v>0</v>
      </c>
      <c r="B67" s="51">
        <v>441</v>
      </c>
      <c r="C67" s="51">
        <v>3402</v>
      </c>
      <c r="D67" s="51">
        <v>100</v>
      </c>
      <c r="E67" s="51" t="s">
        <v>214</v>
      </c>
      <c r="F67" s="49" t="s">
        <v>215</v>
      </c>
      <c r="G67" s="49" t="s">
        <v>87</v>
      </c>
      <c r="H67" s="53">
        <v>0.26500000000000001</v>
      </c>
      <c r="I67" s="52">
        <v>6</v>
      </c>
      <c r="J67" s="51" t="s">
        <v>5</v>
      </c>
      <c r="K67" s="50">
        <v>42187</v>
      </c>
      <c r="L67" s="52" t="s">
        <v>200</v>
      </c>
      <c r="M67" s="141">
        <v>0</v>
      </c>
      <c r="N67" s="141">
        <v>0.1</v>
      </c>
      <c r="O67" s="141">
        <v>0.125</v>
      </c>
      <c r="P67" s="141">
        <v>0.05</v>
      </c>
      <c r="Q67" s="141">
        <v>3.9636399999999998</v>
      </c>
      <c r="R67" s="145">
        <v>0</v>
      </c>
      <c r="S67" s="140">
        <v>0</v>
      </c>
      <c r="T67" s="141">
        <v>0.27500000000000002</v>
      </c>
      <c r="U67" s="141">
        <v>1.07064</v>
      </c>
      <c r="V67" s="130">
        <v>0</v>
      </c>
      <c r="W67" s="130">
        <v>0</v>
      </c>
      <c r="X67" s="130">
        <v>0</v>
      </c>
      <c r="Y67" s="130">
        <v>1</v>
      </c>
      <c r="Z67" s="130">
        <v>0</v>
      </c>
      <c r="AA67" s="141">
        <v>3.8</v>
      </c>
      <c r="AB67" s="140">
        <f t="shared" si="3"/>
        <v>0.40970350404312667</v>
      </c>
      <c r="AC67" s="130">
        <v>0</v>
      </c>
    </row>
    <row r="68" spans="1:29" ht="23.25">
      <c r="A68" s="52" t="s">
        <v>0</v>
      </c>
      <c r="B68" s="51">
        <v>441</v>
      </c>
      <c r="C68" s="51">
        <v>3431</v>
      </c>
      <c r="D68" s="51">
        <v>101</v>
      </c>
      <c r="E68" s="51" t="s">
        <v>216</v>
      </c>
      <c r="F68" s="49" t="s">
        <v>217</v>
      </c>
      <c r="G68" s="49" t="s">
        <v>87</v>
      </c>
      <c r="H68" s="53">
        <v>0.45600000000000002</v>
      </c>
      <c r="I68" s="52">
        <v>6</v>
      </c>
      <c r="J68" s="51" t="s">
        <v>5</v>
      </c>
      <c r="K68" s="50">
        <v>42187</v>
      </c>
      <c r="L68" s="52" t="s">
        <v>200</v>
      </c>
      <c r="M68" s="141">
        <v>0</v>
      </c>
      <c r="N68" s="141">
        <v>0</v>
      </c>
      <c r="O68" s="141">
        <v>0.25</v>
      </c>
      <c r="P68" s="141">
        <v>0.22500000000000001</v>
      </c>
      <c r="Q68" s="141">
        <v>4.9905299999999997</v>
      </c>
      <c r="R68" s="145">
        <v>0</v>
      </c>
      <c r="S68" s="140">
        <v>0</v>
      </c>
      <c r="T68" s="141">
        <v>0.47499999999999998</v>
      </c>
      <c r="U68" s="141">
        <v>1.1625300000000001</v>
      </c>
      <c r="V68" s="130">
        <v>0</v>
      </c>
      <c r="W68" s="130">
        <v>0</v>
      </c>
      <c r="X68" s="130">
        <v>0</v>
      </c>
      <c r="Y68" s="130">
        <v>0</v>
      </c>
      <c r="Z68" s="130">
        <v>1</v>
      </c>
      <c r="AA68" s="141">
        <v>12.5</v>
      </c>
      <c r="AB68" s="140">
        <f t="shared" si="3"/>
        <v>0.78320802005012524</v>
      </c>
      <c r="AC68" s="130">
        <v>0</v>
      </c>
    </row>
    <row r="69" spans="1:29" ht="23.25">
      <c r="A69" s="52" t="s">
        <v>0</v>
      </c>
      <c r="B69" s="51">
        <v>441</v>
      </c>
      <c r="C69" s="51">
        <v>3431</v>
      </c>
      <c r="D69" s="51">
        <v>102</v>
      </c>
      <c r="E69" s="51" t="s">
        <v>218</v>
      </c>
      <c r="F69" s="49" t="s">
        <v>219</v>
      </c>
      <c r="G69" s="49" t="s">
        <v>220</v>
      </c>
      <c r="H69" s="53">
        <v>3.4889999999999999</v>
      </c>
      <c r="I69" s="52">
        <v>2</v>
      </c>
      <c r="J69" s="51" t="s">
        <v>3</v>
      </c>
      <c r="K69" s="50">
        <v>42187</v>
      </c>
      <c r="L69" s="52" t="s">
        <v>200</v>
      </c>
      <c r="M69" s="141">
        <v>1.35</v>
      </c>
      <c r="N69" s="141">
        <v>1.125</v>
      </c>
      <c r="O69" s="141">
        <v>0.5</v>
      </c>
      <c r="P69" s="141">
        <v>0.75</v>
      </c>
      <c r="Q69" s="141">
        <v>3.9620799999999998</v>
      </c>
      <c r="R69" s="145">
        <v>0</v>
      </c>
      <c r="S69" s="140">
        <v>0</v>
      </c>
      <c r="T69" s="141">
        <v>3.7250000000000001</v>
      </c>
      <c r="U69" s="141">
        <v>0.97089300000000001</v>
      </c>
      <c r="V69" s="130">
        <v>12</v>
      </c>
      <c r="W69" s="130">
        <v>0</v>
      </c>
      <c r="X69" s="130">
        <v>0</v>
      </c>
      <c r="Y69" s="130">
        <v>0</v>
      </c>
      <c r="Z69" s="130">
        <v>0</v>
      </c>
      <c r="AA69" s="141">
        <v>32.32</v>
      </c>
      <c r="AB69" s="140">
        <f t="shared" si="3"/>
        <v>0.26466855013716578</v>
      </c>
      <c r="AC69" s="130">
        <v>0</v>
      </c>
    </row>
    <row r="70" spans="1:29" ht="23.25">
      <c r="A70" s="52" t="s">
        <v>0</v>
      </c>
      <c r="B70" s="51">
        <v>441</v>
      </c>
      <c r="C70" s="51">
        <v>3531</v>
      </c>
      <c r="D70" s="51">
        <v>100</v>
      </c>
      <c r="E70" s="51" t="s">
        <v>221</v>
      </c>
      <c r="F70" s="49" t="s">
        <v>87</v>
      </c>
      <c r="G70" s="49" t="s">
        <v>222</v>
      </c>
      <c r="H70" s="53">
        <v>3.3980000000000001</v>
      </c>
      <c r="I70" s="52">
        <v>4</v>
      </c>
      <c r="J70" s="51" t="s">
        <v>291</v>
      </c>
      <c r="K70" s="50">
        <v>42187</v>
      </c>
      <c r="L70" s="52" t="s">
        <v>200</v>
      </c>
      <c r="M70" s="141">
        <v>0.72499999999999998</v>
      </c>
      <c r="N70" s="141">
        <v>1.75</v>
      </c>
      <c r="O70" s="141">
        <v>0.67500000000000004</v>
      </c>
      <c r="P70" s="141">
        <v>0.25</v>
      </c>
      <c r="Q70" s="141">
        <v>3.36199</v>
      </c>
      <c r="R70" s="145">
        <v>0</v>
      </c>
      <c r="S70" s="140">
        <v>0</v>
      </c>
      <c r="T70" s="141">
        <v>3.4000000000000004</v>
      </c>
      <c r="U70" s="141">
        <v>1.00787</v>
      </c>
      <c r="V70" s="130">
        <v>2</v>
      </c>
      <c r="W70" s="130">
        <v>0</v>
      </c>
      <c r="X70" s="130">
        <v>0</v>
      </c>
      <c r="Y70" s="130">
        <v>5</v>
      </c>
      <c r="Z70" s="130">
        <v>0</v>
      </c>
      <c r="AA70" s="141">
        <v>5.57</v>
      </c>
      <c r="AB70" s="140">
        <f t="shared" si="3"/>
        <v>4.6834272260993862E-2</v>
      </c>
      <c r="AC70" s="130">
        <v>95</v>
      </c>
    </row>
    <row r="71" spans="1:29" ht="23.25">
      <c r="A71" s="52" t="s">
        <v>0</v>
      </c>
      <c r="B71" s="51">
        <v>441</v>
      </c>
      <c r="C71" s="51">
        <v>3531</v>
      </c>
      <c r="D71" s="51">
        <v>100</v>
      </c>
      <c r="E71" s="51" t="s">
        <v>221</v>
      </c>
      <c r="F71" s="49" t="s">
        <v>222</v>
      </c>
      <c r="G71" s="49" t="s">
        <v>87</v>
      </c>
      <c r="H71" s="53">
        <v>3.3980000000000001</v>
      </c>
      <c r="I71" s="52">
        <v>4</v>
      </c>
      <c r="J71" s="51" t="s">
        <v>4</v>
      </c>
      <c r="K71" s="50">
        <v>42187</v>
      </c>
      <c r="L71" s="52" t="s">
        <v>200</v>
      </c>
      <c r="M71" s="141">
        <v>1.175</v>
      </c>
      <c r="N71" s="141">
        <v>1.5249999999999999</v>
      </c>
      <c r="O71" s="141">
        <v>0.67500000000000004</v>
      </c>
      <c r="P71" s="141">
        <v>0.125</v>
      </c>
      <c r="Q71" s="141">
        <v>3.0176400000000001</v>
      </c>
      <c r="R71" s="145">
        <v>0</v>
      </c>
      <c r="S71" s="140">
        <v>0</v>
      </c>
      <c r="T71" s="141">
        <v>3.5</v>
      </c>
      <c r="U71" s="141">
        <v>0.95535700000000001</v>
      </c>
      <c r="V71" s="130">
        <v>8</v>
      </c>
      <c r="W71" s="130">
        <v>2</v>
      </c>
      <c r="X71" s="130">
        <v>3</v>
      </c>
      <c r="Y71" s="130">
        <v>7</v>
      </c>
      <c r="Z71" s="130">
        <v>0</v>
      </c>
      <c r="AA71" s="141">
        <v>12.87</v>
      </c>
      <c r="AB71" s="140">
        <f t="shared" si="3"/>
        <v>0.10821491633734127</v>
      </c>
      <c r="AC71" s="130">
        <v>0</v>
      </c>
    </row>
    <row r="72" spans="1:29" ht="23.25">
      <c r="A72" s="52" t="s">
        <v>0</v>
      </c>
      <c r="B72" s="51">
        <v>441</v>
      </c>
      <c r="C72" s="51">
        <v>3532</v>
      </c>
      <c r="D72" s="51">
        <v>100</v>
      </c>
      <c r="E72" s="51" t="s">
        <v>223</v>
      </c>
      <c r="F72" s="49" t="s">
        <v>224</v>
      </c>
      <c r="G72" s="49" t="s">
        <v>87</v>
      </c>
      <c r="H72" s="53">
        <v>1.3919999999999999</v>
      </c>
      <c r="I72" s="52">
        <v>2</v>
      </c>
      <c r="J72" s="51" t="s">
        <v>3</v>
      </c>
      <c r="K72" s="50">
        <v>42187</v>
      </c>
      <c r="L72" s="52" t="s">
        <v>200</v>
      </c>
      <c r="M72" s="141">
        <v>0.67500000000000004</v>
      </c>
      <c r="N72" s="141">
        <v>0.15</v>
      </c>
      <c r="O72" s="141">
        <v>0.17499999999999999</v>
      </c>
      <c r="P72" s="141">
        <v>2.5000000000000001E-2</v>
      </c>
      <c r="Q72" s="141">
        <v>2.4426800000000002</v>
      </c>
      <c r="R72" s="145">
        <v>0</v>
      </c>
      <c r="S72" s="140">
        <v>0</v>
      </c>
      <c r="T72" s="141">
        <v>1.0249999999999999</v>
      </c>
      <c r="U72" s="141">
        <v>0.99165899999999996</v>
      </c>
      <c r="V72" s="130">
        <v>0</v>
      </c>
      <c r="W72" s="130">
        <v>0</v>
      </c>
      <c r="X72" s="130">
        <v>0</v>
      </c>
      <c r="Y72" s="130">
        <v>0</v>
      </c>
      <c r="Z72" s="130">
        <v>0</v>
      </c>
      <c r="AA72" s="141">
        <v>21.87</v>
      </c>
      <c r="AB72" s="140">
        <f t="shared" si="3"/>
        <v>0.44889162561576357</v>
      </c>
      <c r="AC72" s="130">
        <v>0</v>
      </c>
    </row>
    <row r="73" spans="1:29" ht="23.25">
      <c r="A73" s="52" t="s">
        <v>0</v>
      </c>
      <c r="B73" s="51">
        <v>441</v>
      </c>
      <c r="C73" s="51">
        <v>3533</v>
      </c>
      <c r="D73" s="51">
        <v>100</v>
      </c>
      <c r="E73" s="51" t="s">
        <v>225</v>
      </c>
      <c r="F73" s="49" t="s">
        <v>87</v>
      </c>
      <c r="G73" s="49" t="s">
        <v>226</v>
      </c>
      <c r="H73" s="53">
        <v>2.952</v>
      </c>
      <c r="I73" s="52">
        <v>2</v>
      </c>
      <c r="J73" s="51" t="s">
        <v>290</v>
      </c>
      <c r="K73" s="50">
        <v>42187</v>
      </c>
      <c r="L73" s="52" t="s">
        <v>200</v>
      </c>
      <c r="M73" s="141">
        <v>0</v>
      </c>
      <c r="N73" s="141">
        <v>0.47499999999999998</v>
      </c>
      <c r="O73" s="141">
        <v>2.0249999999999999</v>
      </c>
      <c r="P73" s="141">
        <v>0.32500000000000001</v>
      </c>
      <c r="Q73" s="141">
        <v>4.1717700000000004</v>
      </c>
      <c r="R73" s="145">
        <v>0</v>
      </c>
      <c r="S73" s="140">
        <v>0</v>
      </c>
      <c r="T73" s="141">
        <v>2.8250000000000002</v>
      </c>
      <c r="U73" s="141">
        <v>1.0263500000000001</v>
      </c>
      <c r="V73" s="130">
        <v>3</v>
      </c>
      <c r="W73" s="130">
        <v>0</v>
      </c>
      <c r="X73" s="130">
        <v>2</v>
      </c>
      <c r="Y73" s="130">
        <v>0</v>
      </c>
      <c r="Z73" s="130">
        <v>1</v>
      </c>
      <c r="AA73" s="141">
        <v>14.5</v>
      </c>
      <c r="AB73" s="140">
        <f t="shared" si="3"/>
        <v>0.14034068912117695</v>
      </c>
      <c r="AC73" s="130">
        <v>41</v>
      </c>
    </row>
    <row r="74" spans="1:29" ht="23.25">
      <c r="A74" s="52" t="s">
        <v>0</v>
      </c>
      <c r="B74" s="51">
        <v>441</v>
      </c>
      <c r="C74" s="51">
        <v>3593</v>
      </c>
      <c r="D74" s="51">
        <v>100</v>
      </c>
      <c r="E74" s="51" t="s">
        <v>227</v>
      </c>
      <c r="F74" s="49" t="s">
        <v>87</v>
      </c>
      <c r="G74" s="49" t="s">
        <v>228</v>
      </c>
      <c r="H74" s="53">
        <v>5.54</v>
      </c>
      <c r="I74" s="52">
        <v>6</v>
      </c>
      <c r="J74" s="51" t="s">
        <v>292</v>
      </c>
      <c r="K74" s="50">
        <v>42187</v>
      </c>
      <c r="L74" s="52" t="s">
        <v>200</v>
      </c>
      <c r="M74" s="141">
        <v>0.55000000000000004</v>
      </c>
      <c r="N74" s="141">
        <v>3.9750000000000001</v>
      </c>
      <c r="O74" s="141">
        <v>0.9</v>
      </c>
      <c r="P74" s="141">
        <v>7.4999999999999997E-2</v>
      </c>
      <c r="Q74" s="141">
        <v>3.1180500000000002</v>
      </c>
      <c r="R74" s="145">
        <v>0</v>
      </c>
      <c r="S74" s="140">
        <v>0</v>
      </c>
      <c r="T74" s="141">
        <v>5.5000000000000009</v>
      </c>
      <c r="U74" s="141">
        <v>0.98108200000000001</v>
      </c>
      <c r="V74" s="130">
        <v>1</v>
      </c>
      <c r="W74" s="130">
        <v>0</v>
      </c>
      <c r="X74" s="130">
        <v>2</v>
      </c>
      <c r="Y74" s="130">
        <v>3</v>
      </c>
      <c r="Z74" s="130">
        <v>1</v>
      </c>
      <c r="AA74" s="141">
        <v>2.5</v>
      </c>
      <c r="AB74" s="140">
        <f t="shared" si="3"/>
        <v>1.2893243940175349E-2</v>
      </c>
      <c r="AC74" s="130">
        <v>89</v>
      </c>
    </row>
    <row r="75" spans="1:29" ht="23.25">
      <c r="A75" s="52" t="s">
        <v>0</v>
      </c>
      <c r="B75" s="51">
        <v>441</v>
      </c>
      <c r="C75" s="51">
        <v>3593</v>
      </c>
      <c r="D75" s="51">
        <v>100</v>
      </c>
      <c r="E75" s="51" t="s">
        <v>227</v>
      </c>
      <c r="F75" s="49" t="s">
        <v>228</v>
      </c>
      <c r="G75" s="49" t="s">
        <v>87</v>
      </c>
      <c r="H75" s="53">
        <v>5.54</v>
      </c>
      <c r="I75" s="52">
        <v>6</v>
      </c>
      <c r="J75" s="51" t="s">
        <v>5</v>
      </c>
      <c r="K75" s="50">
        <v>42187</v>
      </c>
      <c r="L75" s="52" t="s">
        <v>200</v>
      </c>
      <c r="M75" s="141">
        <v>0.32500000000000001</v>
      </c>
      <c r="N75" s="141">
        <v>3.6</v>
      </c>
      <c r="O75" s="141">
        <v>1.55</v>
      </c>
      <c r="P75" s="141">
        <v>2.5000000000000001E-2</v>
      </c>
      <c r="Q75" s="141">
        <v>3.2814100000000002</v>
      </c>
      <c r="R75" s="145">
        <v>0</v>
      </c>
      <c r="S75" s="140">
        <v>0</v>
      </c>
      <c r="T75" s="141">
        <v>5.5000000000000009</v>
      </c>
      <c r="U75" s="141">
        <v>0.99257700000000004</v>
      </c>
      <c r="V75" s="130">
        <v>15</v>
      </c>
      <c r="W75" s="130">
        <v>7</v>
      </c>
      <c r="X75" s="130">
        <v>2</v>
      </c>
      <c r="Y75" s="130">
        <v>0</v>
      </c>
      <c r="Z75" s="130">
        <v>4</v>
      </c>
      <c r="AA75" s="141">
        <v>14.43</v>
      </c>
      <c r="AB75" s="140">
        <f t="shared" si="3"/>
        <v>7.4419804022692104E-2</v>
      </c>
      <c r="AC75" s="130">
        <v>0</v>
      </c>
    </row>
    <row r="76" spans="1:29" s="67" customFormat="1" ht="23.25">
      <c r="E76" s="180"/>
      <c r="F76" s="221" t="s">
        <v>170</v>
      </c>
      <c r="G76" s="222"/>
      <c r="H76" s="172">
        <f>SUM(H49:H75)</f>
        <v>338.58300000000008</v>
      </c>
      <c r="I76" s="155"/>
      <c r="J76" s="155"/>
      <c r="K76" s="155"/>
      <c r="L76" s="155"/>
      <c r="M76" s="174">
        <f t="shared" ref="M76:P76" si="4">SUM(M49:M75)</f>
        <v>74.075000000000003</v>
      </c>
      <c r="N76" s="174">
        <f t="shared" si="4"/>
        <v>160.42500000000001</v>
      </c>
      <c r="O76" s="174">
        <f t="shared" si="4"/>
        <v>86.924999999999997</v>
      </c>
      <c r="P76" s="174">
        <f t="shared" si="4"/>
        <v>17.299999999999997</v>
      </c>
      <c r="Q76" s="174" t="s">
        <v>171</v>
      </c>
      <c r="R76" s="174">
        <f>SUM(R49:R75)</f>
        <v>0</v>
      </c>
      <c r="S76" s="174">
        <f t="shared" ref="S76:T76" si="5">SUM(S49:S75)</f>
        <v>0</v>
      </c>
      <c r="T76" s="174">
        <f t="shared" si="5"/>
        <v>338.72499999999997</v>
      </c>
      <c r="U76" s="174" t="s">
        <v>171</v>
      </c>
      <c r="V76" s="159">
        <f t="shared" ref="V76:AA76" si="6">SUM(V49:V75)</f>
        <v>1243</v>
      </c>
      <c r="W76" s="159">
        <f t="shared" si="6"/>
        <v>1083</v>
      </c>
      <c r="X76" s="159">
        <f t="shared" si="6"/>
        <v>129</v>
      </c>
      <c r="Y76" s="159">
        <f t="shared" si="6"/>
        <v>125</v>
      </c>
      <c r="Z76" s="159">
        <f t="shared" si="6"/>
        <v>60</v>
      </c>
      <c r="AA76" s="174">
        <f t="shared" si="6"/>
        <v>1253.3839999999996</v>
      </c>
      <c r="AB76" s="174" t="s">
        <v>171</v>
      </c>
      <c r="AC76" s="159">
        <v>2756</v>
      </c>
    </row>
    <row r="77" spans="1:29" ht="23.25">
      <c r="A77" s="48"/>
      <c r="B77" s="48"/>
      <c r="C77" s="48"/>
      <c r="D77" s="48"/>
      <c r="E77" s="182"/>
      <c r="F77" s="219" t="s">
        <v>172</v>
      </c>
      <c r="G77" s="220"/>
      <c r="H77" s="187"/>
      <c r="I77" s="187"/>
      <c r="J77" s="187"/>
      <c r="K77" s="187"/>
      <c r="L77" s="187"/>
      <c r="M77" s="157" t="s">
        <v>171</v>
      </c>
      <c r="N77" s="157" t="s">
        <v>171</v>
      </c>
      <c r="O77" s="157" t="s">
        <v>171</v>
      </c>
      <c r="P77" s="157" t="s">
        <v>171</v>
      </c>
      <c r="Q77" s="156">
        <f>SUMPRODUCT(Q46:Q75,H46:H75)/H76</f>
        <v>3.2810984551793787</v>
      </c>
      <c r="R77" s="157" t="s">
        <v>171</v>
      </c>
      <c r="S77" s="157" t="s">
        <v>171</v>
      </c>
      <c r="T77" s="157" t="s">
        <v>171</v>
      </c>
      <c r="U77" s="156">
        <f>SUMPRODUCT(U46:U75,H46:H75)/H76</f>
        <v>1.0886569239182118</v>
      </c>
      <c r="V77" s="186" t="s">
        <v>171</v>
      </c>
      <c r="W77" s="186" t="s">
        <v>171</v>
      </c>
      <c r="X77" s="186" t="s">
        <v>171</v>
      </c>
      <c r="Y77" s="186" t="s">
        <v>171</v>
      </c>
      <c r="Z77" s="186" t="s">
        <v>171</v>
      </c>
      <c r="AA77" s="157" t="s">
        <v>171</v>
      </c>
      <c r="AB77" s="156">
        <f>SUMPRODUCT(AB46:AB75,H46:H75)/H76</f>
        <v>0.10576718685985832</v>
      </c>
      <c r="AC77" s="186" t="s">
        <v>171</v>
      </c>
    </row>
    <row r="78" spans="1:29"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</row>
  </sheetData>
  <mergeCells count="56">
    <mergeCell ref="F47:F48"/>
    <mergeCell ref="I47:I48"/>
    <mergeCell ref="J47:J48"/>
    <mergeCell ref="K47:K48"/>
    <mergeCell ref="L47:L48"/>
    <mergeCell ref="A47:A48"/>
    <mergeCell ref="B47:B48"/>
    <mergeCell ref="C47:C48"/>
    <mergeCell ref="D47:D48"/>
    <mergeCell ref="E47:E48"/>
    <mergeCell ref="AA47:AA48"/>
    <mergeCell ref="AB47:AB48"/>
    <mergeCell ref="X47:X48"/>
    <mergeCell ref="Y47:Y48"/>
    <mergeCell ref="V47:V48"/>
    <mergeCell ref="W47:W48"/>
    <mergeCell ref="Z47:Z48"/>
    <mergeCell ref="AI2:AI3"/>
    <mergeCell ref="AF2:AF3"/>
    <mergeCell ref="AD2:AD3"/>
    <mergeCell ref="Q2:Q3"/>
    <mergeCell ref="R2:U2"/>
    <mergeCell ref="Z2:Z3"/>
    <mergeCell ref="AA2:AA3"/>
    <mergeCell ref="AB2:AB3"/>
    <mergeCell ref="AH2:AH3"/>
    <mergeCell ref="V2:V3"/>
    <mergeCell ref="W2:Y2"/>
    <mergeCell ref="AE2:AE3"/>
    <mergeCell ref="AC2:AC3"/>
    <mergeCell ref="AG2:AG3"/>
    <mergeCell ref="F77:G77"/>
    <mergeCell ref="F76:G76"/>
    <mergeCell ref="G47:G48"/>
    <mergeCell ref="H47:H48"/>
    <mergeCell ref="H2:H3"/>
    <mergeCell ref="I2:I3"/>
    <mergeCell ref="J2:J3"/>
    <mergeCell ref="K2:K3"/>
    <mergeCell ref="M2:P2"/>
    <mergeCell ref="L2:L3"/>
    <mergeCell ref="U47:U48"/>
    <mergeCell ref="M47:P47"/>
    <mergeCell ref="Q47:Q48"/>
    <mergeCell ref="R47:T47"/>
    <mergeCell ref="A1:E1"/>
    <mergeCell ref="A46:E46"/>
    <mergeCell ref="F34:G34"/>
    <mergeCell ref="F35:G35"/>
    <mergeCell ref="F2:F3"/>
    <mergeCell ref="A2:A3"/>
    <mergeCell ref="B2:B3"/>
    <mergeCell ref="C2:C3"/>
    <mergeCell ref="D2:D3"/>
    <mergeCell ref="E2:E3"/>
    <mergeCell ref="G2:G3"/>
  </mergeCells>
  <printOptions horizontalCentered="1"/>
  <pageMargins left="0.63811274509803917" right="0.25" top="0.75" bottom="0.75" header="0.3" footer="0.3"/>
  <pageSetup paperSize="8" scale="40" fitToHeight="0" orientation="landscape" horizontalDpi="1200" verticalDpi="1200" r:id="rId1"/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view="pageLayout" zoomScale="70" zoomScaleNormal="90" zoomScalePageLayoutView="70" workbookViewId="0">
      <selection activeCell="P59" sqref="P59"/>
    </sheetView>
  </sheetViews>
  <sheetFormatPr defaultRowHeight="14.25"/>
  <cols>
    <col min="1" max="1" width="28.375" customWidth="1"/>
    <col min="5" max="5" width="33.625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0.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5" customWidth="1"/>
    <col min="33" max="33" width="11" style="60" customWidth="1"/>
    <col min="34" max="34" width="11.75" style="60" customWidth="1"/>
    <col min="35" max="35" width="9" customWidth="1"/>
    <col min="36" max="36" width="9.125" style="7"/>
  </cols>
  <sheetData>
    <row r="1" spans="1:35" ht="23.25">
      <c r="A1" s="211" t="s">
        <v>275</v>
      </c>
      <c r="B1" s="211"/>
      <c r="C1" s="211"/>
      <c r="D1" s="211"/>
      <c r="E1" s="211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93"/>
      <c r="AH1" s="93"/>
    </row>
    <row r="2" spans="1:35" ht="23.25" customHeight="1">
      <c r="A2" s="214" t="s">
        <v>196</v>
      </c>
      <c r="B2" s="214" t="s">
        <v>161</v>
      </c>
      <c r="C2" s="215" t="s">
        <v>162</v>
      </c>
      <c r="D2" s="216" t="s">
        <v>163</v>
      </c>
      <c r="E2" s="214" t="s">
        <v>164</v>
      </c>
      <c r="F2" s="214" t="s">
        <v>294</v>
      </c>
      <c r="G2" s="214" t="s">
        <v>295</v>
      </c>
      <c r="H2" s="223" t="s">
        <v>296</v>
      </c>
      <c r="I2" s="214" t="s">
        <v>165</v>
      </c>
      <c r="J2" s="214" t="s">
        <v>166</v>
      </c>
      <c r="K2" s="224" t="s">
        <v>167</v>
      </c>
      <c r="L2" s="214" t="s">
        <v>168</v>
      </c>
      <c r="M2" s="225" t="s">
        <v>297</v>
      </c>
      <c r="N2" s="225"/>
      <c r="O2" s="225"/>
      <c r="P2" s="225"/>
      <c r="Q2" s="226" t="s">
        <v>298</v>
      </c>
      <c r="R2" s="225" t="s">
        <v>299</v>
      </c>
      <c r="S2" s="225"/>
      <c r="T2" s="225"/>
      <c r="U2" s="225"/>
      <c r="V2" s="226" t="s">
        <v>300</v>
      </c>
      <c r="W2" s="227" t="s">
        <v>301</v>
      </c>
      <c r="X2" s="228"/>
      <c r="Y2" s="229"/>
      <c r="Z2" s="226" t="s">
        <v>302</v>
      </c>
      <c r="AA2" s="232" t="s">
        <v>303</v>
      </c>
      <c r="AB2" s="232" t="s">
        <v>304</v>
      </c>
      <c r="AC2" s="217" t="s">
        <v>305</v>
      </c>
      <c r="AD2" s="230" t="s">
        <v>306</v>
      </c>
      <c r="AE2" s="233" t="s">
        <v>307</v>
      </c>
      <c r="AF2" s="230" t="s">
        <v>308</v>
      </c>
      <c r="AG2" s="217" t="s">
        <v>309</v>
      </c>
      <c r="AH2" s="230" t="s">
        <v>310</v>
      </c>
      <c r="AI2" s="230" t="s">
        <v>311</v>
      </c>
    </row>
    <row r="3" spans="1:35" ht="48" customHeight="1">
      <c r="A3" s="214"/>
      <c r="B3" s="214"/>
      <c r="C3" s="215"/>
      <c r="D3" s="216"/>
      <c r="E3" s="214"/>
      <c r="F3" s="214"/>
      <c r="G3" s="214"/>
      <c r="H3" s="223"/>
      <c r="I3" s="214"/>
      <c r="J3" s="214"/>
      <c r="K3" s="224"/>
      <c r="L3" s="214"/>
      <c r="M3" s="176" t="s">
        <v>312</v>
      </c>
      <c r="N3" s="177" t="s">
        <v>313</v>
      </c>
      <c r="O3" s="177" t="s">
        <v>314</v>
      </c>
      <c r="P3" s="176" t="s">
        <v>315</v>
      </c>
      <c r="Q3" s="226"/>
      <c r="R3" s="176" t="s">
        <v>316</v>
      </c>
      <c r="S3" s="177" t="s">
        <v>317</v>
      </c>
      <c r="T3" s="177" t="s">
        <v>318</v>
      </c>
      <c r="U3" s="176" t="s">
        <v>319</v>
      </c>
      <c r="V3" s="226"/>
      <c r="W3" s="176" t="s">
        <v>320</v>
      </c>
      <c r="X3" s="177" t="s">
        <v>321</v>
      </c>
      <c r="Y3" s="176" t="s">
        <v>322</v>
      </c>
      <c r="Z3" s="226"/>
      <c r="AA3" s="232"/>
      <c r="AB3" s="232"/>
      <c r="AC3" s="218"/>
      <c r="AD3" s="231"/>
      <c r="AE3" s="234"/>
      <c r="AF3" s="231"/>
      <c r="AG3" s="218"/>
      <c r="AH3" s="231"/>
      <c r="AI3" s="231"/>
    </row>
    <row r="4" spans="1:35" ht="23.25">
      <c r="A4" s="80" t="s">
        <v>54</v>
      </c>
      <c r="B4" s="81">
        <v>444</v>
      </c>
      <c r="C4" s="82">
        <v>323</v>
      </c>
      <c r="D4" s="83">
        <v>201</v>
      </c>
      <c r="E4" s="81" t="s">
        <v>55</v>
      </c>
      <c r="F4" s="87">
        <v>18592</v>
      </c>
      <c r="G4" s="87">
        <v>32360</v>
      </c>
      <c r="H4" s="88">
        <v>13.768000000000001</v>
      </c>
      <c r="I4" s="89">
        <v>4</v>
      </c>
      <c r="J4" s="81" t="s">
        <v>291</v>
      </c>
      <c r="K4" s="85">
        <v>42209</v>
      </c>
      <c r="L4" s="86" t="s">
        <v>173</v>
      </c>
      <c r="M4" s="139">
        <v>13.65</v>
      </c>
      <c r="N4" s="139">
        <v>0.25</v>
      </c>
      <c r="O4" s="139">
        <v>0.05</v>
      </c>
      <c r="P4" s="139">
        <v>0</v>
      </c>
      <c r="Q4" s="139">
        <v>1.6421600000000001</v>
      </c>
      <c r="R4" s="139">
        <v>13.625</v>
      </c>
      <c r="S4" s="139">
        <v>0.35</v>
      </c>
      <c r="T4" s="139">
        <v>0</v>
      </c>
      <c r="U4" s="139">
        <v>0</v>
      </c>
      <c r="V4" s="139">
        <v>2.149</v>
      </c>
      <c r="W4" s="139">
        <v>0</v>
      </c>
      <c r="X4" s="139">
        <v>0</v>
      </c>
      <c r="Y4" s="139">
        <v>13.950000000000001</v>
      </c>
      <c r="Z4" s="139">
        <v>0.96257400000000004</v>
      </c>
      <c r="AA4" s="139">
        <v>234.74</v>
      </c>
      <c r="AB4" s="139">
        <v>47.57</v>
      </c>
      <c r="AC4" s="139">
        <v>0.53649248775628799</v>
      </c>
      <c r="AD4" s="139">
        <v>28.51</v>
      </c>
      <c r="AE4" s="139">
        <v>5.9164107246617421E-2</v>
      </c>
      <c r="AF4" s="139">
        <v>2.04</v>
      </c>
      <c r="AG4" s="139">
        <v>4.2334191084917403E-3</v>
      </c>
      <c r="AH4" s="139">
        <v>0</v>
      </c>
      <c r="AI4" s="139">
        <v>0</v>
      </c>
    </row>
    <row r="5" spans="1:35" ht="23.25">
      <c r="A5" s="80" t="s">
        <v>54</v>
      </c>
      <c r="B5" s="81">
        <v>444</v>
      </c>
      <c r="C5" s="82">
        <v>323</v>
      </c>
      <c r="D5" s="83">
        <v>201</v>
      </c>
      <c r="E5" s="81" t="s">
        <v>55</v>
      </c>
      <c r="F5" s="87">
        <v>32360</v>
      </c>
      <c r="G5" s="87">
        <v>18592</v>
      </c>
      <c r="H5" s="88">
        <v>13.768000000000001</v>
      </c>
      <c r="I5" s="89">
        <v>4</v>
      </c>
      <c r="J5" s="81" t="s">
        <v>4</v>
      </c>
      <c r="K5" s="85">
        <v>42209</v>
      </c>
      <c r="L5" s="86" t="s">
        <v>173</v>
      </c>
      <c r="M5" s="139">
        <v>13.6</v>
      </c>
      <c r="N5" s="139">
        <v>0.17499999999999999</v>
      </c>
      <c r="O5" s="139">
        <v>2.5000000000000001E-2</v>
      </c>
      <c r="P5" s="139">
        <v>0</v>
      </c>
      <c r="Q5" s="139">
        <v>1.64714</v>
      </c>
      <c r="R5" s="139">
        <v>13.6</v>
      </c>
      <c r="S5" s="139">
        <v>0.17499999999999999</v>
      </c>
      <c r="T5" s="139">
        <v>2.5000000000000001E-2</v>
      </c>
      <c r="U5" s="139">
        <v>0</v>
      </c>
      <c r="V5" s="139">
        <v>2.6562600000000001</v>
      </c>
      <c r="W5" s="139">
        <v>0</v>
      </c>
      <c r="X5" s="139">
        <v>0</v>
      </c>
      <c r="Y5" s="139">
        <v>13.8</v>
      </c>
      <c r="Z5" s="139">
        <v>1.2060900000000001</v>
      </c>
      <c r="AA5" s="139">
        <v>72.224000000000004</v>
      </c>
      <c r="AB5" s="139">
        <v>185.553</v>
      </c>
      <c r="AC5" s="139">
        <v>0.34240993608367226</v>
      </c>
      <c r="AD5" s="139">
        <v>2752.59</v>
      </c>
      <c r="AE5" s="139">
        <v>5.7121897567859223</v>
      </c>
      <c r="AF5" s="139">
        <v>0</v>
      </c>
      <c r="AG5" s="139">
        <v>0</v>
      </c>
      <c r="AH5" s="139">
        <v>0</v>
      </c>
      <c r="AI5" s="139">
        <v>0</v>
      </c>
    </row>
    <row r="6" spans="1:35" ht="23.25">
      <c r="A6" s="80" t="s">
        <v>54</v>
      </c>
      <c r="B6" s="81">
        <v>444</v>
      </c>
      <c r="C6" s="82">
        <v>323</v>
      </c>
      <c r="D6" s="83">
        <v>202</v>
      </c>
      <c r="E6" s="81" t="s">
        <v>56</v>
      </c>
      <c r="F6" s="87">
        <v>32360</v>
      </c>
      <c r="G6" s="87">
        <v>54240</v>
      </c>
      <c r="H6" s="88">
        <v>21.88</v>
      </c>
      <c r="I6" s="89">
        <v>4</v>
      </c>
      <c r="J6" s="81" t="s">
        <v>291</v>
      </c>
      <c r="K6" s="85">
        <v>42209</v>
      </c>
      <c r="L6" s="86" t="s">
        <v>173</v>
      </c>
      <c r="M6" s="139">
        <v>11.180099999999999</v>
      </c>
      <c r="N6" s="139">
        <v>6.7976999999999999</v>
      </c>
      <c r="O6" s="139">
        <v>2.988</v>
      </c>
      <c r="P6" s="139">
        <v>0.87149999999999994</v>
      </c>
      <c r="Q6" s="139">
        <v>2.9827300000000001</v>
      </c>
      <c r="R6" s="139">
        <v>21.3642</v>
      </c>
      <c r="S6" s="139">
        <v>0.3735</v>
      </c>
      <c r="T6" s="139">
        <v>7.4700000000000003E-2</v>
      </c>
      <c r="U6" s="139">
        <v>2.4900000000000002E-2</v>
      </c>
      <c r="V6" s="139">
        <v>3.77616</v>
      </c>
      <c r="W6" s="139">
        <v>0</v>
      </c>
      <c r="X6" s="139">
        <v>0</v>
      </c>
      <c r="Y6" s="139">
        <v>21.837299999999999</v>
      </c>
      <c r="Z6" s="139">
        <v>1.26416</v>
      </c>
      <c r="AA6" s="139">
        <v>85.74</v>
      </c>
      <c r="AB6" s="139">
        <v>86.4</v>
      </c>
      <c r="AC6" s="139">
        <v>0.16837294332723948</v>
      </c>
      <c r="AD6" s="139">
        <v>258.3</v>
      </c>
      <c r="AE6" s="139">
        <v>0.33729433272394882</v>
      </c>
      <c r="AF6" s="139">
        <v>0</v>
      </c>
      <c r="AG6" s="139">
        <v>0</v>
      </c>
      <c r="AH6" s="139">
        <v>0</v>
      </c>
      <c r="AI6" s="139">
        <v>0</v>
      </c>
    </row>
    <row r="7" spans="1:35" ht="23.25">
      <c r="A7" s="80" t="s">
        <v>54</v>
      </c>
      <c r="B7" s="81">
        <v>444</v>
      </c>
      <c r="C7" s="82">
        <v>323</v>
      </c>
      <c r="D7" s="83">
        <v>202</v>
      </c>
      <c r="E7" s="81" t="s">
        <v>56</v>
      </c>
      <c r="F7" s="87">
        <v>54240</v>
      </c>
      <c r="G7" s="87">
        <v>32360</v>
      </c>
      <c r="H7" s="88">
        <v>21.88</v>
      </c>
      <c r="I7" s="89">
        <v>4</v>
      </c>
      <c r="J7" s="81" t="s">
        <v>4</v>
      </c>
      <c r="K7" s="85">
        <v>42209</v>
      </c>
      <c r="L7" s="86" t="s">
        <v>173</v>
      </c>
      <c r="M7" s="139">
        <v>10.25</v>
      </c>
      <c r="N7" s="139">
        <v>7.125</v>
      </c>
      <c r="O7" s="139">
        <v>2.6749999999999998</v>
      </c>
      <c r="P7" s="139">
        <v>1.875</v>
      </c>
      <c r="Q7" s="139">
        <v>3.2783699999999998</v>
      </c>
      <c r="R7" s="139">
        <v>20.6</v>
      </c>
      <c r="S7" s="139">
        <v>1.125</v>
      </c>
      <c r="T7" s="139">
        <v>0.15</v>
      </c>
      <c r="U7" s="139">
        <v>0.05</v>
      </c>
      <c r="V7" s="139">
        <v>4.8975799999999996</v>
      </c>
      <c r="W7" s="139">
        <v>0</v>
      </c>
      <c r="X7" s="139">
        <v>0</v>
      </c>
      <c r="Y7" s="139">
        <v>21.925000000000001</v>
      </c>
      <c r="Z7" s="139">
        <v>0.98056200000000004</v>
      </c>
      <c r="AA7" s="139">
        <v>15.55</v>
      </c>
      <c r="AB7" s="139">
        <v>136.66999999999999</v>
      </c>
      <c r="AC7" s="139">
        <v>0.10953904413685035</v>
      </c>
      <c r="AD7" s="139">
        <v>235.8</v>
      </c>
      <c r="AE7" s="139">
        <v>0.30791329328806477</v>
      </c>
      <c r="AF7" s="139">
        <v>0</v>
      </c>
      <c r="AG7" s="139">
        <v>0</v>
      </c>
      <c r="AH7" s="139">
        <v>0</v>
      </c>
      <c r="AI7" s="139">
        <v>0</v>
      </c>
    </row>
    <row r="8" spans="1:35" ht="23.25">
      <c r="A8" s="80" t="s">
        <v>54</v>
      </c>
      <c r="B8" s="81">
        <v>444</v>
      </c>
      <c r="C8" s="82">
        <v>323</v>
      </c>
      <c r="D8" s="83">
        <v>203</v>
      </c>
      <c r="E8" s="81" t="s">
        <v>57</v>
      </c>
      <c r="F8" s="87">
        <v>64416</v>
      </c>
      <c r="G8" s="87">
        <v>64850</v>
      </c>
      <c r="H8" s="88">
        <v>0.434</v>
      </c>
      <c r="I8" s="89">
        <v>6</v>
      </c>
      <c r="J8" s="81" t="s">
        <v>292</v>
      </c>
      <c r="K8" s="85">
        <v>42209</v>
      </c>
      <c r="L8" s="86" t="s">
        <v>173</v>
      </c>
      <c r="M8" s="139">
        <v>0.45</v>
      </c>
      <c r="N8" s="139">
        <v>0</v>
      </c>
      <c r="O8" s="139">
        <v>0</v>
      </c>
      <c r="P8" s="139">
        <v>0</v>
      </c>
      <c r="Q8" s="139">
        <v>0.94111100000000003</v>
      </c>
      <c r="R8" s="139">
        <v>0.45</v>
      </c>
      <c r="S8" s="139">
        <v>0</v>
      </c>
      <c r="T8" s="139">
        <v>0</v>
      </c>
      <c r="U8" s="139">
        <v>0</v>
      </c>
      <c r="V8" s="139">
        <v>0.70150000000000001</v>
      </c>
      <c r="W8" s="139">
        <v>0</v>
      </c>
      <c r="X8" s="139">
        <v>0</v>
      </c>
      <c r="Y8" s="139">
        <v>0.45</v>
      </c>
      <c r="Z8" s="139">
        <v>0.79166700000000001</v>
      </c>
      <c r="AA8" s="139">
        <v>2.5</v>
      </c>
      <c r="AB8" s="139">
        <v>3.66</v>
      </c>
      <c r="AC8" s="139">
        <v>0.28505595786701776</v>
      </c>
      <c r="AD8" s="139">
        <v>0</v>
      </c>
      <c r="AE8" s="139">
        <v>0</v>
      </c>
      <c r="AF8" s="139">
        <v>1.54</v>
      </c>
      <c r="AG8" s="139">
        <v>0.10138248847926268</v>
      </c>
      <c r="AH8" s="139">
        <v>0</v>
      </c>
      <c r="AI8" s="139">
        <v>0</v>
      </c>
    </row>
    <row r="9" spans="1:35" ht="23.25">
      <c r="A9" s="80" t="s">
        <v>54</v>
      </c>
      <c r="B9" s="81">
        <v>444</v>
      </c>
      <c r="C9" s="82">
        <v>323</v>
      </c>
      <c r="D9" s="83">
        <v>204</v>
      </c>
      <c r="E9" s="86" t="s">
        <v>58</v>
      </c>
      <c r="F9" s="87">
        <v>64850</v>
      </c>
      <c r="G9" s="87">
        <v>90012</v>
      </c>
      <c r="H9" s="88">
        <v>25.161999999999999</v>
      </c>
      <c r="I9" s="89">
        <v>4</v>
      </c>
      <c r="J9" s="81" t="s">
        <v>290</v>
      </c>
      <c r="K9" s="85">
        <v>42209</v>
      </c>
      <c r="L9" s="86" t="s">
        <v>173</v>
      </c>
      <c r="M9" s="139">
        <v>25.125</v>
      </c>
      <c r="N9" s="139">
        <v>0.17499999999999999</v>
      </c>
      <c r="O9" s="139">
        <v>2.5000000000000001E-2</v>
      </c>
      <c r="P9" s="139">
        <v>0</v>
      </c>
      <c r="Q9" s="139">
        <v>1.55802</v>
      </c>
      <c r="R9" s="139">
        <v>0.625</v>
      </c>
      <c r="S9" s="139">
        <v>0</v>
      </c>
      <c r="T9" s="139">
        <v>0</v>
      </c>
      <c r="U9" s="139">
        <v>0</v>
      </c>
      <c r="V9" s="139">
        <v>1.33752</v>
      </c>
      <c r="W9" s="139">
        <v>0</v>
      </c>
      <c r="X9" s="139">
        <v>0</v>
      </c>
      <c r="Y9" s="139">
        <v>25.324999999999999</v>
      </c>
      <c r="Z9" s="139">
        <v>1.04711</v>
      </c>
      <c r="AA9" s="139">
        <v>63.65</v>
      </c>
      <c r="AB9" s="139">
        <v>153.54</v>
      </c>
      <c r="AC9" s="139">
        <v>0.15944678483427391</v>
      </c>
      <c r="AD9" s="139">
        <v>253.45</v>
      </c>
      <c r="AE9" s="139">
        <v>0.28779224908308443</v>
      </c>
      <c r="AF9" s="139">
        <v>0</v>
      </c>
      <c r="AG9" s="139">
        <v>0</v>
      </c>
      <c r="AH9" s="139">
        <v>0</v>
      </c>
      <c r="AI9" s="139">
        <v>0</v>
      </c>
    </row>
    <row r="10" spans="1:35" ht="23.25">
      <c r="A10" s="80" t="s">
        <v>54</v>
      </c>
      <c r="B10" s="81">
        <v>444</v>
      </c>
      <c r="C10" s="82">
        <v>323</v>
      </c>
      <c r="D10" s="83">
        <v>205</v>
      </c>
      <c r="E10" s="81" t="s">
        <v>59</v>
      </c>
      <c r="F10" s="87">
        <v>90012</v>
      </c>
      <c r="G10" s="87">
        <v>155136</v>
      </c>
      <c r="H10" s="88">
        <v>65.123999999999995</v>
      </c>
      <c r="I10" s="89">
        <v>2</v>
      </c>
      <c r="J10" s="81" t="s">
        <v>290</v>
      </c>
      <c r="K10" s="85">
        <v>42209</v>
      </c>
      <c r="L10" s="86" t="s">
        <v>173</v>
      </c>
      <c r="M10" s="139">
        <v>55.1</v>
      </c>
      <c r="N10" s="139">
        <v>8.2750000000000004</v>
      </c>
      <c r="O10" s="139">
        <v>1.575</v>
      </c>
      <c r="P10" s="139">
        <v>0.3</v>
      </c>
      <c r="Q10" s="139">
        <v>1.80003</v>
      </c>
      <c r="R10" s="139">
        <v>64.95</v>
      </c>
      <c r="S10" s="139">
        <v>0.3</v>
      </c>
      <c r="T10" s="139">
        <v>0</v>
      </c>
      <c r="U10" s="139">
        <v>0</v>
      </c>
      <c r="V10" s="139">
        <v>2.00536</v>
      </c>
      <c r="W10" s="139">
        <v>0</v>
      </c>
      <c r="X10" s="139">
        <v>0</v>
      </c>
      <c r="Y10" s="139">
        <v>65.25</v>
      </c>
      <c r="Z10" s="139">
        <v>1.17136</v>
      </c>
      <c r="AA10" s="139">
        <v>96.344999999999999</v>
      </c>
      <c r="AB10" s="139">
        <v>13.561999999999999</v>
      </c>
      <c r="AC10" s="139">
        <v>4.5243798643466976E-2</v>
      </c>
      <c r="AD10" s="139">
        <v>145.4</v>
      </c>
      <c r="AE10" s="139">
        <v>6.3790395465354019E-2</v>
      </c>
      <c r="AF10" s="139">
        <v>0</v>
      </c>
      <c r="AG10" s="139">
        <v>0</v>
      </c>
      <c r="AH10" s="139">
        <v>1.34</v>
      </c>
      <c r="AI10" s="139">
        <v>5.8788947677836578E-4</v>
      </c>
    </row>
    <row r="11" spans="1:35" ht="23.25">
      <c r="A11" s="80" t="s">
        <v>54</v>
      </c>
      <c r="B11" s="81">
        <v>444</v>
      </c>
      <c r="C11" s="82">
        <v>323</v>
      </c>
      <c r="D11" s="83">
        <v>206</v>
      </c>
      <c r="E11" s="81" t="s">
        <v>60</v>
      </c>
      <c r="F11" s="84">
        <v>155136</v>
      </c>
      <c r="G11" s="84">
        <v>199826</v>
      </c>
      <c r="H11" s="88">
        <v>44.69</v>
      </c>
      <c r="I11" s="89">
        <v>2</v>
      </c>
      <c r="J11" s="115" t="s">
        <v>290</v>
      </c>
      <c r="K11" s="85">
        <v>42209</v>
      </c>
      <c r="L11" s="86" t="s">
        <v>173</v>
      </c>
      <c r="M11" s="139">
        <v>32.799999999999997</v>
      </c>
      <c r="N11" s="139">
        <v>10.925000000000001</v>
      </c>
      <c r="O11" s="139">
        <v>1.05</v>
      </c>
      <c r="P11" s="139">
        <v>0</v>
      </c>
      <c r="Q11" s="139">
        <v>2.2485400000000002</v>
      </c>
      <c r="R11" s="139">
        <v>44.65</v>
      </c>
      <c r="S11" s="139">
        <v>0.125</v>
      </c>
      <c r="T11" s="139">
        <v>0</v>
      </c>
      <c r="U11" s="139">
        <v>0</v>
      </c>
      <c r="V11" s="139">
        <v>2.2328899999999998</v>
      </c>
      <c r="W11" s="139">
        <v>0</v>
      </c>
      <c r="X11" s="139">
        <v>0</v>
      </c>
      <c r="Y11" s="139">
        <v>44.774999999999991</v>
      </c>
      <c r="Z11" s="139">
        <v>1.26946</v>
      </c>
      <c r="AA11" s="139">
        <v>165.56</v>
      </c>
      <c r="AB11" s="139">
        <v>264.60000000000002</v>
      </c>
      <c r="AC11" s="139">
        <v>0.19042930665217533</v>
      </c>
      <c r="AD11" s="139">
        <v>1.5620000000000001</v>
      </c>
      <c r="AE11" s="139">
        <v>9.9862545152319161E-4</v>
      </c>
      <c r="AF11" s="139">
        <v>0</v>
      </c>
      <c r="AG11" s="139">
        <v>0</v>
      </c>
      <c r="AH11" s="139">
        <v>0</v>
      </c>
      <c r="AI11" s="139">
        <v>0</v>
      </c>
    </row>
    <row r="12" spans="1:35" ht="23.25">
      <c r="A12" s="80" t="s">
        <v>54</v>
      </c>
      <c r="B12" s="81">
        <v>444</v>
      </c>
      <c r="C12" s="82">
        <v>323</v>
      </c>
      <c r="D12" s="83">
        <v>207</v>
      </c>
      <c r="E12" s="81" t="s">
        <v>61</v>
      </c>
      <c r="F12" s="87">
        <v>199826</v>
      </c>
      <c r="G12" s="87">
        <v>204826</v>
      </c>
      <c r="H12" s="88">
        <v>5</v>
      </c>
      <c r="I12" s="89">
        <v>2</v>
      </c>
      <c r="J12" s="115" t="s">
        <v>290</v>
      </c>
      <c r="K12" s="85">
        <v>42209</v>
      </c>
      <c r="L12" s="86" t="s">
        <v>173</v>
      </c>
      <c r="M12" s="139">
        <v>0</v>
      </c>
      <c r="N12" s="139">
        <v>1.7</v>
      </c>
      <c r="O12" s="139">
        <v>2.2749999999999999</v>
      </c>
      <c r="P12" s="139">
        <v>1.075</v>
      </c>
      <c r="Q12" s="139">
        <v>4.69564</v>
      </c>
      <c r="R12" s="139">
        <v>5</v>
      </c>
      <c r="S12" s="139">
        <v>2.5000000000000001E-2</v>
      </c>
      <c r="T12" s="139">
        <v>2.5000000000000001E-2</v>
      </c>
      <c r="U12" s="139">
        <v>0</v>
      </c>
      <c r="V12" s="139">
        <v>4.8779300000000001</v>
      </c>
      <c r="W12" s="139">
        <v>0</v>
      </c>
      <c r="X12" s="139">
        <v>0</v>
      </c>
      <c r="Y12" s="139">
        <v>5.05</v>
      </c>
      <c r="Z12" s="139">
        <v>1.68943</v>
      </c>
      <c r="AA12" s="139">
        <v>235.7</v>
      </c>
      <c r="AB12" s="139">
        <v>45.13</v>
      </c>
      <c r="AC12" s="139">
        <v>1.4757999999999998</v>
      </c>
      <c r="AD12" s="139">
        <v>76.319999999999993</v>
      </c>
      <c r="AE12" s="139">
        <v>0.43611428571428568</v>
      </c>
      <c r="AF12" s="139">
        <v>0</v>
      </c>
      <c r="AG12" s="139">
        <v>0</v>
      </c>
      <c r="AH12" s="139">
        <v>0</v>
      </c>
      <c r="AI12" s="139">
        <v>0</v>
      </c>
    </row>
    <row r="13" spans="1:35" ht="23.25">
      <c r="A13" s="80" t="s">
        <v>54</v>
      </c>
      <c r="B13" s="81">
        <v>444</v>
      </c>
      <c r="C13" s="82">
        <v>323</v>
      </c>
      <c r="D13" s="83">
        <v>208</v>
      </c>
      <c r="E13" s="81" t="s">
        <v>62</v>
      </c>
      <c r="F13" s="87">
        <v>204826</v>
      </c>
      <c r="G13" s="87">
        <v>287167</v>
      </c>
      <c r="H13" s="88">
        <v>82.340999999999994</v>
      </c>
      <c r="I13" s="89">
        <v>2</v>
      </c>
      <c r="J13" s="115" t="s">
        <v>290</v>
      </c>
      <c r="K13" s="85">
        <v>42210</v>
      </c>
      <c r="L13" s="86" t="s">
        <v>173</v>
      </c>
      <c r="M13" s="139">
        <v>36.950000000000003</v>
      </c>
      <c r="N13" s="139">
        <v>22.975000000000001</v>
      </c>
      <c r="O13" s="139">
        <v>13.6</v>
      </c>
      <c r="P13" s="139">
        <v>9.1</v>
      </c>
      <c r="Q13" s="139">
        <v>3.1640299999999999</v>
      </c>
      <c r="R13" s="139">
        <v>77.474999999999994</v>
      </c>
      <c r="S13" s="139">
        <v>3.3</v>
      </c>
      <c r="T13" s="139">
        <v>0.85</v>
      </c>
      <c r="U13" s="139">
        <v>0.97499999999999998</v>
      </c>
      <c r="V13" s="139">
        <v>3.6281099999999999</v>
      </c>
      <c r="W13" s="139">
        <v>0</v>
      </c>
      <c r="X13" s="139">
        <v>0</v>
      </c>
      <c r="Y13" s="139">
        <v>82.625</v>
      </c>
      <c r="Z13" s="139">
        <v>1.1949799999999999</v>
      </c>
      <c r="AA13" s="139">
        <v>5839</v>
      </c>
      <c r="AB13" s="139">
        <v>145</v>
      </c>
      <c r="AC13" s="139">
        <v>2.0512259991984552</v>
      </c>
      <c r="AD13" s="139">
        <v>957</v>
      </c>
      <c r="AE13" s="139">
        <v>0.33206855810419039</v>
      </c>
      <c r="AF13" s="139">
        <v>836</v>
      </c>
      <c r="AG13" s="139">
        <v>0.29008287834389046</v>
      </c>
      <c r="AH13" s="139">
        <v>3</v>
      </c>
      <c r="AI13" s="139">
        <v>1.0409672667842959E-3</v>
      </c>
    </row>
    <row r="14" spans="1:35" ht="23.25">
      <c r="A14" s="80" t="s">
        <v>54</v>
      </c>
      <c r="B14" s="81">
        <v>444</v>
      </c>
      <c r="C14" s="82">
        <v>324</v>
      </c>
      <c r="D14" s="83">
        <v>100</v>
      </c>
      <c r="E14" s="81" t="s">
        <v>63</v>
      </c>
      <c r="F14" s="87">
        <v>2000</v>
      </c>
      <c r="G14" s="87">
        <v>11000</v>
      </c>
      <c r="H14" s="88">
        <v>9</v>
      </c>
      <c r="I14" s="89">
        <v>4</v>
      </c>
      <c r="J14" s="81" t="s">
        <v>291</v>
      </c>
      <c r="K14" s="85">
        <v>42211</v>
      </c>
      <c r="L14" s="86" t="s">
        <v>173</v>
      </c>
      <c r="M14" s="139">
        <v>5.25</v>
      </c>
      <c r="N14" s="139">
        <v>2.4249999999999998</v>
      </c>
      <c r="O14" s="139">
        <v>0.875</v>
      </c>
      <c r="P14" s="139">
        <v>0.47499999999999998</v>
      </c>
      <c r="Q14" s="139">
        <v>2.7157300000000002</v>
      </c>
      <c r="R14" s="139">
        <v>8.4</v>
      </c>
      <c r="S14" s="139">
        <v>0.52500000000000002</v>
      </c>
      <c r="T14" s="139">
        <v>0.1</v>
      </c>
      <c r="U14" s="139">
        <v>0</v>
      </c>
      <c r="V14" s="139">
        <v>5.6531599999999997</v>
      </c>
      <c r="W14" s="139">
        <v>0</v>
      </c>
      <c r="X14" s="139">
        <v>0</v>
      </c>
      <c r="Y14" s="139">
        <v>9.0250000000000004</v>
      </c>
      <c r="Z14" s="139">
        <v>1.04501</v>
      </c>
      <c r="AA14" s="139">
        <v>171</v>
      </c>
      <c r="AB14" s="139">
        <v>0</v>
      </c>
      <c r="AC14" s="139">
        <v>0.54285714285714282</v>
      </c>
      <c r="AD14" s="139">
        <v>0</v>
      </c>
      <c r="AE14" s="139">
        <v>0</v>
      </c>
      <c r="AF14" s="139">
        <v>0</v>
      </c>
      <c r="AG14" s="139">
        <v>0</v>
      </c>
      <c r="AH14" s="139">
        <v>0</v>
      </c>
      <c r="AI14" s="139">
        <v>0</v>
      </c>
    </row>
    <row r="15" spans="1:35" ht="23.25">
      <c r="A15" s="80" t="s">
        <v>54</v>
      </c>
      <c r="B15" s="81">
        <v>444</v>
      </c>
      <c r="C15" s="82">
        <v>324</v>
      </c>
      <c r="D15" s="83">
        <v>100</v>
      </c>
      <c r="E15" s="81" t="s">
        <v>63</v>
      </c>
      <c r="F15" s="87">
        <v>11000</v>
      </c>
      <c r="G15" s="87">
        <v>2000</v>
      </c>
      <c r="H15" s="88">
        <v>9</v>
      </c>
      <c r="I15" s="89">
        <v>4</v>
      </c>
      <c r="J15" s="81" t="s">
        <v>4</v>
      </c>
      <c r="K15" s="85">
        <v>42211</v>
      </c>
      <c r="L15" s="86" t="s">
        <v>173</v>
      </c>
      <c r="M15" s="139">
        <v>6.125</v>
      </c>
      <c r="N15" s="139">
        <v>1.9</v>
      </c>
      <c r="O15" s="139">
        <v>0.7</v>
      </c>
      <c r="P15" s="139">
        <v>0.32500000000000001</v>
      </c>
      <c r="Q15" s="139">
        <v>2.4482599999999999</v>
      </c>
      <c r="R15" s="139">
        <v>8.625</v>
      </c>
      <c r="S15" s="139">
        <v>0.4</v>
      </c>
      <c r="T15" s="139">
        <v>2.5000000000000001E-2</v>
      </c>
      <c r="U15" s="139">
        <v>0</v>
      </c>
      <c r="V15" s="139">
        <v>5.1886299999999999</v>
      </c>
      <c r="W15" s="139">
        <v>0</v>
      </c>
      <c r="X15" s="139">
        <v>0</v>
      </c>
      <c r="Y15" s="139">
        <v>9.0499999999999989</v>
      </c>
      <c r="Z15" s="139">
        <v>1.09799</v>
      </c>
      <c r="AA15" s="139">
        <v>20</v>
      </c>
      <c r="AB15" s="139">
        <v>0</v>
      </c>
      <c r="AC15" s="139">
        <v>6.3492063492063489E-2</v>
      </c>
      <c r="AD15" s="139">
        <v>0</v>
      </c>
      <c r="AE15" s="139">
        <v>0</v>
      </c>
      <c r="AF15" s="139">
        <v>11</v>
      </c>
      <c r="AG15" s="139">
        <v>3.4920634920634921E-2</v>
      </c>
      <c r="AH15" s="139">
        <v>0</v>
      </c>
      <c r="AI15" s="139">
        <v>0</v>
      </c>
    </row>
    <row r="16" spans="1:35" ht="23.25">
      <c r="A16" s="80" t="s">
        <v>54</v>
      </c>
      <c r="B16" s="81">
        <v>444</v>
      </c>
      <c r="C16" s="82">
        <v>367</v>
      </c>
      <c r="D16" s="83">
        <v>100</v>
      </c>
      <c r="E16" s="81" t="s">
        <v>64</v>
      </c>
      <c r="F16" s="87">
        <v>0</v>
      </c>
      <c r="G16" s="87">
        <v>13154</v>
      </c>
      <c r="H16" s="88">
        <v>13.154</v>
      </c>
      <c r="I16" s="89">
        <v>4</v>
      </c>
      <c r="J16" s="81" t="s">
        <v>290</v>
      </c>
      <c r="K16" s="85">
        <v>42211</v>
      </c>
      <c r="L16" s="86" t="s">
        <v>173</v>
      </c>
      <c r="M16" s="139">
        <v>8.1750000000000007</v>
      </c>
      <c r="N16" s="139">
        <v>3.15</v>
      </c>
      <c r="O16" s="139">
        <v>1.3</v>
      </c>
      <c r="P16" s="139">
        <v>0.55000000000000004</v>
      </c>
      <c r="Q16" s="139">
        <v>2.6842299999999999</v>
      </c>
      <c r="R16" s="139">
        <v>12.925000000000001</v>
      </c>
      <c r="S16" s="139">
        <v>0.22500000000000001</v>
      </c>
      <c r="T16" s="139">
        <v>2.5000000000000001E-2</v>
      </c>
      <c r="U16" s="139">
        <v>0</v>
      </c>
      <c r="V16" s="139">
        <v>3.4190800000000001</v>
      </c>
      <c r="W16" s="139">
        <v>0</v>
      </c>
      <c r="X16" s="139">
        <v>0</v>
      </c>
      <c r="Y16" s="139">
        <v>13.175000000000002</v>
      </c>
      <c r="Z16" s="139">
        <v>0.99652700000000005</v>
      </c>
      <c r="AA16" s="139">
        <v>8</v>
      </c>
      <c r="AB16" s="139">
        <v>0</v>
      </c>
      <c r="AC16" s="139">
        <v>1.7376572036751449E-2</v>
      </c>
      <c r="AD16" s="139">
        <v>17</v>
      </c>
      <c r="AE16" s="139">
        <v>3.6925215578096832E-2</v>
      </c>
      <c r="AF16" s="139">
        <v>83</v>
      </c>
      <c r="AG16" s="139">
        <v>0.18028193488129629</v>
      </c>
      <c r="AH16" s="139">
        <v>1</v>
      </c>
      <c r="AI16" s="139">
        <v>2.1720715045939311E-3</v>
      </c>
    </row>
    <row r="17" spans="1:35" ht="23.25">
      <c r="A17" s="80" t="s">
        <v>54</v>
      </c>
      <c r="B17" s="81">
        <v>444</v>
      </c>
      <c r="C17" s="82">
        <v>3081</v>
      </c>
      <c r="D17" s="83">
        <v>100</v>
      </c>
      <c r="E17" s="81" t="s">
        <v>65</v>
      </c>
      <c r="F17" s="87" t="s">
        <v>185</v>
      </c>
      <c r="G17" s="87" t="s">
        <v>184</v>
      </c>
      <c r="H17" s="88">
        <v>10.135</v>
      </c>
      <c r="I17" s="89">
        <v>4</v>
      </c>
      <c r="J17" s="81" t="s">
        <v>290</v>
      </c>
      <c r="K17" s="85">
        <v>42209</v>
      </c>
      <c r="L17" s="86" t="s">
        <v>173</v>
      </c>
      <c r="M17" s="139">
        <v>6.4749999999999996</v>
      </c>
      <c r="N17" s="139">
        <v>2.5</v>
      </c>
      <c r="O17" s="139">
        <v>0.9</v>
      </c>
      <c r="P17" s="139">
        <v>0.32500000000000001</v>
      </c>
      <c r="Q17" s="139">
        <v>2.484</v>
      </c>
      <c r="R17" s="139">
        <v>8.85</v>
      </c>
      <c r="S17" s="139">
        <v>1.1499999999999999</v>
      </c>
      <c r="T17" s="139">
        <v>0.2</v>
      </c>
      <c r="U17" s="139">
        <v>0</v>
      </c>
      <c r="V17" s="139">
        <v>5.3040000000000003</v>
      </c>
      <c r="W17" s="139">
        <v>0</v>
      </c>
      <c r="X17" s="139">
        <v>0</v>
      </c>
      <c r="Y17" s="139">
        <v>10.199999999999999</v>
      </c>
      <c r="Z17" s="139">
        <v>1.0660000000000001</v>
      </c>
      <c r="AA17" s="139">
        <v>103</v>
      </c>
      <c r="AB17" s="139">
        <v>22</v>
      </c>
      <c r="AC17" s="139">
        <v>0.32137571358094297</v>
      </c>
      <c r="AD17" s="139">
        <v>0</v>
      </c>
      <c r="AE17" s="139">
        <v>0</v>
      </c>
      <c r="AF17" s="139">
        <v>172</v>
      </c>
      <c r="AG17" s="139">
        <v>0.48488265557826488</v>
      </c>
      <c r="AH17" s="139">
        <v>0</v>
      </c>
      <c r="AI17" s="139">
        <v>0</v>
      </c>
    </row>
    <row r="18" spans="1:35" ht="23.25">
      <c r="A18" s="80" t="s">
        <v>54</v>
      </c>
      <c r="B18" s="81">
        <v>444</v>
      </c>
      <c r="C18" s="82">
        <v>3081</v>
      </c>
      <c r="D18" s="83">
        <v>100</v>
      </c>
      <c r="E18" s="81" t="s">
        <v>65</v>
      </c>
      <c r="F18" s="87">
        <v>10678</v>
      </c>
      <c r="G18" s="87">
        <v>543</v>
      </c>
      <c r="H18" s="88">
        <v>10.135</v>
      </c>
      <c r="I18" s="89">
        <v>4</v>
      </c>
      <c r="J18" s="81" t="s">
        <v>3</v>
      </c>
      <c r="K18" s="85">
        <v>42209</v>
      </c>
      <c r="L18" s="86" t="s">
        <v>173</v>
      </c>
      <c r="M18" s="139">
        <v>5.9</v>
      </c>
      <c r="N18" s="139">
        <v>2.8</v>
      </c>
      <c r="O18" s="139">
        <v>1.1000000000000001</v>
      </c>
      <c r="P18" s="139">
        <v>0.375</v>
      </c>
      <c r="Q18" s="139">
        <v>2.7012</v>
      </c>
      <c r="R18" s="139">
        <v>5.95</v>
      </c>
      <c r="S18" s="139">
        <v>2.4249999999999998</v>
      </c>
      <c r="T18" s="139">
        <v>1.175</v>
      </c>
      <c r="U18" s="139">
        <v>0.625</v>
      </c>
      <c r="V18" s="139">
        <v>9.6978399999999993</v>
      </c>
      <c r="W18" s="139">
        <v>0</v>
      </c>
      <c r="X18" s="139">
        <v>0</v>
      </c>
      <c r="Y18" s="139">
        <v>10.174999999999999</v>
      </c>
      <c r="Z18" s="139">
        <v>0.95061899999999999</v>
      </c>
      <c r="AA18" s="139">
        <v>103</v>
      </c>
      <c r="AB18" s="139">
        <v>22</v>
      </c>
      <c r="AC18" s="139">
        <v>0.32137571358094297</v>
      </c>
      <c r="AD18" s="139">
        <v>0</v>
      </c>
      <c r="AE18" s="139">
        <v>0</v>
      </c>
      <c r="AF18" s="139">
        <v>172</v>
      </c>
      <c r="AG18" s="139">
        <v>0.48488265557826488</v>
      </c>
      <c r="AH18" s="139">
        <v>0</v>
      </c>
      <c r="AI18" s="139">
        <v>0</v>
      </c>
    </row>
    <row r="19" spans="1:35" ht="23.25">
      <c r="A19" s="80" t="s">
        <v>54</v>
      </c>
      <c r="B19" s="81">
        <v>444</v>
      </c>
      <c r="C19" s="82">
        <v>3084</v>
      </c>
      <c r="D19" s="83">
        <v>100</v>
      </c>
      <c r="E19" s="81" t="s">
        <v>66</v>
      </c>
      <c r="F19" s="87">
        <v>9325</v>
      </c>
      <c r="G19" s="87">
        <v>903</v>
      </c>
      <c r="H19" s="88">
        <v>8.4220000000000006</v>
      </c>
      <c r="I19" s="89">
        <v>2</v>
      </c>
      <c r="J19" s="81" t="s">
        <v>3</v>
      </c>
      <c r="K19" s="85">
        <v>42211</v>
      </c>
      <c r="L19" s="86" t="s">
        <v>173</v>
      </c>
      <c r="M19" s="139">
        <v>4.95</v>
      </c>
      <c r="N19" s="139">
        <v>2.2999999999999998</v>
      </c>
      <c r="O19" s="139">
        <v>0.75</v>
      </c>
      <c r="P19" s="139">
        <v>0.4</v>
      </c>
      <c r="Q19" s="139">
        <v>2.66994</v>
      </c>
      <c r="R19" s="139">
        <v>7.8250000000000002</v>
      </c>
      <c r="S19" s="139">
        <v>0.35</v>
      </c>
      <c r="T19" s="139">
        <v>0.125</v>
      </c>
      <c r="U19" s="139">
        <v>0.1</v>
      </c>
      <c r="V19" s="139">
        <v>4.67753</v>
      </c>
      <c r="W19" s="139">
        <v>0</v>
      </c>
      <c r="X19" s="139">
        <v>0</v>
      </c>
      <c r="Y19" s="139">
        <v>8.4</v>
      </c>
      <c r="Z19" s="139">
        <v>1.15055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64</v>
      </c>
      <c r="AG19" s="139">
        <v>0.21711843131933367</v>
      </c>
      <c r="AH19" s="139">
        <v>0</v>
      </c>
      <c r="AI19" s="139">
        <v>0</v>
      </c>
    </row>
    <row r="20" spans="1:35" ht="23.25">
      <c r="A20" s="80" t="s">
        <v>54</v>
      </c>
      <c r="B20" s="81">
        <v>444</v>
      </c>
      <c r="C20" s="82">
        <v>3085</v>
      </c>
      <c r="D20" s="83">
        <v>101</v>
      </c>
      <c r="E20" s="81" t="s">
        <v>67</v>
      </c>
      <c r="F20" s="87">
        <v>0</v>
      </c>
      <c r="G20" s="87">
        <v>20738</v>
      </c>
      <c r="H20" s="88">
        <v>20.738</v>
      </c>
      <c r="I20" s="89">
        <v>2</v>
      </c>
      <c r="J20" s="81" t="s">
        <v>290</v>
      </c>
      <c r="K20" s="85">
        <v>42213</v>
      </c>
      <c r="L20" s="86" t="s">
        <v>173</v>
      </c>
      <c r="M20" s="139">
        <v>12.775</v>
      </c>
      <c r="N20" s="139">
        <v>6.55</v>
      </c>
      <c r="O20" s="139">
        <v>1.05</v>
      </c>
      <c r="P20" s="139">
        <v>0.45</v>
      </c>
      <c r="Q20" s="139">
        <v>2.5072399999999999</v>
      </c>
      <c r="R20" s="139">
        <v>20.5</v>
      </c>
      <c r="S20" s="139">
        <v>0.3</v>
      </c>
      <c r="T20" s="139">
        <v>2.5000000000000001E-2</v>
      </c>
      <c r="U20" s="139">
        <v>0</v>
      </c>
      <c r="V20" s="139">
        <v>2.9802200000000001</v>
      </c>
      <c r="W20" s="139">
        <v>0</v>
      </c>
      <c r="X20" s="139">
        <v>0</v>
      </c>
      <c r="Y20" s="139">
        <v>20.824999999999999</v>
      </c>
      <c r="Z20" s="139">
        <v>1.13713</v>
      </c>
      <c r="AA20" s="139">
        <v>562</v>
      </c>
      <c r="AB20" s="139">
        <v>1710</v>
      </c>
      <c r="AC20" s="139">
        <v>1.9522477715167463</v>
      </c>
      <c r="AD20" s="139">
        <v>3</v>
      </c>
      <c r="AE20" s="139">
        <v>4.1331992339804086E-3</v>
      </c>
      <c r="AF20" s="139">
        <v>0</v>
      </c>
      <c r="AG20" s="139">
        <v>0</v>
      </c>
      <c r="AH20" s="139">
        <v>0</v>
      </c>
      <c r="AI20" s="139">
        <v>0</v>
      </c>
    </row>
    <row r="21" spans="1:35" ht="23.25">
      <c r="A21" s="80" t="s">
        <v>54</v>
      </c>
      <c r="B21" s="81">
        <v>444</v>
      </c>
      <c r="C21" s="82">
        <v>3085</v>
      </c>
      <c r="D21" s="83">
        <v>102</v>
      </c>
      <c r="E21" s="81" t="s">
        <v>68</v>
      </c>
      <c r="F21" s="87">
        <v>20738</v>
      </c>
      <c r="G21" s="87">
        <v>30331</v>
      </c>
      <c r="H21" s="88">
        <v>9.593</v>
      </c>
      <c r="I21" s="89">
        <v>4</v>
      </c>
      <c r="J21" s="81" t="s">
        <v>290</v>
      </c>
      <c r="K21" s="85">
        <v>42211</v>
      </c>
      <c r="L21" s="86" t="s">
        <v>173</v>
      </c>
      <c r="M21" s="139">
        <v>5.7249999999999996</v>
      </c>
      <c r="N21" s="139">
        <v>1.675</v>
      </c>
      <c r="O21" s="139">
        <v>0.82499999999999996</v>
      </c>
      <c r="P21" s="139">
        <v>1.1000000000000001</v>
      </c>
      <c r="Q21" s="139">
        <v>2.76247</v>
      </c>
      <c r="R21" s="139">
        <v>9.0500000000000007</v>
      </c>
      <c r="S21" s="139">
        <v>0.15</v>
      </c>
      <c r="T21" s="139">
        <v>0.1</v>
      </c>
      <c r="U21" s="139">
        <v>2.5000000000000001E-2</v>
      </c>
      <c r="V21" s="139">
        <v>2.6455500000000001</v>
      </c>
      <c r="W21" s="139">
        <v>0</v>
      </c>
      <c r="X21" s="139">
        <v>0</v>
      </c>
      <c r="Y21" s="139">
        <v>9.3249999999999993</v>
      </c>
      <c r="Z21" s="139">
        <v>1.2660400000000001</v>
      </c>
      <c r="AA21" s="139">
        <v>5214</v>
      </c>
      <c r="AB21" s="139">
        <v>277</v>
      </c>
      <c r="AC21" s="139">
        <v>15.941683668150883</v>
      </c>
      <c r="AD21" s="139">
        <v>122</v>
      </c>
      <c r="AE21" s="139">
        <v>0.36336018823249094</v>
      </c>
      <c r="AF21" s="139">
        <v>416</v>
      </c>
      <c r="AG21" s="139">
        <v>1.2389986746288215</v>
      </c>
      <c r="AH21" s="139">
        <v>303</v>
      </c>
      <c r="AI21" s="139">
        <v>0.90244374618397349</v>
      </c>
    </row>
    <row r="22" spans="1:35" ht="23.25">
      <c r="A22" s="80" t="s">
        <v>54</v>
      </c>
      <c r="B22" s="81">
        <v>444</v>
      </c>
      <c r="C22" s="82">
        <v>3086</v>
      </c>
      <c r="D22" s="83">
        <v>100</v>
      </c>
      <c r="E22" s="81" t="s">
        <v>69</v>
      </c>
      <c r="F22" s="87">
        <v>11850</v>
      </c>
      <c r="G22" s="87">
        <v>100</v>
      </c>
      <c r="H22" s="88">
        <v>11.75</v>
      </c>
      <c r="I22" s="89">
        <v>2</v>
      </c>
      <c r="J22" s="81" t="s">
        <v>3</v>
      </c>
      <c r="K22" s="90">
        <v>42211</v>
      </c>
      <c r="L22" s="86" t="s">
        <v>173</v>
      </c>
      <c r="M22" s="139">
        <v>7.4</v>
      </c>
      <c r="N22" s="139">
        <v>2.6749999999999998</v>
      </c>
      <c r="O22" s="139">
        <v>1.175</v>
      </c>
      <c r="P22" s="139">
        <v>0.45</v>
      </c>
      <c r="Q22" s="139">
        <v>2.53647</v>
      </c>
      <c r="R22" s="139">
        <v>11.7</v>
      </c>
      <c r="S22" s="139">
        <v>0</v>
      </c>
      <c r="T22" s="139">
        <v>0</v>
      </c>
      <c r="U22" s="139">
        <v>0</v>
      </c>
      <c r="V22" s="139">
        <v>2.0435300000000001</v>
      </c>
      <c r="W22" s="139">
        <v>0</v>
      </c>
      <c r="X22" s="139">
        <v>0</v>
      </c>
      <c r="Y22" s="139">
        <v>11.7</v>
      </c>
      <c r="Z22" s="139">
        <v>1.4300600000000001</v>
      </c>
      <c r="AA22" s="139">
        <v>15</v>
      </c>
      <c r="AB22" s="139">
        <v>13</v>
      </c>
      <c r="AC22" s="139">
        <v>5.2279635258358666E-2</v>
      </c>
      <c r="AD22" s="139">
        <v>0</v>
      </c>
      <c r="AE22" s="139">
        <v>0</v>
      </c>
      <c r="AF22" s="139">
        <v>36</v>
      </c>
      <c r="AG22" s="139">
        <v>8.753799392097264E-2</v>
      </c>
      <c r="AH22" s="139">
        <v>0</v>
      </c>
      <c r="AI22" s="139">
        <v>0</v>
      </c>
    </row>
    <row r="23" spans="1:35" ht="23.25">
      <c r="A23" s="80" t="s">
        <v>54</v>
      </c>
      <c r="B23" s="81">
        <v>444</v>
      </c>
      <c r="C23" s="82">
        <v>3209</v>
      </c>
      <c r="D23" s="83">
        <v>101</v>
      </c>
      <c r="E23" s="115" t="s">
        <v>70</v>
      </c>
      <c r="F23" s="87">
        <v>0</v>
      </c>
      <c r="G23" s="87">
        <v>4000</v>
      </c>
      <c r="H23" s="88">
        <v>4</v>
      </c>
      <c r="I23" s="89">
        <v>2</v>
      </c>
      <c r="J23" s="81" t="s">
        <v>290</v>
      </c>
      <c r="K23" s="90">
        <v>42214</v>
      </c>
      <c r="L23" s="86" t="s">
        <v>173</v>
      </c>
      <c r="M23" s="139">
        <v>2.5</v>
      </c>
      <c r="N23" s="139">
        <v>0.8</v>
      </c>
      <c r="O23" s="139">
        <v>0.52500000000000002</v>
      </c>
      <c r="P23" s="139">
        <v>7.4999999999999997E-2</v>
      </c>
      <c r="Q23" s="139">
        <v>2.42442</v>
      </c>
      <c r="R23" s="139">
        <v>3.7749999999999999</v>
      </c>
      <c r="S23" s="139">
        <v>0.1</v>
      </c>
      <c r="T23" s="139">
        <v>2.5000000000000001E-2</v>
      </c>
      <c r="U23" s="139">
        <v>0</v>
      </c>
      <c r="V23" s="139">
        <v>3.4839099999999998</v>
      </c>
      <c r="W23" s="139">
        <v>0</v>
      </c>
      <c r="X23" s="139">
        <v>0</v>
      </c>
      <c r="Y23" s="139">
        <v>3.9</v>
      </c>
      <c r="Z23" s="139">
        <v>1.0246299999999999</v>
      </c>
      <c r="AA23" s="139">
        <v>63.57</v>
      </c>
      <c r="AB23" s="139">
        <v>24.134</v>
      </c>
      <c r="AC23" s="139">
        <v>0.54026428571428575</v>
      </c>
      <c r="AD23" s="139">
        <v>1.98</v>
      </c>
      <c r="AE23" s="139">
        <v>1.4142857142857143E-2</v>
      </c>
      <c r="AF23" s="139">
        <v>0</v>
      </c>
      <c r="AG23" s="139">
        <v>0</v>
      </c>
      <c r="AH23" s="139">
        <v>0</v>
      </c>
      <c r="AI23" s="139">
        <v>0</v>
      </c>
    </row>
    <row r="24" spans="1:35" ht="23.25">
      <c r="A24" s="80" t="s">
        <v>54</v>
      </c>
      <c r="B24" s="81">
        <v>444</v>
      </c>
      <c r="C24" s="82">
        <v>3209</v>
      </c>
      <c r="D24" s="83">
        <v>102</v>
      </c>
      <c r="E24" s="81" t="s">
        <v>71</v>
      </c>
      <c r="F24" s="87">
        <v>4000</v>
      </c>
      <c r="G24" s="87">
        <v>52800</v>
      </c>
      <c r="H24" s="88">
        <v>48.8</v>
      </c>
      <c r="I24" s="89">
        <v>2</v>
      </c>
      <c r="J24" s="81" t="s">
        <v>290</v>
      </c>
      <c r="K24" s="85">
        <v>42214</v>
      </c>
      <c r="L24" s="86" t="s">
        <v>173</v>
      </c>
      <c r="M24" s="139">
        <v>33.125</v>
      </c>
      <c r="N24" s="139">
        <v>10.9</v>
      </c>
      <c r="O24" s="139">
        <v>3.7749999999999999</v>
      </c>
      <c r="P24" s="139">
        <v>1.125</v>
      </c>
      <c r="Q24" s="139">
        <v>2.33297</v>
      </c>
      <c r="R24" s="139">
        <v>48.375</v>
      </c>
      <c r="S24" s="139">
        <v>0.52500000000000002</v>
      </c>
      <c r="T24" s="139">
        <v>2.5000000000000001E-2</v>
      </c>
      <c r="U24" s="139">
        <v>0</v>
      </c>
      <c r="V24" s="139">
        <v>2.8511299999999999</v>
      </c>
      <c r="W24" s="139">
        <v>0</v>
      </c>
      <c r="X24" s="139">
        <v>0</v>
      </c>
      <c r="Y24" s="139">
        <v>48.924999999999997</v>
      </c>
      <c r="Z24" s="139">
        <v>1.3124400000000001</v>
      </c>
      <c r="AA24" s="139">
        <v>174.22300000000001</v>
      </c>
      <c r="AB24" s="139">
        <v>44.2</v>
      </c>
      <c r="AC24" s="139">
        <v>0.11494320843091338</v>
      </c>
      <c r="AD24" s="139">
        <v>235.6</v>
      </c>
      <c r="AE24" s="139">
        <v>0.13793911007025764</v>
      </c>
      <c r="AF24" s="139">
        <v>0</v>
      </c>
      <c r="AG24" s="139">
        <v>0</v>
      </c>
      <c r="AH24" s="139">
        <v>0</v>
      </c>
      <c r="AI24" s="139">
        <v>0</v>
      </c>
    </row>
    <row r="25" spans="1:35" s="113" customFormat="1" ht="23.25">
      <c r="A25" s="98" t="s">
        <v>54</v>
      </c>
      <c r="B25" s="115">
        <v>444</v>
      </c>
      <c r="C25" s="116">
        <v>3209</v>
      </c>
      <c r="D25" s="117">
        <v>103</v>
      </c>
      <c r="E25" s="115" t="s">
        <v>283</v>
      </c>
      <c r="F25" s="120" t="s">
        <v>284</v>
      </c>
      <c r="G25" s="120" t="s">
        <v>285</v>
      </c>
      <c r="H25" s="121">
        <v>27.811</v>
      </c>
      <c r="I25" s="122">
        <v>2</v>
      </c>
      <c r="J25" s="115" t="s">
        <v>290</v>
      </c>
      <c r="K25" s="118">
        <v>42214</v>
      </c>
      <c r="L25" s="119" t="s">
        <v>173</v>
      </c>
      <c r="M25" s="139">
        <v>25.25</v>
      </c>
      <c r="N25" s="139">
        <v>2.125</v>
      </c>
      <c r="O25" s="139">
        <v>0.5</v>
      </c>
      <c r="P25" s="139">
        <v>0</v>
      </c>
      <c r="Q25" s="139">
        <v>2.9809999999999999</v>
      </c>
      <c r="R25" s="139">
        <v>27.875</v>
      </c>
      <c r="S25" s="139">
        <v>0</v>
      </c>
      <c r="T25" s="139">
        <v>0</v>
      </c>
      <c r="U25" s="139">
        <v>0</v>
      </c>
      <c r="V25" s="139">
        <v>2.1280000000000001</v>
      </c>
      <c r="W25" s="139">
        <v>0</v>
      </c>
      <c r="X25" s="139">
        <v>0</v>
      </c>
      <c r="Y25" s="139">
        <v>27.875</v>
      </c>
      <c r="Z25" s="139">
        <v>1.2310000000000001</v>
      </c>
      <c r="AA25" s="139">
        <v>52.12</v>
      </c>
      <c r="AB25" s="139">
        <v>13.689</v>
      </c>
      <c r="AC25" s="139">
        <v>0.128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</row>
    <row r="26" spans="1:35" ht="23.25">
      <c r="A26" s="80" t="s">
        <v>54</v>
      </c>
      <c r="B26" s="81">
        <v>444</v>
      </c>
      <c r="C26" s="82">
        <v>3228</v>
      </c>
      <c r="D26" s="83">
        <v>100</v>
      </c>
      <c r="E26" s="81" t="s">
        <v>72</v>
      </c>
      <c r="F26" s="87">
        <v>0</v>
      </c>
      <c r="G26" s="87">
        <v>2826</v>
      </c>
      <c r="H26" s="88">
        <v>2.8260000000000001</v>
      </c>
      <c r="I26" s="89">
        <v>2</v>
      </c>
      <c r="J26" s="115" t="s">
        <v>290</v>
      </c>
      <c r="K26" s="118">
        <v>42214</v>
      </c>
      <c r="L26" s="86" t="s">
        <v>173</v>
      </c>
      <c r="M26" s="139">
        <v>2.125</v>
      </c>
      <c r="N26" s="139">
        <v>0.6</v>
      </c>
      <c r="O26" s="139">
        <v>0.05</v>
      </c>
      <c r="P26" s="139">
        <v>7.4999999999999997E-2</v>
      </c>
      <c r="Q26" s="139">
        <v>2.5141200000000001</v>
      </c>
      <c r="R26" s="139">
        <v>2.85</v>
      </c>
      <c r="S26" s="139">
        <v>0</v>
      </c>
      <c r="T26" s="139">
        <v>0</v>
      </c>
      <c r="U26" s="139">
        <v>0</v>
      </c>
      <c r="V26" s="139">
        <v>0.85622799999999999</v>
      </c>
      <c r="W26" s="139">
        <v>0</v>
      </c>
      <c r="X26" s="139">
        <v>0</v>
      </c>
      <c r="Y26" s="139">
        <v>2.85</v>
      </c>
      <c r="Z26" s="139">
        <v>1.0694699999999999</v>
      </c>
      <c r="AA26" s="139">
        <v>20</v>
      </c>
      <c r="AB26" s="139">
        <v>108</v>
      </c>
      <c r="AC26" s="139">
        <v>0.74815488828227683</v>
      </c>
      <c r="AD26" s="139">
        <v>0</v>
      </c>
      <c r="AE26" s="139">
        <v>0</v>
      </c>
      <c r="AF26" s="139">
        <v>0</v>
      </c>
      <c r="AG26" s="139">
        <v>0</v>
      </c>
      <c r="AH26" s="139">
        <v>0</v>
      </c>
      <c r="AI26" s="139">
        <v>0</v>
      </c>
    </row>
    <row r="27" spans="1:35" ht="23.25">
      <c r="A27" s="80" t="s">
        <v>54</v>
      </c>
      <c r="B27" s="81">
        <v>444</v>
      </c>
      <c r="C27" s="82">
        <v>3229</v>
      </c>
      <c r="D27" s="83">
        <v>101</v>
      </c>
      <c r="E27" s="81" t="s">
        <v>73</v>
      </c>
      <c r="F27" s="87">
        <v>0</v>
      </c>
      <c r="G27" s="87">
        <v>18572</v>
      </c>
      <c r="H27" s="88">
        <v>18.571999999999999</v>
      </c>
      <c r="I27" s="89">
        <v>2</v>
      </c>
      <c r="J27" s="81" t="s">
        <v>3</v>
      </c>
      <c r="K27" s="85">
        <v>42213</v>
      </c>
      <c r="L27" s="86" t="s">
        <v>173</v>
      </c>
      <c r="M27" s="139">
        <v>12.9</v>
      </c>
      <c r="N27" s="139">
        <v>3.7250000000000001</v>
      </c>
      <c r="O27" s="139">
        <v>1.125</v>
      </c>
      <c r="P27" s="139">
        <v>0.5</v>
      </c>
      <c r="Q27" s="139">
        <v>2.2872499999999998</v>
      </c>
      <c r="R27" s="139">
        <v>18.125</v>
      </c>
      <c r="S27" s="139">
        <v>0.05</v>
      </c>
      <c r="T27" s="139">
        <v>2.5000000000000001E-2</v>
      </c>
      <c r="U27" s="139">
        <v>0.05</v>
      </c>
      <c r="V27" s="139">
        <v>1.8633500000000001</v>
      </c>
      <c r="W27" s="139">
        <v>0</v>
      </c>
      <c r="X27" s="139">
        <v>0</v>
      </c>
      <c r="Y27" s="139">
        <v>18.25</v>
      </c>
      <c r="Z27" s="139">
        <v>1.2467699999999999</v>
      </c>
      <c r="AA27" s="139">
        <v>57</v>
      </c>
      <c r="AB27" s="139">
        <v>7</v>
      </c>
      <c r="AC27" s="139">
        <v>9.3074059259715097E-2</v>
      </c>
      <c r="AD27" s="139">
        <v>0</v>
      </c>
      <c r="AE27" s="139">
        <v>0</v>
      </c>
      <c r="AF27" s="139">
        <v>14</v>
      </c>
      <c r="AG27" s="139">
        <v>2.1537798836958864E-2</v>
      </c>
      <c r="AH27" s="139">
        <v>0</v>
      </c>
      <c r="AI27" s="139">
        <v>0</v>
      </c>
    </row>
    <row r="28" spans="1:35" ht="23.25">
      <c r="A28" s="80" t="s">
        <v>54</v>
      </c>
      <c r="B28" s="81">
        <v>444</v>
      </c>
      <c r="C28" s="82">
        <v>3229</v>
      </c>
      <c r="D28" s="83">
        <v>102</v>
      </c>
      <c r="E28" s="81" t="s">
        <v>74</v>
      </c>
      <c r="F28" s="87">
        <v>18572</v>
      </c>
      <c r="G28" s="87">
        <v>52388</v>
      </c>
      <c r="H28" s="88">
        <v>33.816000000000003</v>
      </c>
      <c r="I28" s="89">
        <v>2</v>
      </c>
      <c r="J28" s="81" t="s">
        <v>290</v>
      </c>
      <c r="K28" s="85">
        <v>42213</v>
      </c>
      <c r="L28" s="86" t="s">
        <v>173</v>
      </c>
      <c r="M28" s="139">
        <v>23.65</v>
      </c>
      <c r="N28" s="139">
        <v>6.2249999999999996</v>
      </c>
      <c r="O28" s="139">
        <v>1.7749999999999999</v>
      </c>
      <c r="P28" s="139">
        <v>2.2250000000000001</v>
      </c>
      <c r="Q28" s="139">
        <v>2.89838</v>
      </c>
      <c r="R28" s="139">
        <v>33.4</v>
      </c>
      <c r="S28" s="139">
        <v>0.375</v>
      </c>
      <c r="T28" s="139">
        <v>0.1</v>
      </c>
      <c r="U28" s="139">
        <v>0</v>
      </c>
      <c r="V28" s="139">
        <v>2.2758099999999999</v>
      </c>
      <c r="W28" s="139">
        <v>0</v>
      </c>
      <c r="X28" s="139">
        <v>0</v>
      </c>
      <c r="Y28" s="139">
        <v>33.875</v>
      </c>
      <c r="Z28" s="139">
        <v>1.24821</v>
      </c>
      <c r="AA28" s="139">
        <v>13</v>
      </c>
      <c r="AB28" s="139">
        <v>5</v>
      </c>
      <c r="AC28" s="139">
        <v>1.3096083003818985E-2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</row>
    <row r="29" spans="1:35" ht="23.25">
      <c r="A29" s="80" t="s">
        <v>54</v>
      </c>
      <c r="B29" s="81">
        <v>444</v>
      </c>
      <c r="C29" s="82">
        <v>3272</v>
      </c>
      <c r="D29" s="83">
        <v>100</v>
      </c>
      <c r="E29" s="81" t="s">
        <v>75</v>
      </c>
      <c r="F29" s="87">
        <v>0</v>
      </c>
      <c r="G29" s="87">
        <v>40986</v>
      </c>
      <c r="H29" s="88">
        <v>40.985999999999997</v>
      </c>
      <c r="I29" s="89">
        <v>2</v>
      </c>
      <c r="J29" s="81" t="s">
        <v>290</v>
      </c>
      <c r="K29" s="85">
        <v>42210</v>
      </c>
      <c r="L29" s="86" t="s">
        <v>173</v>
      </c>
      <c r="M29" s="139">
        <v>16.524999999999999</v>
      </c>
      <c r="N29" s="139">
        <v>13.95</v>
      </c>
      <c r="O29" s="139">
        <v>6.85</v>
      </c>
      <c r="P29" s="139">
        <v>3.55</v>
      </c>
      <c r="Q29" s="139">
        <v>3.08033</v>
      </c>
      <c r="R29" s="139">
        <v>39.25</v>
      </c>
      <c r="S29" s="139">
        <v>1.125</v>
      </c>
      <c r="T29" s="139">
        <v>0.32500000000000001</v>
      </c>
      <c r="U29" s="139">
        <v>0.17499999999999999</v>
      </c>
      <c r="V29" s="139">
        <v>3.2173099999999999</v>
      </c>
      <c r="W29" s="139">
        <v>0</v>
      </c>
      <c r="X29" s="139">
        <v>0</v>
      </c>
      <c r="Y29" s="139">
        <v>40.874999999999993</v>
      </c>
      <c r="Z29" s="139">
        <v>1.3873899999999999</v>
      </c>
      <c r="AA29" s="139">
        <v>10931</v>
      </c>
      <c r="AB29" s="139">
        <v>722</v>
      </c>
      <c r="AC29" s="139">
        <v>7.8716774368948279</v>
      </c>
      <c r="AD29" s="139">
        <v>1</v>
      </c>
      <c r="AE29" s="139">
        <v>6.9710214637750875E-4</v>
      </c>
      <c r="AF29" s="139">
        <v>906</v>
      </c>
      <c r="AG29" s="139">
        <v>0.63157454461802287</v>
      </c>
      <c r="AH29" s="139">
        <v>5</v>
      </c>
      <c r="AI29" s="139">
        <v>3.4855107318875434E-3</v>
      </c>
    </row>
    <row r="30" spans="1:35" ht="23.25">
      <c r="A30" s="80" t="s">
        <v>54</v>
      </c>
      <c r="B30" s="81">
        <v>444</v>
      </c>
      <c r="C30" s="82">
        <v>3305</v>
      </c>
      <c r="D30" s="83">
        <v>101</v>
      </c>
      <c r="E30" s="81" t="s">
        <v>76</v>
      </c>
      <c r="F30" s="87">
        <v>0</v>
      </c>
      <c r="G30" s="87">
        <v>9616</v>
      </c>
      <c r="H30" s="88">
        <v>9.6159999999999997</v>
      </c>
      <c r="I30" s="89">
        <v>2</v>
      </c>
      <c r="J30" s="115" t="s">
        <v>290</v>
      </c>
      <c r="K30" s="85">
        <v>42212</v>
      </c>
      <c r="L30" s="86" t="s">
        <v>173</v>
      </c>
      <c r="M30" s="139">
        <v>2.7250000000000001</v>
      </c>
      <c r="N30" s="139">
        <v>4.4749999999999996</v>
      </c>
      <c r="O30" s="139">
        <v>1.7250000000000001</v>
      </c>
      <c r="P30" s="139">
        <v>0.67500000000000004</v>
      </c>
      <c r="Q30" s="139">
        <v>3.1241099999999999</v>
      </c>
      <c r="R30" s="139">
        <v>9.0500000000000007</v>
      </c>
      <c r="S30" s="139">
        <v>0.42499999999999999</v>
      </c>
      <c r="T30" s="139">
        <v>0.1</v>
      </c>
      <c r="U30" s="139">
        <v>2.5000000000000001E-2</v>
      </c>
      <c r="V30" s="139">
        <v>4.1432099999999998</v>
      </c>
      <c r="W30" s="139">
        <v>0</v>
      </c>
      <c r="X30" s="139">
        <v>0</v>
      </c>
      <c r="Y30" s="139">
        <v>9.6</v>
      </c>
      <c r="Z30" s="139">
        <v>1.11388</v>
      </c>
      <c r="AA30" s="139">
        <v>2314</v>
      </c>
      <c r="AB30" s="139">
        <v>43</v>
      </c>
      <c r="AC30" s="139">
        <v>6.9393273116234848</v>
      </c>
      <c r="AD30" s="139">
        <v>0</v>
      </c>
      <c r="AE30" s="139">
        <v>0</v>
      </c>
      <c r="AF30" s="139">
        <v>14</v>
      </c>
      <c r="AG30" s="139">
        <v>4.1597337770382693E-2</v>
      </c>
      <c r="AH30" s="139">
        <v>0</v>
      </c>
      <c r="AI30" s="139">
        <v>0</v>
      </c>
    </row>
    <row r="31" spans="1:35" ht="23.25">
      <c r="A31" s="80" t="s">
        <v>54</v>
      </c>
      <c r="B31" s="81">
        <v>444</v>
      </c>
      <c r="C31" s="82">
        <v>3343</v>
      </c>
      <c r="D31" s="83">
        <v>100</v>
      </c>
      <c r="E31" s="81" t="s">
        <v>77</v>
      </c>
      <c r="F31" s="87" t="s">
        <v>87</v>
      </c>
      <c r="G31" s="87" t="s">
        <v>177</v>
      </c>
      <c r="H31" s="88">
        <v>3.7530000000000001</v>
      </c>
      <c r="I31" s="89">
        <v>2</v>
      </c>
      <c r="J31" s="115" t="s">
        <v>290</v>
      </c>
      <c r="K31" s="85">
        <v>42212</v>
      </c>
      <c r="L31" s="86" t="s">
        <v>173</v>
      </c>
      <c r="M31" s="139">
        <v>0.9</v>
      </c>
      <c r="N31" s="139">
        <v>1.55</v>
      </c>
      <c r="O31" s="139">
        <v>1.0249999999999999</v>
      </c>
      <c r="P31" s="139">
        <v>0.6</v>
      </c>
      <c r="Q31" s="139">
        <v>3.5254599999999998</v>
      </c>
      <c r="R31" s="139">
        <v>3.9</v>
      </c>
      <c r="S31" s="139">
        <v>0.15</v>
      </c>
      <c r="T31" s="139">
        <v>2.5000000000000001E-2</v>
      </c>
      <c r="U31" s="139">
        <v>0</v>
      </c>
      <c r="V31" s="139">
        <v>2.9174199999999999</v>
      </c>
      <c r="W31" s="139">
        <v>0</v>
      </c>
      <c r="X31" s="139">
        <v>0</v>
      </c>
      <c r="Y31" s="139">
        <v>4.0750000000000002</v>
      </c>
      <c r="Z31" s="139">
        <v>1.2416400000000001</v>
      </c>
      <c r="AA31" s="139">
        <v>31</v>
      </c>
      <c r="AB31" s="139">
        <v>0</v>
      </c>
      <c r="AC31" s="139">
        <v>0.34079041389545428</v>
      </c>
      <c r="AD31" s="139">
        <v>0</v>
      </c>
      <c r="AE31" s="139">
        <v>0</v>
      </c>
      <c r="AF31" s="139">
        <v>0</v>
      </c>
      <c r="AG31" s="139">
        <v>0</v>
      </c>
      <c r="AH31" s="139">
        <v>0</v>
      </c>
      <c r="AI31" s="139">
        <v>0</v>
      </c>
    </row>
    <row r="32" spans="1:35" ht="23.25">
      <c r="A32" s="80" t="s">
        <v>54</v>
      </c>
      <c r="B32" s="81">
        <v>444</v>
      </c>
      <c r="C32" s="82">
        <v>3394</v>
      </c>
      <c r="D32" s="83">
        <v>100</v>
      </c>
      <c r="E32" s="81" t="s">
        <v>78</v>
      </c>
      <c r="F32" s="87">
        <v>0</v>
      </c>
      <c r="G32" s="87">
        <v>4912</v>
      </c>
      <c r="H32" s="88">
        <v>4.9119999999999999</v>
      </c>
      <c r="I32" s="89">
        <v>2</v>
      </c>
      <c r="J32" s="115" t="s">
        <v>290</v>
      </c>
      <c r="K32" s="85">
        <v>42214</v>
      </c>
      <c r="L32" s="86" t="s">
        <v>173</v>
      </c>
      <c r="M32" s="139">
        <v>3.65</v>
      </c>
      <c r="N32" s="139">
        <v>0.77500000000000002</v>
      </c>
      <c r="O32" s="139">
        <v>0.22500000000000001</v>
      </c>
      <c r="P32" s="139">
        <v>0.27500000000000002</v>
      </c>
      <c r="Q32" s="139">
        <v>2.3218800000000002</v>
      </c>
      <c r="R32" s="139">
        <v>4.8</v>
      </c>
      <c r="S32" s="139">
        <v>0.1</v>
      </c>
      <c r="T32" s="139">
        <v>0</v>
      </c>
      <c r="U32" s="139">
        <v>2.5000000000000001E-2</v>
      </c>
      <c r="V32" s="139">
        <v>3.2761</v>
      </c>
      <c r="W32" s="139">
        <v>0</v>
      </c>
      <c r="X32" s="139">
        <v>0</v>
      </c>
      <c r="Y32" s="139">
        <v>4.9249999999999998</v>
      </c>
      <c r="Z32" s="139">
        <v>1.0583499999999999</v>
      </c>
      <c r="AA32" s="139">
        <v>54.64</v>
      </c>
      <c r="AB32" s="139">
        <v>24.2</v>
      </c>
      <c r="AC32" s="139">
        <v>0.38820381572824564</v>
      </c>
      <c r="AD32" s="139">
        <v>44.2</v>
      </c>
      <c r="AE32" s="139">
        <v>0.25709632387156817</v>
      </c>
      <c r="AF32" s="139">
        <v>1.7</v>
      </c>
      <c r="AG32" s="139">
        <v>9.8883201489064678E-3</v>
      </c>
      <c r="AH32" s="139">
        <v>2.5</v>
      </c>
      <c r="AI32" s="139">
        <v>1.454164727780363E-2</v>
      </c>
    </row>
    <row r="33" spans="1:35" ht="23.25">
      <c r="A33" s="80" t="s">
        <v>54</v>
      </c>
      <c r="B33" s="81">
        <v>444</v>
      </c>
      <c r="C33" s="82">
        <v>3398</v>
      </c>
      <c r="D33" s="83">
        <v>100</v>
      </c>
      <c r="E33" s="81" t="s">
        <v>79</v>
      </c>
      <c r="F33" s="87">
        <v>0</v>
      </c>
      <c r="G33" s="87">
        <v>13804</v>
      </c>
      <c r="H33" s="88">
        <v>13.804</v>
      </c>
      <c r="I33" s="89">
        <v>2</v>
      </c>
      <c r="J33" s="115" t="s">
        <v>290</v>
      </c>
      <c r="K33" s="85">
        <v>42212</v>
      </c>
      <c r="L33" s="86" t="s">
        <v>173</v>
      </c>
      <c r="M33" s="139">
        <v>9.7249999999999996</v>
      </c>
      <c r="N33" s="139">
        <v>2.9</v>
      </c>
      <c r="O33" s="139">
        <v>0.92500000000000004</v>
      </c>
      <c r="P33" s="139">
        <v>0.25</v>
      </c>
      <c r="Q33" s="139">
        <v>2.3926599999999998</v>
      </c>
      <c r="R33" s="139">
        <v>13.725</v>
      </c>
      <c r="S33" s="139">
        <v>7.4999999999999997E-2</v>
      </c>
      <c r="T33" s="139">
        <v>0</v>
      </c>
      <c r="U33" s="139">
        <v>0</v>
      </c>
      <c r="V33" s="139">
        <v>2.4617499999999999</v>
      </c>
      <c r="W33" s="139">
        <v>0</v>
      </c>
      <c r="X33" s="139">
        <v>0</v>
      </c>
      <c r="Y33" s="139">
        <v>13.8</v>
      </c>
      <c r="Z33" s="139">
        <v>1.25783</v>
      </c>
      <c r="AA33" s="139">
        <v>176</v>
      </c>
      <c r="AB33" s="139">
        <v>183</v>
      </c>
      <c r="AC33" s="139">
        <v>0.55366974375957279</v>
      </c>
      <c r="AD33" s="139">
        <v>2</v>
      </c>
      <c r="AE33" s="139">
        <v>4.1395868692304513E-3</v>
      </c>
      <c r="AF33" s="139">
        <v>41</v>
      </c>
      <c r="AG33" s="139">
        <v>8.4861530819224235E-2</v>
      </c>
      <c r="AH33" s="139">
        <v>0</v>
      </c>
      <c r="AI33" s="139">
        <v>0</v>
      </c>
    </row>
    <row r="34" spans="1:35" ht="23.25">
      <c r="A34" s="80" t="s">
        <v>54</v>
      </c>
      <c r="B34" s="81">
        <v>444</v>
      </c>
      <c r="C34" s="82">
        <v>3445</v>
      </c>
      <c r="D34" s="83">
        <v>100</v>
      </c>
      <c r="E34" s="81" t="s">
        <v>80</v>
      </c>
      <c r="F34" s="87">
        <v>0</v>
      </c>
      <c r="G34" s="87">
        <v>1260</v>
      </c>
      <c r="H34" s="88">
        <v>1.26</v>
      </c>
      <c r="I34" s="89">
        <v>2</v>
      </c>
      <c r="J34" s="115" t="s">
        <v>290</v>
      </c>
      <c r="K34" s="85">
        <v>42213</v>
      </c>
      <c r="L34" s="86" t="s">
        <v>173</v>
      </c>
      <c r="M34" s="139">
        <v>0.05</v>
      </c>
      <c r="N34" s="139">
        <v>0.47499999999999998</v>
      </c>
      <c r="O34" s="139">
        <v>0.52500000000000002</v>
      </c>
      <c r="P34" s="139">
        <v>0.22500000000000001</v>
      </c>
      <c r="Q34" s="139">
        <v>4.1829400000000003</v>
      </c>
      <c r="R34" s="139">
        <v>1.25</v>
      </c>
      <c r="S34" s="139">
        <v>2.5000000000000001E-2</v>
      </c>
      <c r="T34" s="139">
        <v>0</v>
      </c>
      <c r="U34" s="139">
        <v>0</v>
      </c>
      <c r="V34" s="139">
        <v>2.7536299999999998</v>
      </c>
      <c r="W34" s="139">
        <v>0</v>
      </c>
      <c r="X34" s="139">
        <v>0</v>
      </c>
      <c r="Y34" s="139">
        <v>1.2750000000000001</v>
      </c>
      <c r="Z34" s="139">
        <v>1.1689000000000001</v>
      </c>
      <c r="AA34" s="139">
        <v>2181</v>
      </c>
      <c r="AB34" s="139">
        <v>70</v>
      </c>
      <c r="AC34" s="139">
        <v>50.249433106575971</v>
      </c>
      <c r="AD34" s="139">
        <v>0</v>
      </c>
      <c r="AE34" s="139">
        <v>0</v>
      </c>
      <c r="AF34" s="139">
        <v>3</v>
      </c>
      <c r="AG34" s="139">
        <v>6.8027210884353734E-2</v>
      </c>
      <c r="AH34" s="139">
        <v>1</v>
      </c>
      <c r="AI34" s="139">
        <v>2.2675736961451247E-2</v>
      </c>
    </row>
    <row r="35" spans="1:35" ht="23.25">
      <c r="A35" s="80" t="s">
        <v>54</v>
      </c>
      <c r="B35" s="81">
        <v>444</v>
      </c>
      <c r="C35" s="82">
        <v>3453</v>
      </c>
      <c r="D35" s="83">
        <v>100</v>
      </c>
      <c r="E35" s="81" t="s">
        <v>81</v>
      </c>
      <c r="F35" s="87">
        <v>27928</v>
      </c>
      <c r="G35" s="87">
        <v>0</v>
      </c>
      <c r="H35" s="88">
        <v>27.928000000000001</v>
      </c>
      <c r="I35" s="89">
        <v>2</v>
      </c>
      <c r="J35" s="81" t="s">
        <v>3</v>
      </c>
      <c r="K35" s="85">
        <v>42214</v>
      </c>
      <c r="L35" s="86" t="s">
        <v>173</v>
      </c>
      <c r="M35" s="139">
        <v>18.024999999999999</v>
      </c>
      <c r="N35" s="139">
        <v>6.2249999999999996</v>
      </c>
      <c r="O35" s="139">
        <v>2.4249999999999998</v>
      </c>
      <c r="P35" s="139">
        <v>1.05</v>
      </c>
      <c r="Q35" s="139">
        <v>2.4809399999999999</v>
      </c>
      <c r="R35" s="139">
        <v>27.35</v>
      </c>
      <c r="S35" s="139">
        <v>0.35</v>
      </c>
      <c r="T35" s="139">
        <v>2.5000000000000001E-2</v>
      </c>
      <c r="U35" s="139">
        <v>0</v>
      </c>
      <c r="V35" s="139">
        <v>2.6692100000000001</v>
      </c>
      <c r="W35" s="139">
        <v>0</v>
      </c>
      <c r="X35" s="139">
        <v>0</v>
      </c>
      <c r="Y35" s="139">
        <v>27.725000000000001</v>
      </c>
      <c r="Z35" s="139">
        <v>1.1563099999999999</v>
      </c>
      <c r="AA35" s="139">
        <v>346.98</v>
      </c>
      <c r="AB35" s="139">
        <v>4.343</v>
      </c>
      <c r="AC35" s="139">
        <v>0.35719554364283668</v>
      </c>
      <c r="AD35" s="139">
        <v>543.55999999999995</v>
      </c>
      <c r="AE35" s="139">
        <v>0.55608298891025898</v>
      </c>
      <c r="AF35" s="139">
        <v>0</v>
      </c>
      <c r="AG35" s="139">
        <v>0</v>
      </c>
      <c r="AH35" s="139">
        <v>0</v>
      </c>
      <c r="AI35" s="139">
        <v>0</v>
      </c>
    </row>
    <row r="36" spans="1:35" ht="23.25">
      <c r="A36" s="80" t="s">
        <v>54</v>
      </c>
      <c r="B36" s="81">
        <v>444</v>
      </c>
      <c r="C36" s="82">
        <v>3455</v>
      </c>
      <c r="D36" s="83">
        <v>100</v>
      </c>
      <c r="E36" s="81" t="s">
        <v>82</v>
      </c>
      <c r="F36" s="87">
        <v>0</v>
      </c>
      <c r="G36" s="87">
        <v>17000</v>
      </c>
      <c r="H36" s="88">
        <v>17</v>
      </c>
      <c r="I36" s="89">
        <v>2</v>
      </c>
      <c r="J36" s="81" t="s">
        <v>290</v>
      </c>
      <c r="K36" s="85">
        <v>42212</v>
      </c>
      <c r="L36" s="86" t="s">
        <v>173</v>
      </c>
      <c r="M36" s="139">
        <v>12.1</v>
      </c>
      <c r="N36" s="139">
        <v>3.6749999999999998</v>
      </c>
      <c r="O36" s="139">
        <v>1</v>
      </c>
      <c r="P36" s="139">
        <v>0.25</v>
      </c>
      <c r="Q36" s="139">
        <v>2.3525999999999998</v>
      </c>
      <c r="R36" s="139">
        <v>16.975000000000001</v>
      </c>
      <c r="S36" s="139">
        <v>0.05</v>
      </c>
      <c r="T36" s="139">
        <v>0</v>
      </c>
      <c r="U36" s="139">
        <v>0</v>
      </c>
      <c r="V36" s="139">
        <v>1.8099400000000001</v>
      </c>
      <c r="W36" s="139">
        <v>0</v>
      </c>
      <c r="X36" s="139">
        <v>0</v>
      </c>
      <c r="Y36" s="139">
        <v>17.024999999999999</v>
      </c>
      <c r="Z36" s="139">
        <v>1.1449</v>
      </c>
      <c r="AA36" s="139">
        <v>75</v>
      </c>
      <c r="AB36" s="139">
        <v>37</v>
      </c>
      <c r="AC36" s="139">
        <v>0.15714285714285714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</row>
    <row r="37" spans="1:35" ht="23.25">
      <c r="A37" s="80" t="s">
        <v>54</v>
      </c>
      <c r="B37" s="81">
        <v>444</v>
      </c>
      <c r="C37" s="82">
        <v>3457</v>
      </c>
      <c r="D37" s="83">
        <v>100</v>
      </c>
      <c r="E37" s="81" t="s">
        <v>83</v>
      </c>
      <c r="F37" s="87">
        <v>15705</v>
      </c>
      <c r="G37" s="87">
        <v>0</v>
      </c>
      <c r="H37" s="88">
        <v>15.705</v>
      </c>
      <c r="I37" s="89">
        <v>2</v>
      </c>
      <c r="J37" s="81" t="s">
        <v>3</v>
      </c>
      <c r="K37" s="85">
        <v>42212</v>
      </c>
      <c r="L37" s="86" t="s">
        <v>173</v>
      </c>
      <c r="M37" s="139">
        <v>7.75</v>
      </c>
      <c r="N37" s="139">
        <v>5.05</v>
      </c>
      <c r="O37" s="139">
        <v>2.15</v>
      </c>
      <c r="P37" s="139">
        <v>0.75</v>
      </c>
      <c r="Q37" s="139">
        <v>2.7698999999999998</v>
      </c>
      <c r="R37" s="139">
        <v>14.85</v>
      </c>
      <c r="S37" s="139">
        <v>0.7</v>
      </c>
      <c r="T37" s="139">
        <v>0.125</v>
      </c>
      <c r="U37" s="139">
        <v>2.5000000000000001E-2</v>
      </c>
      <c r="V37" s="139">
        <v>3.9232800000000001</v>
      </c>
      <c r="W37" s="139">
        <v>0</v>
      </c>
      <c r="X37" s="139">
        <v>0</v>
      </c>
      <c r="Y37" s="139">
        <v>15.700000000000001</v>
      </c>
      <c r="Z37" s="139">
        <v>1.2943</v>
      </c>
      <c r="AA37" s="139">
        <v>678</v>
      </c>
      <c r="AB37" s="139">
        <v>108</v>
      </c>
      <c r="AC37" s="139">
        <v>1.3316960021831081</v>
      </c>
      <c r="AD37" s="139">
        <v>0</v>
      </c>
      <c r="AE37" s="139">
        <v>0</v>
      </c>
      <c r="AF37" s="139">
        <v>73</v>
      </c>
      <c r="AG37" s="139">
        <v>0.1328057488515941</v>
      </c>
      <c r="AH37" s="139">
        <v>1</v>
      </c>
      <c r="AI37" s="139">
        <v>1.8192568335834813E-3</v>
      </c>
    </row>
    <row r="38" spans="1:35" ht="23.25">
      <c r="A38" s="80" t="s">
        <v>54</v>
      </c>
      <c r="B38" s="81">
        <v>444</v>
      </c>
      <c r="C38" s="82">
        <v>3500</v>
      </c>
      <c r="D38" s="83">
        <v>100</v>
      </c>
      <c r="E38" s="81" t="s">
        <v>84</v>
      </c>
      <c r="F38" s="87">
        <v>0</v>
      </c>
      <c r="G38" s="87">
        <v>4196</v>
      </c>
      <c r="H38" s="88">
        <v>4.1959999999999997</v>
      </c>
      <c r="I38" s="89">
        <v>2</v>
      </c>
      <c r="J38" s="81" t="s">
        <v>290</v>
      </c>
      <c r="K38" s="85">
        <v>42212</v>
      </c>
      <c r="L38" s="86" t="s">
        <v>173</v>
      </c>
      <c r="M38" s="139">
        <v>2.5249999999999999</v>
      </c>
      <c r="N38" s="139">
        <v>1.05</v>
      </c>
      <c r="O38" s="139">
        <v>0.5</v>
      </c>
      <c r="P38" s="139">
        <v>7.4999999999999997E-2</v>
      </c>
      <c r="Q38" s="139">
        <v>2.41777</v>
      </c>
      <c r="R38" s="139">
        <v>3.9750000000000001</v>
      </c>
      <c r="S38" s="139">
        <v>0.15</v>
      </c>
      <c r="T38" s="139">
        <v>2.5000000000000001E-2</v>
      </c>
      <c r="U38" s="139">
        <v>0</v>
      </c>
      <c r="V38" s="139">
        <v>4.4976099999999999</v>
      </c>
      <c r="W38" s="139">
        <v>0</v>
      </c>
      <c r="X38" s="139">
        <v>0</v>
      </c>
      <c r="Y38" s="139">
        <v>4.1500000000000004</v>
      </c>
      <c r="Z38" s="139">
        <v>1.1928399999999999</v>
      </c>
      <c r="AA38" s="139">
        <v>166</v>
      </c>
      <c r="AB38" s="139">
        <v>18</v>
      </c>
      <c r="AC38" s="139">
        <v>1.1916110581506196</v>
      </c>
      <c r="AD38" s="139">
        <v>0</v>
      </c>
      <c r="AE38" s="139">
        <v>0</v>
      </c>
      <c r="AF38" s="139">
        <v>0</v>
      </c>
      <c r="AG38" s="139">
        <v>0</v>
      </c>
      <c r="AH38" s="139">
        <v>0</v>
      </c>
      <c r="AI38" s="139">
        <v>0</v>
      </c>
    </row>
    <row r="39" spans="1:35" ht="23.25">
      <c r="A39" s="80" t="s">
        <v>54</v>
      </c>
      <c r="B39" s="81">
        <v>444</v>
      </c>
      <c r="C39" s="82">
        <v>3512</v>
      </c>
      <c r="D39" s="83">
        <v>100</v>
      </c>
      <c r="E39" s="81" t="s">
        <v>85</v>
      </c>
      <c r="F39" s="87">
        <v>0</v>
      </c>
      <c r="G39" s="87">
        <v>150</v>
      </c>
      <c r="H39" s="88">
        <v>0.15</v>
      </c>
      <c r="I39" s="89">
        <v>2</v>
      </c>
      <c r="J39" s="81" t="s">
        <v>290</v>
      </c>
      <c r="K39" s="85">
        <v>42213</v>
      </c>
      <c r="L39" s="86" t="s">
        <v>173</v>
      </c>
      <c r="M39" s="139">
        <v>0.05</v>
      </c>
      <c r="N39" s="139">
        <v>7.4999999999999997E-2</v>
      </c>
      <c r="O39" s="139">
        <v>0</v>
      </c>
      <c r="P39" s="139">
        <v>0.05</v>
      </c>
      <c r="Q39" s="139">
        <v>5.2585699999999997</v>
      </c>
      <c r="R39" s="139">
        <v>0.17499999999999999</v>
      </c>
      <c r="S39" s="139">
        <v>0</v>
      </c>
      <c r="T39" s="139">
        <v>0</v>
      </c>
      <c r="U39" s="139">
        <v>0</v>
      </c>
      <c r="V39" s="139">
        <v>1.71071</v>
      </c>
      <c r="W39" s="139">
        <v>0</v>
      </c>
      <c r="X39" s="139">
        <v>0</v>
      </c>
      <c r="Y39" s="139">
        <v>0.17499999999999999</v>
      </c>
      <c r="Z39" s="139">
        <v>1.3634299999999999</v>
      </c>
      <c r="AA39" s="139">
        <v>87.5</v>
      </c>
      <c r="AB39" s="139">
        <v>4.0999999999999996</v>
      </c>
      <c r="AC39" s="139">
        <v>17.057142857142857</v>
      </c>
      <c r="AD39" s="139">
        <v>154.6</v>
      </c>
      <c r="AE39" s="139">
        <v>29.447619047619046</v>
      </c>
      <c r="AF39" s="139">
        <v>0</v>
      </c>
      <c r="AG39" s="139">
        <v>0</v>
      </c>
      <c r="AH39" s="139">
        <v>0</v>
      </c>
      <c r="AI39" s="139">
        <v>0</v>
      </c>
    </row>
    <row r="40" spans="1:35" ht="23.25">
      <c r="A40" s="80" t="s">
        <v>54</v>
      </c>
      <c r="B40" s="81">
        <v>444</v>
      </c>
      <c r="C40" s="82">
        <v>3548</v>
      </c>
      <c r="D40" s="83">
        <v>100</v>
      </c>
      <c r="E40" s="81" t="s">
        <v>86</v>
      </c>
      <c r="F40" s="91" t="s">
        <v>87</v>
      </c>
      <c r="G40" s="91" t="s">
        <v>88</v>
      </c>
      <c r="H40" s="92">
        <v>2.032</v>
      </c>
      <c r="I40" s="89">
        <v>2</v>
      </c>
      <c r="J40" s="115" t="s">
        <v>290</v>
      </c>
      <c r="K40" s="85">
        <v>42214</v>
      </c>
      <c r="L40" s="86" t="s">
        <v>173</v>
      </c>
      <c r="M40" s="139">
        <v>2.0249999999999999</v>
      </c>
      <c r="N40" s="139">
        <v>0</v>
      </c>
      <c r="O40" s="139">
        <v>0</v>
      </c>
      <c r="P40" s="139">
        <v>0</v>
      </c>
      <c r="Q40" s="139">
        <v>1.2101200000000001</v>
      </c>
      <c r="R40" s="139">
        <v>1.9</v>
      </c>
      <c r="S40" s="139">
        <v>0.125</v>
      </c>
      <c r="T40" s="139">
        <v>0</v>
      </c>
      <c r="U40" s="139">
        <v>0</v>
      </c>
      <c r="V40" s="139">
        <v>2.5893999999999999</v>
      </c>
      <c r="W40" s="139">
        <v>0</v>
      </c>
      <c r="X40" s="139">
        <v>0</v>
      </c>
      <c r="Y40" s="139">
        <v>2.0249999999999999</v>
      </c>
      <c r="Z40" s="139">
        <v>0.85699999999999998</v>
      </c>
      <c r="AA40" s="139">
        <v>12.4</v>
      </c>
      <c r="AB40" s="139">
        <v>43.174999999999997</v>
      </c>
      <c r="AC40" s="139">
        <v>0.47788948256467939</v>
      </c>
      <c r="AD40" s="139">
        <v>44.2</v>
      </c>
      <c r="AE40" s="139">
        <v>0.62148481439820025</v>
      </c>
      <c r="AF40" s="139">
        <v>0</v>
      </c>
      <c r="AG40" s="139">
        <v>0</v>
      </c>
      <c r="AH40" s="139">
        <v>0</v>
      </c>
      <c r="AI40" s="139">
        <v>0</v>
      </c>
    </row>
    <row r="41" spans="1:35" ht="23.25">
      <c r="A41" s="80" t="s">
        <v>54</v>
      </c>
      <c r="B41" s="81">
        <v>444</v>
      </c>
      <c r="C41" s="82">
        <v>3548</v>
      </c>
      <c r="D41" s="83">
        <v>100</v>
      </c>
      <c r="E41" s="81" t="s">
        <v>86</v>
      </c>
      <c r="F41" s="91" t="s">
        <v>89</v>
      </c>
      <c r="G41" s="91" t="s">
        <v>90</v>
      </c>
      <c r="H41" s="92">
        <v>12.581</v>
      </c>
      <c r="I41" s="89">
        <v>2</v>
      </c>
      <c r="J41" s="115" t="s">
        <v>290</v>
      </c>
      <c r="K41" s="85">
        <v>42214</v>
      </c>
      <c r="L41" s="86" t="s">
        <v>173</v>
      </c>
      <c r="M41" s="139">
        <v>10.3</v>
      </c>
      <c r="N41" s="139">
        <v>2.0499999999999998</v>
      </c>
      <c r="O41" s="139">
        <v>0.27500000000000002</v>
      </c>
      <c r="P41" s="139">
        <v>0</v>
      </c>
      <c r="Q41" s="139">
        <v>1.9890099999999999</v>
      </c>
      <c r="R41" s="139">
        <v>11.55</v>
      </c>
      <c r="S41" s="139">
        <v>1</v>
      </c>
      <c r="T41" s="139">
        <v>0.05</v>
      </c>
      <c r="U41" s="139">
        <v>2.5000000000000001E-2</v>
      </c>
      <c r="V41" s="139">
        <v>5.3786800000000001</v>
      </c>
      <c r="W41" s="139">
        <v>0</v>
      </c>
      <c r="X41" s="139">
        <v>0</v>
      </c>
      <c r="Y41" s="139">
        <v>12.625000000000002</v>
      </c>
      <c r="Z41" s="139">
        <v>1.0191699999999999</v>
      </c>
      <c r="AA41" s="139">
        <v>34.5</v>
      </c>
      <c r="AB41" s="139">
        <v>42.542999999999999</v>
      </c>
      <c r="AC41" s="139">
        <v>0.12665697707427301</v>
      </c>
      <c r="AD41" s="139">
        <v>11.5</v>
      </c>
      <c r="AE41" s="139">
        <v>2.6116479498563595E-2</v>
      </c>
      <c r="AF41" s="139">
        <v>1.5334000000000001</v>
      </c>
      <c r="AG41" s="139">
        <v>3.4823486663562971E-3</v>
      </c>
      <c r="AH41" s="139">
        <v>1.5</v>
      </c>
      <c r="AI41" s="139">
        <v>3.4064973258995991E-3</v>
      </c>
    </row>
    <row r="42" spans="1:35" ht="23.25">
      <c r="A42" s="80" t="s">
        <v>54</v>
      </c>
      <c r="B42" s="81">
        <v>444</v>
      </c>
      <c r="C42" s="82">
        <v>3548</v>
      </c>
      <c r="D42" s="83">
        <v>100</v>
      </c>
      <c r="E42" s="81" t="s">
        <v>86</v>
      </c>
      <c r="F42" s="91" t="s">
        <v>91</v>
      </c>
      <c r="G42" s="91" t="s">
        <v>92</v>
      </c>
      <c r="H42" s="92">
        <v>1.218</v>
      </c>
      <c r="I42" s="89">
        <v>2</v>
      </c>
      <c r="J42" s="115" t="s">
        <v>290</v>
      </c>
      <c r="K42" s="85">
        <v>42214</v>
      </c>
      <c r="L42" s="86" t="s">
        <v>173</v>
      </c>
      <c r="M42" s="139">
        <v>0</v>
      </c>
      <c r="N42" s="139">
        <v>0.17499999999999999</v>
      </c>
      <c r="O42" s="139">
        <v>0.52500000000000002</v>
      </c>
      <c r="P42" s="139">
        <v>0.47499999999999998</v>
      </c>
      <c r="Q42" s="139">
        <v>5.5161699999999998</v>
      </c>
      <c r="R42" s="139">
        <v>2.5000000000000001E-2</v>
      </c>
      <c r="S42" s="139">
        <v>0.67500000000000004</v>
      </c>
      <c r="T42" s="139">
        <v>0.4</v>
      </c>
      <c r="U42" s="139">
        <v>7.4999999999999997E-2</v>
      </c>
      <c r="V42" s="139">
        <v>14.8185</v>
      </c>
      <c r="W42" s="139">
        <v>0</v>
      </c>
      <c r="X42" s="139">
        <v>0</v>
      </c>
      <c r="Y42" s="139">
        <v>1.1749999999999998</v>
      </c>
      <c r="Z42" s="139">
        <v>1.4393</v>
      </c>
      <c r="AA42" s="139">
        <v>543.6</v>
      </c>
      <c r="AB42" s="139">
        <v>23.32</v>
      </c>
      <c r="AC42" s="139">
        <v>13.025099695050436</v>
      </c>
      <c r="AD42" s="139">
        <v>143.44</v>
      </c>
      <c r="AE42" s="139">
        <v>3.3647665962936899</v>
      </c>
      <c r="AF42" s="139">
        <v>1.944</v>
      </c>
      <c r="AG42" s="139">
        <v>4.5601688951442641E-2</v>
      </c>
      <c r="AH42" s="139">
        <v>0</v>
      </c>
      <c r="AI42" s="139">
        <v>0</v>
      </c>
    </row>
    <row r="43" spans="1:35" ht="23.25">
      <c r="A43" s="80" t="s">
        <v>54</v>
      </c>
      <c r="B43" s="81">
        <v>444</v>
      </c>
      <c r="C43" s="82">
        <v>3549</v>
      </c>
      <c r="D43" s="83">
        <v>100</v>
      </c>
      <c r="E43" s="81" t="s">
        <v>93</v>
      </c>
      <c r="F43" s="87">
        <v>0</v>
      </c>
      <c r="G43" s="87">
        <v>2550</v>
      </c>
      <c r="H43" s="88">
        <v>2.5499999999999998</v>
      </c>
      <c r="I43" s="89">
        <v>2</v>
      </c>
      <c r="J43" s="115" t="s">
        <v>290</v>
      </c>
      <c r="K43" s="85">
        <v>42210</v>
      </c>
      <c r="L43" s="86" t="s">
        <v>173</v>
      </c>
      <c r="M43" s="139">
        <v>1.25</v>
      </c>
      <c r="N43" s="139">
        <v>1.0249999999999999</v>
      </c>
      <c r="O43" s="139">
        <v>0.25</v>
      </c>
      <c r="P43" s="139">
        <v>0.05</v>
      </c>
      <c r="Q43" s="139">
        <v>2.6731099999999999</v>
      </c>
      <c r="R43" s="139">
        <v>2.5499999999999998</v>
      </c>
      <c r="S43" s="139">
        <v>2.5000000000000001E-2</v>
      </c>
      <c r="T43" s="139">
        <v>0</v>
      </c>
      <c r="U43" s="139">
        <v>0</v>
      </c>
      <c r="V43" s="139">
        <v>2.83853</v>
      </c>
      <c r="W43" s="139">
        <v>0</v>
      </c>
      <c r="X43" s="139">
        <v>0</v>
      </c>
      <c r="Y43" s="139">
        <v>2.5749999999999997</v>
      </c>
      <c r="Z43" s="139">
        <v>0.98234999999999995</v>
      </c>
      <c r="AA43" s="139">
        <v>14</v>
      </c>
      <c r="AB43" s="139">
        <v>39</v>
      </c>
      <c r="AC43" s="139">
        <v>0.37535014005602252</v>
      </c>
      <c r="AD43" s="139">
        <v>0</v>
      </c>
      <c r="AE43" s="139">
        <v>0</v>
      </c>
      <c r="AF43" s="139">
        <v>0</v>
      </c>
      <c r="AG43" s="139">
        <v>0</v>
      </c>
      <c r="AH43" s="139">
        <v>0</v>
      </c>
      <c r="AI43" s="139">
        <v>0</v>
      </c>
    </row>
    <row r="44" spans="1:35" ht="23.25">
      <c r="A44" s="80" t="s">
        <v>54</v>
      </c>
      <c r="B44" s="81">
        <v>444</v>
      </c>
      <c r="C44" s="82">
        <v>3569</v>
      </c>
      <c r="D44" s="83">
        <v>100</v>
      </c>
      <c r="E44" s="86" t="s">
        <v>94</v>
      </c>
      <c r="F44" s="87">
        <v>0</v>
      </c>
      <c r="G44" s="87">
        <v>2762</v>
      </c>
      <c r="H44" s="88">
        <v>2.762</v>
      </c>
      <c r="I44" s="89">
        <v>2</v>
      </c>
      <c r="J44" s="115" t="s">
        <v>290</v>
      </c>
      <c r="K44" s="85">
        <v>42211</v>
      </c>
      <c r="L44" s="86" t="s">
        <v>173</v>
      </c>
      <c r="M44" s="139">
        <v>1.7749999999999999</v>
      </c>
      <c r="N44" s="139">
        <v>0.42499999999999999</v>
      </c>
      <c r="O44" s="139">
        <v>0.32500000000000001</v>
      </c>
      <c r="P44" s="139">
        <v>0.3</v>
      </c>
      <c r="Q44" s="139">
        <v>3.14324</v>
      </c>
      <c r="R44" s="139">
        <v>2.8</v>
      </c>
      <c r="S44" s="139">
        <v>2.5000000000000001E-2</v>
      </c>
      <c r="T44" s="139">
        <v>0</v>
      </c>
      <c r="U44" s="139">
        <v>0</v>
      </c>
      <c r="V44" s="139">
        <v>1.5171699999999999</v>
      </c>
      <c r="W44" s="139">
        <v>0</v>
      </c>
      <c r="X44" s="139">
        <v>0</v>
      </c>
      <c r="Y44" s="139">
        <v>2.8249999999999997</v>
      </c>
      <c r="Z44" s="139">
        <v>1.2600800000000001</v>
      </c>
      <c r="AA44" s="139">
        <v>36</v>
      </c>
      <c r="AB44" s="139">
        <v>16</v>
      </c>
      <c r="AC44" s="139">
        <v>0.45515671873383673</v>
      </c>
      <c r="AD44" s="139">
        <v>45</v>
      </c>
      <c r="AE44" s="139">
        <v>0.46550118961415121</v>
      </c>
      <c r="AF44" s="139">
        <v>6</v>
      </c>
      <c r="AG44" s="139">
        <v>6.2066825281886825E-2</v>
      </c>
      <c r="AH44" s="139">
        <v>0</v>
      </c>
      <c r="AI44" s="139">
        <v>0</v>
      </c>
    </row>
    <row r="45" spans="1:35" ht="23.25">
      <c r="A45" s="80" t="s">
        <v>54</v>
      </c>
      <c r="B45" s="81">
        <v>444</v>
      </c>
      <c r="C45" s="82">
        <v>3570</v>
      </c>
      <c r="D45" s="83">
        <v>100</v>
      </c>
      <c r="E45" s="81" t="s">
        <v>95</v>
      </c>
      <c r="F45" s="87" t="s">
        <v>253</v>
      </c>
      <c r="G45" s="87" t="s">
        <v>87</v>
      </c>
      <c r="H45" s="88">
        <v>7.806</v>
      </c>
      <c r="I45" s="89">
        <v>2</v>
      </c>
      <c r="J45" s="81" t="s">
        <v>3</v>
      </c>
      <c r="K45" s="85">
        <v>42211</v>
      </c>
      <c r="L45" s="86" t="s">
        <v>173</v>
      </c>
      <c r="M45" s="139">
        <v>6.4749999999999996</v>
      </c>
      <c r="N45" s="139">
        <v>1.05</v>
      </c>
      <c r="O45" s="139">
        <v>0.2</v>
      </c>
      <c r="P45" s="139">
        <v>7.4999999999999997E-2</v>
      </c>
      <c r="Q45" s="139">
        <v>2.0110299999999999</v>
      </c>
      <c r="R45" s="139">
        <v>7.8</v>
      </c>
      <c r="S45" s="139">
        <v>0</v>
      </c>
      <c r="T45" s="139">
        <v>0</v>
      </c>
      <c r="U45" s="139">
        <v>0</v>
      </c>
      <c r="V45" s="139">
        <v>1.8264499999999999</v>
      </c>
      <c r="W45" s="139">
        <v>0</v>
      </c>
      <c r="X45" s="139">
        <v>0</v>
      </c>
      <c r="Y45" s="139">
        <v>7.8</v>
      </c>
      <c r="Z45" s="139">
        <v>1.19581</v>
      </c>
      <c r="AA45" s="139">
        <v>0</v>
      </c>
      <c r="AB45" s="139">
        <v>36</v>
      </c>
      <c r="AC45" s="139">
        <v>3.7256281823074062E-2</v>
      </c>
      <c r="AD45" s="139">
        <v>2</v>
      </c>
      <c r="AE45" s="139">
        <v>7.3203762673401413E-3</v>
      </c>
      <c r="AF45" s="139">
        <v>11</v>
      </c>
      <c r="AG45" s="139">
        <v>4.0262069470370775E-2</v>
      </c>
      <c r="AH45" s="139">
        <v>0</v>
      </c>
      <c r="AI45" s="139">
        <v>0</v>
      </c>
    </row>
    <row r="46" spans="1:35" ht="23.25">
      <c r="A46" s="80" t="s">
        <v>54</v>
      </c>
      <c r="B46" s="81">
        <v>444</v>
      </c>
      <c r="C46" s="82">
        <v>3579</v>
      </c>
      <c r="D46" s="83">
        <v>100</v>
      </c>
      <c r="E46" s="81" t="s">
        <v>96</v>
      </c>
      <c r="F46" s="87">
        <v>0</v>
      </c>
      <c r="G46" s="87">
        <v>9762</v>
      </c>
      <c r="H46" s="88">
        <v>9.7620000000000005</v>
      </c>
      <c r="I46" s="89">
        <v>2</v>
      </c>
      <c r="J46" s="81" t="s">
        <v>290</v>
      </c>
      <c r="K46" s="85">
        <v>42211</v>
      </c>
      <c r="L46" s="86" t="s">
        <v>173</v>
      </c>
      <c r="M46" s="139">
        <v>6.5</v>
      </c>
      <c r="N46" s="139">
        <v>2.25</v>
      </c>
      <c r="O46" s="139">
        <v>0.625</v>
      </c>
      <c r="P46" s="139">
        <v>0.4</v>
      </c>
      <c r="Q46" s="139">
        <v>2.5202300000000002</v>
      </c>
      <c r="R46" s="139">
        <v>9.6</v>
      </c>
      <c r="S46" s="139">
        <v>0.15</v>
      </c>
      <c r="T46" s="139">
        <v>2.5000000000000001E-2</v>
      </c>
      <c r="U46" s="139">
        <v>0</v>
      </c>
      <c r="V46" s="139">
        <v>3.5597599999999998</v>
      </c>
      <c r="W46" s="139">
        <v>0</v>
      </c>
      <c r="X46" s="139">
        <v>0</v>
      </c>
      <c r="Y46" s="139">
        <v>9.7750000000000004</v>
      </c>
      <c r="Z46" s="139">
        <v>1.2316400000000001</v>
      </c>
      <c r="AA46" s="139">
        <v>0</v>
      </c>
      <c r="AB46" s="139">
        <v>48</v>
      </c>
      <c r="AC46" s="139">
        <v>7.0243217139344977E-2</v>
      </c>
      <c r="AD46" s="139">
        <v>0</v>
      </c>
      <c r="AE46" s="139">
        <v>0</v>
      </c>
      <c r="AF46" s="139">
        <v>10</v>
      </c>
      <c r="AG46" s="139">
        <v>2.9268007141393746E-2</v>
      </c>
      <c r="AH46" s="139">
        <v>0</v>
      </c>
      <c r="AI46" s="139">
        <v>0</v>
      </c>
    </row>
    <row r="47" spans="1:35" ht="23.25">
      <c r="A47" s="80" t="s">
        <v>54</v>
      </c>
      <c r="B47" s="81">
        <v>444</v>
      </c>
      <c r="C47" s="82">
        <v>3580</v>
      </c>
      <c r="D47" s="83">
        <v>100</v>
      </c>
      <c r="E47" s="81" t="s">
        <v>97</v>
      </c>
      <c r="F47" s="87">
        <v>0</v>
      </c>
      <c r="G47" s="87">
        <v>6600</v>
      </c>
      <c r="H47" s="88">
        <v>6.6</v>
      </c>
      <c r="I47" s="89">
        <v>2</v>
      </c>
      <c r="J47" s="81" t="s">
        <v>290</v>
      </c>
      <c r="K47" s="85">
        <v>42214</v>
      </c>
      <c r="L47" s="86" t="s">
        <v>173</v>
      </c>
      <c r="M47" s="139">
        <v>4.5999999999999996</v>
      </c>
      <c r="N47" s="139">
        <v>1.625</v>
      </c>
      <c r="O47" s="139">
        <v>0.42499999999999999</v>
      </c>
      <c r="P47" s="139">
        <v>7.4999999999999997E-2</v>
      </c>
      <c r="Q47" s="139">
        <v>2.3143899999999999</v>
      </c>
      <c r="R47" s="139">
        <v>6.625</v>
      </c>
      <c r="S47" s="139">
        <v>0.1</v>
      </c>
      <c r="T47" s="139">
        <v>0</v>
      </c>
      <c r="U47" s="139">
        <v>0</v>
      </c>
      <c r="V47" s="139">
        <v>2.7319</v>
      </c>
      <c r="W47" s="139">
        <v>0</v>
      </c>
      <c r="X47" s="139">
        <v>0</v>
      </c>
      <c r="Y47" s="139">
        <v>6.7249999999999996</v>
      </c>
      <c r="Z47" s="139">
        <v>1.22051</v>
      </c>
      <c r="AA47" s="139">
        <v>87.563000000000002</v>
      </c>
      <c r="AB47" s="139">
        <v>53.2</v>
      </c>
      <c r="AC47" s="139">
        <v>0.49421212121212138</v>
      </c>
      <c r="AD47" s="139">
        <v>175.43</v>
      </c>
      <c r="AE47" s="139">
        <v>0.75943722943722958</v>
      </c>
      <c r="AF47" s="139">
        <v>0</v>
      </c>
      <c r="AG47" s="139">
        <v>0</v>
      </c>
      <c r="AH47" s="139">
        <v>0</v>
      </c>
      <c r="AI47" s="139">
        <v>0</v>
      </c>
    </row>
    <row r="48" spans="1:35" ht="23.25">
      <c r="A48" s="80" t="s">
        <v>54</v>
      </c>
      <c r="B48" s="81">
        <v>444</v>
      </c>
      <c r="C48" s="82">
        <v>3581</v>
      </c>
      <c r="D48" s="83">
        <v>100</v>
      </c>
      <c r="E48" s="81" t="s">
        <v>98</v>
      </c>
      <c r="F48" s="87">
        <v>0</v>
      </c>
      <c r="G48" s="87">
        <v>1335</v>
      </c>
      <c r="H48" s="88">
        <v>1.335</v>
      </c>
      <c r="I48" s="89">
        <v>2</v>
      </c>
      <c r="J48" s="115" t="s">
        <v>290</v>
      </c>
      <c r="K48" s="85">
        <v>42212</v>
      </c>
      <c r="L48" s="86" t="s">
        <v>173</v>
      </c>
      <c r="M48" s="139">
        <v>0.5</v>
      </c>
      <c r="N48" s="139">
        <v>0.5</v>
      </c>
      <c r="O48" s="139">
        <v>0.25</v>
      </c>
      <c r="P48" s="139">
        <v>0.1</v>
      </c>
      <c r="Q48" s="139">
        <v>3.1092599999999999</v>
      </c>
      <c r="R48" s="139">
        <v>1.325</v>
      </c>
      <c r="S48" s="139">
        <v>2.5000000000000001E-2</v>
      </c>
      <c r="T48" s="139">
        <v>0</v>
      </c>
      <c r="U48" s="139">
        <v>0</v>
      </c>
      <c r="V48" s="139">
        <v>1.83778</v>
      </c>
      <c r="W48" s="139">
        <v>0</v>
      </c>
      <c r="X48" s="139">
        <v>0</v>
      </c>
      <c r="Y48" s="139">
        <v>1.35</v>
      </c>
      <c r="Z48" s="139">
        <v>1.06724</v>
      </c>
      <c r="AA48" s="139">
        <v>329</v>
      </c>
      <c r="AB48" s="139">
        <v>503</v>
      </c>
      <c r="AC48" s="139">
        <v>12.423756019261639</v>
      </c>
      <c r="AD48" s="139">
        <v>0</v>
      </c>
      <c r="AE48" s="139">
        <v>0</v>
      </c>
      <c r="AF48" s="139">
        <v>0</v>
      </c>
      <c r="AG48" s="139">
        <v>0</v>
      </c>
      <c r="AH48" s="139">
        <v>0</v>
      </c>
      <c r="AI48" s="139">
        <v>0</v>
      </c>
    </row>
    <row r="49" spans="1:36" ht="23.25">
      <c r="A49" s="80" t="s">
        <v>54</v>
      </c>
      <c r="B49" s="81">
        <v>444</v>
      </c>
      <c r="C49" s="82">
        <v>3582</v>
      </c>
      <c r="D49" s="83">
        <v>100</v>
      </c>
      <c r="E49" s="81" t="s">
        <v>99</v>
      </c>
      <c r="F49" s="87">
        <v>4645</v>
      </c>
      <c r="G49" s="87">
        <v>0</v>
      </c>
      <c r="H49" s="88">
        <v>4.6449999999999996</v>
      </c>
      <c r="I49" s="89">
        <v>2</v>
      </c>
      <c r="J49" s="81" t="s">
        <v>3</v>
      </c>
      <c r="K49" s="85">
        <v>42212</v>
      </c>
      <c r="L49" s="86" t="s">
        <v>173</v>
      </c>
      <c r="M49" s="139">
        <v>3.3</v>
      </c>
      <c r="N49" s="139">
        <v>0.92500000000000004</v>
      </c>
      <c r="O49" s="139">
        <v>0.27500000000000002</v>
      </c>
      <c r="P49" s="139">
        <v>0.15</v>
      </c>
      <c r="Q49" s="139">
        <v>2.2631700000000001</v>
      </c>
      <c r="R49" s="139">
        <v>4.5999999999999996</v>
      </c>
      <c r="S49" s="139">
        <v>0.05</v>
      </c>
      <c r="T49" s="139">
        <v>0</v>
      </c>
      <c r="U49" s="139">
        <v>0</v>
      </c>
      <c r="V49" s="139">
        <v>1.8403</v>
      </c>
      <c r="W49" s="139">
        <v>0</v>
      </c>
      <c r="X49" s="139">
        <v>0</v>
      </c>
      <c r="Y49" s="139">
        <v>4.6500000000000004</v>
      </c>
      <c r="Z49" s="139">
        <v>1.2884899999999999</v>
      </c>
      <c r="AA49" s="139">
        <v>8</v>
      </c>
      <c r="AB49" s="139">
        <v>27</v>
      </c>
      <c r="AC49" s="139">
        <v>0.13224665538982008</v>
      </c>
      <c r="AD49" s="139">
        <v>0</v>
      </c>
      <c r="AE49" s="139">
        <v>0</v>
      </c>
      <c r="AF49" s="139">
        <v>0</v>
      </c>
      <c r="AG49" s="139">
        <v>0</v>
      </c>
      <c r="AH49" s="139">
        <v>0</v>
      </c>
      <c r="AI49" s="139">
        <v>0</v>
      </c>
    </row>
    <row r="50" spans="1:36" ht="23.25">
      <c r="A50" s="80" t="s">
        <v>54</v>
      </c>
      <c r="B50" s="81">
        <v>444</v>
      </c>
      <c r="C50" s="82">
        <v>3595</v>
      </c>
      <c r="D50" s="83">
        <v>100</v>
      </c>
      <c r="E50" s="81" t="s">
        <v>254</v>
      </c>
      <c r="F50" s="87" t="s">
        <v>87</v>
      </c>
      <c r="G50" s="87" t="s">
        <v>255</v>
      </c>
      <c r="H50" s="88">
        <v>0.81799999999999995</v>
      </c>
      <c r="I50" s="89">
        <v>2</v>
      </c>
      <c r="J50" s="81" t="s">
        <v>3</v>
      </c>
      <c r="K50" s="85">
        <v>42212</v>
      </c>
      <c r="L50" s="86" t="s">
        <v>173</v>
      </c>
      <c r="M50" s="139">
        <v>0.45</v>
      </c>
      <c r="N50" s="139">
        <v>0.32500000000000001</v>
      </c>
      <c r="O50" s="139">
        <v>0.05</v>
      </c>
      <c r="P50" s="139">
        <v>2.5000000000000001E-2</v>
      </c>
      <c r="Q50" s="139">
        <v>3.5796299999999999</v>
      </c>
      <c r="R50" s="139">
        <v>2.0249999999999999</v>
      </c>
      <c r="S50" s="139">
        <v>0</v>
      </c>
      <c r="T50" s="139">
        <v>0</v>
      </c>
      <c r="U50" s="139">
        <v>0</v>
      </c>
      <c r="V50" s="139">
        <v>2.5634800000000002</v>
      </c>
      <c r="W50" s="139">
        <v>0</v>
      </c>
      <c r="X50" s="139">
        <v>0</v>
      </c>
      <c r="Y50" s="139">
        <v>0.85000000000000009</v>
      </c>
      <c r="Z50" s="139">
        <v>1.1401399999999999</v>
      </c>
      <c r="AA50" s="139">
        <v>0</v>
      </c>
      <c r="AB50" s="139">
        <v>0</v>
      </c>
      <c r="AC50" s="139">
        <v>0</v>
      </c>
      <c r="AD50" s="139">
        <v>0</v>
      </c>
      <c r="AE50" s="139">
        <v>0</v>
      </c>
      <c r="AF50" s="139">
        <v>0</v>
      </c>
      <c r="AG50" s="139">
        <v>0</v>
      </c>
      <c r="AH50" s="139">
        <v>0</v>
      </c>
      <c r="AI50" s="139">
        <v>0</v>
      </c>
    </row>
    <row r="51" spans="1:36" ht="23.25">
      <c r="A51" s="79"/>
      <c r="B51" s="79"/>
      <c r="C51" s="79"/>
      <c r="D51" s="79"/>
      <c r="E51" s="175"/>
      <c r="F51" s="235" t="s">
        <v>170</v>
      </c>
      <c r="G51" s="235"/>
      <c r="H51" s="190">
        <f>SUM(H4:H50)</f>
        <v>723.21799999999996</v>
      </c>
      <c r="I51" s="183"/>
      <c r="J51" s="183"/>
      <c r="K51" s="183"/>
      <c r="L51" s="183"/>
      <c r="M51" s="184">
        <f t="shared" ref="M51:P51" si="0">SUM(M4:M50)</f>
        <v>472.63009999999991</v>
      </c>
      <c r="N51" s="184">
        <f t="shared" si="0"/>
        <v>159.29770000000005</v>
      </c>
      <c r="O51" s="184">
        <f t="shared" si="0"/>
        <v>61.237999999999978</v>
      </c>
      <c r="P51" s="184">
        <f t="shared" si="0"/>
        <v>31.0715</v>
      </c>
      <c r="Q51" s="184" t="s">
        <v>171</v>
      </c>
      <c r="R51" s="184">
        <v>698.39700000000005</v>
      </c>
      <c r="S51" s="184">
        <v>18.242000000000001</v>
      </c>
      <c r="T51" s="184">
        <v>4.3090000000000002</v>
      </c>
      <c r="U51" s="184">
        <v>2.2709999999999999</v>
      </c>
      <c r="V51" s="184" t="s">
        <v>171</v>
      </c>
      <c r="W51" s="184">
        <f>SUM(W4:W50)</f>
        <v>0</v>
      </c>
      <c r="X51" s="184">
        <f t="shared" ref="X51" si="1">SUM(X4:X50)</f>
        <v>0</v>
      </c>
      <c r="Y51" s="184">
        <v>723.21799999999996</v>
      </c>
      <c r="Z51" s="184" t="s">
        <v>171</v>
      </c>
      <c r="AA51" s="192">
        <v>31440.984999999997</v>
      </c>
      <c r="AB51" s="193">
        <v>5358.9</v>
      </c>
      <c r="AC51" s="184" t="s">
        <v>171</v>
      </c>
      <c r="AD51" s="193">
        <v>6255.4420000000009</v>
      </c>
      <c r="AE51" s="193" t="s">
        <v>171</v>
      </c>
      <c r="AF51" s="193">
        <v>2876.7573999999995</v>
      </c>
      <c r="AG51" s="184" t="s">
        <v>171</v>
      </c>
      <c r="AH51" s="184">
        <v>319.33999999999997</v>
      </c>
      <c r="AI51" s="184" t="s">
        <v>171</v>
      </c>
      <c r="AJ51" s="182"/>
    </row>
    <row r="52" spans="1:36" ht="23.25">
      <c r="A52" s="79"/>
      <c r="B52" s="79"/>
      <c r="C52" s="79"/>
      <c r="D52" s="79"/>
      <c r="E52" s="175"/>
      <c r="F52" s="235" t="s">
        <v>172</v>
      </c>
      <c r="G52" s="235"/>
      <c r="H52" s="183"/>
      <c r="I52" s="183"/>
      <c r="J52" s="183"/>
      <c r="K52" s="183"/>
      <c r="L52" s="183"/>
      <c r="M52" s="184" t="s">
        <v>171</v>
      </c>
      <c r="N52" s="184" t="s">
        <v>171</v>
      </c>
      <c r="O52" s="184" t="s">
        <v>171</v>
      </c>
      <c r="P52" s="184" t="s">
        <v>171</v>
      </c>
      <c r="Q52" s="184">
        <v>2.5470464647734894</v>
      </c>
      <c r="R52" s="184" t="s">
        <v>171</v>
      </c>
      <c r="S52" s="184" t="s">
        <v>171</v>
      </c>
      <c r="T52" s="184" t="s">
        <v>171</v>
      </c>
      <c r="U52" s="184" t="s">
        <v>171</v>
      </c>
      <c r="V52" s="184">
        <v>3.120877836904612</v>
      </c>
      <c r="W52" s="184" t="s">
        <v>171</v>
      </c>
      <c r="X52" s="184" t="s">
        <v>171</v>
      </c>
      <c r="Y52" s="184" t="s">
        <v>171</v>
      </c>
      <c r="Z52" s="184">
        <v>1.1934925682325253</v>
      </c>
      <c r="AA52" s="184" t="s">
        <v>171</v>
      </c>
      <c r="AB52" s="184" t="s">
        <v>171</v>
      </c>
      <c r="AC52" s="184">
        <v>1.3829894633052142</v>
      </c>
      <c r="AD52" s="184" t="s">
        <v>171</v>
      </c>
      <c r="AE52" s="184">
        <v>0.25350508321815646</v>
      </c>
      <c r="AF52" s="184" t="s">
        <v>171</v>
      </c>
      <c r="AG52" s="184">
        <v>0.11658210947930578</v>
      </c>
      <c r="AH52" s="184" t="s">
        <v>171</v>
      </c>
      <c r="AI52" s="184">
        <v>1.2941421769218878E-2</v>
      </c>
      <c r="AJ52" s="182"/>
    </row>
    <row r="53" spans="1:36"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</row>
    <row r="54" spans="1:36"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</row>
    <row r="55" spans="1:36"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</row>
  </sheetData>
  <mergeCells count="30">
    <mergeCell ref="AC2:AC3"/>
    <mergeCell ref="AH2:AH3"/>
    <mergeCell ref="V2:V3"/>
    <mergeCell ref="AG2:AG3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F2:F3"/>
    <mergeCell ref="F51:G51"/>
    <mergeCell ref="F52:G52"/>
    <mergeCell ref="A1:E1"/>
    <mergeCell ref="G2:G3"/>
    <mergeCell ref="AI2:AI3"/>
    <mergeCell ref="L2:L3"/>
    <mergeCell ref="AF2:AF3"/>
    <mergeCell ref="AD2:AD3"/>
    <mergeCell ref="W2:Y2"/>
    <mergeCell ref="AE2:AE3"/>
    <mergeCell ref="M2:P2"/>
    <mergeCell ref="Q2:Q3"/>
    <mergeCell ref="R2:U2"/>
    <mergeCell ref="Z2:Z3"/>
    <mergeCell ref="AA2:AA3"/>
    <mergeCell ref="AB2:AB3"/>
  </mergeCells>
  <printOptions horizontalCentered="1"/>
  <pageMargins left="0.63348214285714288" right="0.25" top="0.75" bottom="0.75" header="0.3" footer="0.3"/>
  <pageSetup paperSize="8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4"/>
  <sheetViews>
    <sheetView view="pageLayout" zoomScale="40" zoomScaleNormal="85" zoomScalePageLayoutView="40" workbookViewId="0">
      <selection activeCell="X17" sqref="X17"/>
    </sheetView>
  </sheetViews>
  <sheetFormatPr defaultRowHeight="14.25"/>
  <cols>
    <col min="1" max="1" width="34.2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1.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4" customWidth="1"/>
    <col min="33" max="33" width="11" customWidth="1"/>
    <col min="34" max="34" width="11.75" style="7" customWidth="1"/>
    <col min="35" max="35" width="9" customWidth="1"/>
  </cols>
  <sheetData>
    <row r="1" spans="1:44" ht="23.25">
      <c r="A1" s="77" t="s">
        <v>276</v>
      </c>
      <c r="B1" s="77"/>
      <c r="C1" s="77"/>
      <c r="D1" s="77"/>
      <c r="E1" s="7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5"/>
      <c r="AH1" s="134"/>
      <c r="AI1" s="134"/>
      <c r="AJ1" s="44"/>
      <c r="AK1" s="134"/>
      <c r="AL1" s="134"/>
      <c r="AM1" s="134"/>
      <c r="AN1" s="134"/>
      <c r="AO1" s="134"/>
      <c r="AP1" s="134"/>
      <c r="AQ1" s="134"/>
      <c r="AR1" s="134"/>
    </row>
    <row r="2" spans="1:44" ht="23.25" customHeight="1">
      <c r="A2" s="214" t="s">
        <v>196</v>
      </c>
      <c r="B2" s="214" t="s">
        <v>161</v>
      </c>
      <c r="C2" s="215" t="s">
        <v>162</v>
      </c>
      <c r="D2" s="216" t="s">
        <v>163</v>
      </c>
      <c r="E2" s="214" t="s">
        <v>164</v>
      </c>
      <c r="F2" s="214" t="s">
        <v>294</v>
      </c>
      <c r="G2" s="214" t="s">
        <v>295</v>
      </c>
      <c r="H2" s="223" t="s">
        <v>296</v>
      </c>
      <c r="I2" s="214" t="s">
        <v>165</v>
      </c>
      <c r="J2" s="214" t="s">
        <v>166</v>
      </c>
      <c r="K2" s="224" t="s">
        <v>167</v>
      </c>
      <c r="L2" s="214" t="s">
        <v>168</v>
      </c>
      <c r="M2" s="225" t="s">
        <v>297</v>
      </c>
      <c r="N2" s="225"/>
      <c r="O2" s="225"/>
      <c r="P2" s="225"/>
      <c r="Q2" s="226" t="s">
        <v>298</v>
      </c>
      <c r="R2" s="225" t="s">
        <v>299</v>
      </c>
      <c r="S2" s="225"/>
      <c r="T2" s="225"/>
      <c r="U2" s="225"/>
      <c r="V2" s="226" t="s">
        <v>300</v>
      </c>
      <c r="W2" s="227" t="s">
        <v>301</v>
      </c>
      <c r="X2" s="228"/>
      <c r="Y2" s="229"/>
      <c r="Z2" s="226" t="s">
        <v>302</v>
      </c>
      <c r="AA2" s="232" t="s">
        <v>303</v>
      </c>
      <c r="AB2" s="232" t="s">
        <v>304</v>
      </c>
      <c r="AC2" s="217" t="s">
        <v>329</v>
      </c>
      <c r="AD2" s="230" t="s">
        <v>306</v>
      </c>
      <c r="AE2" s="233" t="s">
        <v>307</v>
      </c>
      <c r="AF2" s="230" t="s">
        <v>308</v>
      </c>
      <c r="AG2" s="217" t="s">
        <v>309</v>
      </c>
      <c r="AH2" s="230" t="s">
        <v>310</v>
      </c>
      <c r="AI2" s="230" t="s">
        <v>311</v>
      </c>
      <c r="AJ2" s="236"/>
      <c r="AK2" s="134"/>
      <c r="AL2" s="134"/>
      <c r="AM2" s="134"/>
      <c r="AN2" s="134"/>
      <c r="AO2" s="134"/>
      <c r="AP2" s="134"/>
      <c r="AQ2" s="134"/>
      <c r="AR2" s="134"/>
    </row>
    <row r="3" spans="1:44" ht="56.25" customHeight="1">
      <c r="A3" s="214"/>
      <c r="B3" s="214"/>
      <c r="C3" s="215"/>
      <c r="D3" s="216"/>
      <c r="E3" s="214"/>
      <c r="F3" s="214"/>
      <c r="G3" s="214"/>
      <c r="H3" s="223"/>
      <c r="I3" s="214"/>
      <c r="J3" s="214"/>
      <c r="K3" s="224"/>
      <c r="L3" s="214"/>
      <c r="M3" s="176" t="s">
        <v>312</v>
      </c>
      <c r="N3" s="177" t="s">
        <v>313</v>
      </c>
      <c r="O3" s="177" t="s">
        <v>314</v>
      </c>
      <c r="P3" s="176" t="s">
        <v>315</v>
      </c>
      <c r="Q3" s="226"/>
      <c r="R3" s="176" t="s">
        <v>316</v>
      </c>
      <c r="S3" s="177" t="s">
        <v>317</v>
      </c>
      <c r="T3" s="177" t="s">
        <v>318</v>
      </c>
      <c r="U3" s="176" t="s">
        <v>319</v>
      </c>
      <c r="V3" s="226"/>
      <c r="W3" s="176" t="s">
        <v>320</v>
      </c>
      <c r="X3" s="177" t="s">
        <v>321</v>
      </c>
      <c r="Y3" s="176" t="s">
        <v>322</v>
      </c>
      <c r="Z3" s="226"/>
      <c r="AA3" s="232"/>
      <c r="AB3" s="232"/>
      <c r="AC3" s="218"/>
      <c r="AD3" s="231"/>
      <c r="AE3" s="234"/>
      <c r="AF3" s="231"/>
      <c r="AG3" s="218"/>
      <c r="AH3" s="231"/>
      <c r="AI3" s="231"/>
      <c r="AJ3" s="236"/>
      <c r="AK3" s="134"/>
      <c r="AL3" s="134"/>
      <c r="AM3" s="134"/>
      <c r="AN3" s="134"/>
      <c r="AO3" s="134"/>
      <c r="AP3" s="134"/>
      <c r="AQ3" s="134"/>
      <c r="AR3" s="134"/>
    </row>
    <row r="4" spans="1:44" ht="23.25">
      <c r="A4" s="98" t="s">
        <v>29</v>
      </c>
      <c r="B4" s="99">
        <v>445</v>
      </c>
      <c r="C4" s="100">
        <v>324</v>
      </c>
      <c r="D4" s="101">
        <v>201</v>
      </c>
      <c r="E4" s="103" t="s">
        <v>30</v>
      </c>
      <c r="F4" s="105">
        <v>44000</v>
      </c>
      <c r="G4" s="105">
        <v>12300</v>
      </c>
      <c r="H4" s="106">
        <v>31.7</v>
      </c>
      <c r="I4" s="107">
        <v>4</v>
      </c>
      <c r="J4" s="99" t="s">
        <v>4</v>
      </c>
      <c r="K4" s="102">
        <v>42188</v>
      </c>
      <c r="L4" s="103" t="s">
        <v>173</v>
      </c>
      <c r="M4" s="139">
        <v>22.925000000000001</v>
      </c>
      <c r="N4" s="139">
        <v>5.05</v>
      </c>
      <c r="O4" s="139">
        <v>2.7</v>
      </c>
      <c r="P4" s="139">
        <v>1.175</v>
      </c>
      <c r="Q4" s="139">
        <v>2.3065600000000002</v>
      </c>
      <c r="R4" s="139">
        <v>24.5</v>
      </c>
      <c r="S4" s="139">
        <v>5.125</v>
      </c>
      <c r="T4" s="139">
        <v>1.675</v>
      </c>
      <c r="U4" s="139">
        <v>0.55000000000000004</v>
      </c>
      <c r="V4" s="139">
        <v>7.3005699999999996</v>
      </c>
      <c r="W4" s="139">
        <v>0</v>
      </c>
      <c r="X4" s="139">
        <v>0</v>
      </c>
      <c r="Y4" s="139">
        <v>31.85</v>
      </c>
      <c r="Z4" s="139">
        <v>1.0762400000000001</v>
      </c>
      <c r="AA4" s="139">
        <v>531.6</v>
      </c>
      <c r="AB4" s="139">
        <v>24.5</v>
      </c>
      <c r="AC4" s="139">
        <v>0.49017575484452452</v>
      </c>
      <c r="AD4" s="139">
        <v>165.4</v>
      </c>
      <c r="AE4" s="139">
        <v>0.14907616043262734</v>
      </c>
      <c r="AF4" s="139">
        <v>0</v>
      </c>
      <c r="AG4" s="139">
        <v>0</v>
      </c>
      <c r="AH4" s="139">
        <v>0</v>
      </c>
      <c r="AI4" s="139">
        <v>0</v>
      </c>
      <c r="AJ4" s="136"/>
      <c r="AK4" s="135"/>
      <c r="AL4" s="135"/>
      <c r="AM4" s="135"/>
      <c r="AN4" s="135"/>
      <c r="AO4" s="134"/>
      <c r="AP4" s="134"/>
      <c r="AQ4" s="134"/>
      <c r="AR4" s="134"/>
    </row>
    <row r="5" spans="1:44" ht="23.25">
      <c r="A5" s="98" t="s">
        <v>29</v>
      </c>
      <c r="B5" s="99">
        <v>445</v>
      </c>
      <c r="C5" s="100">
        <v>324</v>
      </c>
      <c r="D5" s="101">
        <v>201</v>
      </c>
      <c r="E5" s="103" t="s">
        <v>30</v>
      </c>
      <c r="F5" s="105" t="s">
        <v>256</v>
      </c>
      <c r="G5" s="105" t="s">
        <v>257</v>
      </c>
      <c r="H5" s="106">
        <v>31.7</v>
      </c>
      <c r="I5" s="107">
        <v>4</v>
      </c>
      <c r="J5" s="99" t="s">
        <v>4</v>
      </c>
      <c r="K5" s="102">
        <v>42188</v>
      </c>
      <c r="L5" s="103" t="s">
        <v>173</v>
      </c>
      <c r="M5" s="139">
        <v>25.4</v>
      </c>
      <c r="N5" s="139">
        <v>4.1500000000000004</v>
      </c>
      <c r="O5" s="139">
        <v>1.075</v>
      </c>
      <c r="P5" s="139">
        <v>0.97499999999999998</v>
      </c>
      <c r="Q5" s="139">
        <v>2.06237</v>
      </c>
      <c r="R5" s="139">
        <v>27.6</v>
      </c>
      <c r="S5" s="139">
        <v>2.875</v>
      </c>
      <c r="T5" s="139">
        <v>0.72499999999999998</v>
      </c>
      <c r="U5" s="139">
        <v>0.4</v>
      </c>
      <c r="V5" s="139">
        <v>5.8982799999999997</v>
      </c>
      <c r="W5" s="139">
        <v>0</v>
      </c>
      <c r="X5" s="139">
        <v>0</v>
      </c>
      <c r="Y5" s="139">
        <v>31.599999999999998</v>
      </c>
      <c r="Z5" s="139">
        <v>1.13784</v>
      </c>
      <c r="AA5" s="139">
        <v>203</v>
      </c>
      <c r="AB5" s="139">
        <v>0</v>
      </c>
      <c r="AC5" s="139">
        <v>0.18296529968454259</v>
      </c>
      <c r="AD5" s="139">
        <v>0</v>
      </c>
      <c r="AE5" s="139">
        <v>0</v>
      </c>
      <c r="AF5" s="139">
        <v>0</v>
      </c>
      <c r="AG5" s="139">
        <v>0</v>
      </c>
      <c r="AH5" s="139">
        <v>0</v>
      </c>
      <c r="AI5" s="139">
        <v>0</v>
      </c>
      <c r="AJ5" s="136"/>
      <c r="AK5" s="135"/>
      <c r="AL5" s="135"/>
      <c r="AM5" s="135"/>
      <c r="AN5" s="135"/>
      <c r="AO5" s="134"/>
      <c r="AP5" s="134"/>
      <c r="AQ5" s="134"/>
      <c r="AR5" s="134"/>
    </row>
    <row r="6" spans="1:44" ht="23.25">
      <c r="A6" s="98" t="s">
        <v>29</v>
      </c>
      <c r="B6" s="99">
        <v>445</v>
      </c>
      <c r="C6" s="100">
        <v>324</v>
      </c>
      <c r="D6" s="101">
        <v>202</v>
      </c>
      <c r="E6" s="104" t="s">
        <v>31</v>
      </c>
      <c r="F6" s="105">
        <v>44000</v>
      </c>
      <c r="G6" s="105">
        <v>51935</v>
      </c>
      <c r="H6" s="106">
        <v>7.9349999999999996</v>
      </c>
      <c r="I6" s="107">
        <v>4</v>
      </c>
      <c r="J6" s="99" t="s">
        <v>291</v>
      </c>
      <c r="K6" s="102">
        <v>42188</v>
      </c>
      <c r="L6" s="103" t="s">
        <v>173</v>
      </c>
      <c r="M6" s="139">
        <v>5.15</v>
      </c>
      <c r="N6" s="139">
        <v>2.25</v>
      </c>
      <c r="O6" s="139">
        <v>0.4</v>
      </c>
      <c r="P6" s="139">
        <v>0.17499999999999999</v>
      </c>
      <c r="Q6" s="139">
        <v>2.4412500000000001</v>
      </c>
      <c r="R6" s="139">
        <v>7.1</v>
      </c>
      <c r="S6" s="139">
        <v>0.6</v>
      </c>
      <c r="T6" s="139">
        <v>0.125</v>
      </c>
      <c r="U6" s="139">
        <v>0.15</v>
      </c>
      <c r="V6" s="139">
        <v>6.5165199999999999</v>
      </c>
      <c r="W6" s="139">
        <v>0</v>
      </c>
      <c r="X6" s="139">
        <v>0</v>
      </c>
      <c r="Y6" s="139">
        <v>7.9750000000000005</v>
      </c>
      <c r="Z6" s="139">
        <v>1.03888</v>
      </c>
      <c r="AA6" s="139">
        <v>185.2</v>
      </c>
      <c r="AB6" s="139">
        <v>47</v>
      </c>
      <c r="AC6" s="139">
        <v>0.75146277792780636</v>
      </c>
      <c r="AD6" s="139">
        <v>79.257000000000005</v>
      </c>
      <c r="AE6" s="139">
        <v>0.28537942209019718</v>
      </c>
      <c r="AF6" s="139">
        <v>0</v>
      </c>
      <c r="AG6" s="139">
        <v>0</v>
      </c>
      <c r="AH6" s="139">
        <v>0</v>
      </c>
      <c r="AI6" s="139">
        <v>0</v>
      </c>
      <c r="AJ6" s="136"/>
      <c r="AK6" s="135"/>
      <c r="AL6" s="135"/>
      <c r="AM6" s="135"/>
      <c r="AN6" s="135"/>
      <c r="AO6" s="134"/>
      <c r="AP6" s="134"/>
      <c r="AQ6" s="134"/>
      <c r="AR6" s="134"/>
    </row>
    <row r="7" spans="1:44" ht="23.25">
      <c r="A7" s="98" t="s">
        <v>29</v>
      </c>
      <c r="B7" s="99">
        <v>445</v>
      </c>
      <c r="C7" s="100">
        <v>324</v>
      </c>
      <c r="D7" s="101">
        <v>202</v>
      </c>
      <c r="E7" s="104" t="s">
        <v>31</v>
      </c>
      <c r="F7" s="105">
        <v>51935</v>
      </c>
      <c r="G7" s="105">
        <v>44000</v>
      </c>
      <c r="H7" s="106">
        <v>7.9349999999999996</v>
      </c>
      <c r="I7" s="107">
        <v>4</v>
      </c>
      <c r="J7" s="99" t="s">
        <v>4</v>
      </c>
      <c r="K7" s="102">
        <v>42188</v>
      </c>
      <c r="L7" s="103" t="s">
        <v>173</v>
      </c>
      <c r="M7" s="139">
        <v>4.3499999999999996</v>
      </c>
      <c r="N7" s="139">
        <v>2.65</v>
      </c>
      <c r="O7" s="139">
        <v>0.8</v>
      </c>
      <c r="P7" s="139">
        <v>0.22500000000000001</v>
      </c>
      <c r="Q7" s="139">
        <v>2.6312500000000001</v>
      </c>
      <c r="R7" s="139">
        <v>5.9249999999999998</v>
      </c>
      <c r="S7" s="139">
        <v>1.5249999999999999</v>
      </c>
      <c r="T7" s="139">
        <v>0.375</v>
      </c>
      <c r="U7" s="139">
        <v>0.2</v>
      </c>
      <c r="V7" s="139">
        <v>7.8031499999999996</v>
      </c>
      <c r="W7" s="139">
        <v>0</v>
      </c>
      <c r="X7" s="139">
        <v>0</v>
      </c>
      <c r="Y7" s="139">
        <v>8.0250000000000004</v>
      </c>
      <c r="Z7" s="139">
        <v>1.03504</v>
      </c>
      <c r="AA7" s="139">
        <v>342.57</v>
      </c>
      <c r="AB7" s="139">
        <v>66.2</v>
      </c>
      <c r="AC7" s="139">
        <v>1.3526690071113514</v>
      </c>
      <c r="AD7" s="139">
        <v>16.7</v>
      </c>
      <c r="AE7" s="139">
        <v>6.0131424970744446E-2</v>
      </c>
      <c r="AF7" s="139">
        <v>0</v>
      </c>
      <c r="AG7" s="139">
        <v>0</v>
      </c>
      <c r="AH7" s="139">
        <v>0</v>
      </c>
      <c r="AI7" s="139">
        <v>0</v>
      </c>
      <c r="AJ7" s="136"/>
      <c r="AK7" s="135"/>
      <c r="AL7" s="135"/>
      <c r="AM7" s="135"/>
      <c r="AN7" s="135"/>
      <c r="AO7" s="134"/>
      <c r="AP7" s="134"/>
      <c r="AQ7" s="134"/>
      <c r="AR7" s="134"/>
    </row>
    <row r="8" spans="1:44" ht="23.25">
      <c r="A8" s="98" t="s">
        <v>29</v>
      </c>
      <c r="B8" s="99">
        <v>445</v>
      </c>
      <c r="C8" s="100">
        <v>333</v>
      </c>
      <c r="D8" s="101">
        <v>100</v>
      </c>
      <c r="E8" s="104" t="s">
        <v>32</v>
      </c>
      <c r="F8" s="105">
        <v>0</v>
      </c>
      <c r="G8" s="105">
        <v>33800</v>
      </c>
      <c r="H8" s="106">
        <v>33.799999999999997</v>
      </c>
      <c r="I8" s="107">
        <v>2</v>
      </c>
      <c r="J8" s="99" t="s">
        <v>290</v>
      </c>
      <c r="K8" s="102">
        <v>42188</v>
      </c>
      <c r="L8" s="103" t="s">
        <v>173</v>
      </c>
      <c r="M8" s="139">
        <v>24.625</v>
      </c>
      <c r="N8" s="139">
        <v>6.2249999999999996</v>
      </c>
      <c r="O8" s="139">
        <v>2.4750000000000001</v>
      </c>
      <c r="P8" s="139">
        <v>0.5</v>
      </c>
      <c r="Q8" s="139">
        <v>2.18146</v>
      </c>
      <c r="R8" s="139">
        <v>30.925000000000001</v>
      </c>
      <c r="S8" s="139">
        <v>2.1749999999999998</v>
      </c>
      <c r="T8" s="139">
        <v>0.6</v>
      </c>
      <c r="U8" s="139">
        <v>0.125</v>
      </c>
      <c r="V8" s="139">
        <v>4.01485</v>
      </c>
      <c r="W8" s="139">
        <v>0</v>
      </c>
      <c r="X8" s="139">
        <v>0</v>
      </c>
      <c r="Y8" s="139">
        <v>33.825000000000003</v>
      </c>
      <c r="Z8" s="139">
        <v>1.0637799999999999</v>
      </c>
      <c r="AA8" s="139">
        <v>967</v>
      </c>
      <c r="AB8" s="139">
        <v>22</v>
      </c>
      <c r="AC8" s="139">
        <v>0.8267117497886729</v>
      </c>
      <c r="AD8" s="139">
        <v>0</v>
      </c>
      <c r="AE8" s="139">
        <v>0</v>
      </c>
      <c r="AF8" s="139">
        <v>37</v>
      </c>
      <c r="AG8" s="139">
        <v>3.127641589180051E-2</v>
      </c>
      <c r="AH8" s="139">
        <v>0</v>
      </c>
      <c r="AI8" s="139">
        <v>0</v>
      </c>
      <c r="AJ8" s="136"/>
      <c r="AK8" s="135"/>
      <c r="AL8" s="135"/>
      <c r="AM8" s="135"/>
      <c r="AN8" s="135"/>
      <c r="AO8" s="134"/>
      <c r="AP8" s="134"/>
      <c r="AQ8" s="134"/>
      <c r="AR8" s="134"/>
    </row>
    <row r="9" spans="1:44" ht="23.25">
      <c r="A9" s="98" t="s">
        <v>29</v>
      </c>
      <c r="B9" s="99">
        <v>445</v>
      </c>
      <c r="C9" s="100">
        <v>346</v>
      </c>
      <c r="D9" s="101">
        <v>400</v>
      </c>
      <c r="E9" s="104" t="s">
        <v>33</v>
      </c>
      <c r="F9" s="105">
        <v>91506</v>
      </c>
      <c r="G9" s="105">
        <v>111406</v>
      </c>
      <c r="H9" s="106">
        <v>19.899999999999999</v>
      </c>
      <c r="I9" s="107">
        <v>4</v>
      </c>
      <c r="J9" s="99" t="s">
        <v>291</v>
      </c>
      <c r="K9" s="102">
        <v>42188</v>
      </c>
      <c r="L9" s="103" t="s">
        <v>173</v>
      </c>
      <c r="M9" s="139">
        <v>11.324999999999999</v>
      </c>
      <c r="N9" s="139">
        <v>5.9249999999999998</v>
      </c>
      <c r="O9" s="139">
        <v>1.95</v>
      </c>
      <c r="P9" s="139">
        <v>0.6</v>
      </c>
      <c r="Q9" s="139">
        <v>2.6150799999999998</v>
      </c>
      <c r="R9" s="139">
        <v>16.100000000000001</v>
      </c>
      <c r="S9" s="139">
        <v>2.65</v>
      </c>
      <c r="T9" s="139">
        <v>0.77500000000000002</v>
      </c>
      <c r="U9" s="139">
        <v>0.27500000000000002</v>
      </c>
      <c r="V9" s="139">
        <v>7.4070799999999997</v>
      </c>
      <c r="W9" s="139">
        <v>0</v>
      </c>
      <c r="X9" s="139">
        <v>0</v>
      </c>
      <c r="Y9" s="139">
        <v>19.8</v>
      </c>
      <c r="Z9" s="139">
        <v>1.0157799999999999</v>
      </c>
      <c r="AA9" s="139">
        <v>20</v>
      </c>
      <c r="AB9" s="139">
        <v>0</v>
      </c>
      <c r="AC9" s="139">
        <v>2.8715003589375458E-2</v>
      </c>
      <c r="AD9" s="139">
        <v>0</v>
      </c>
      <c r="AE9" s="139">
        <v>0</v>
      </c>
      <c r="AF9" s="139">
        <v>0</v>
      </c>
      <c r="AG9" s="139">
        <v>0</v>
      </c>
      <c r="AH9" s="139">
        <v>0</v>
      </c>
      <c r="AI9" s="139">
        <v>0</v>
      </c>
      <c r="AJ9" s="136"/>
      <c r="AK9" s="135"/>
      <c r="AL9" s="135"/>
      <c r="AM9" s="135"/>
      <c r="AN9" s="135"/>
      <c r="AO9" s="134"/>
      <c r="AP9" s="134"/>
      <c r="AQ9" s="134"/>
      <c r="AR9" s="134"/>
    </row>
    <row r="10" spans="1:44" ht="23.25">
      <c r="A10" s="98" t="s">
        <v>29</v>
      </c>
      <c r="B10" s="99">
        <v>445</v>
      </c>
      <c r="C10" s="100">
        <v>346</v>
      </c>
      <c r="D10" s="101">
        <v>400</v>
      </c>
      <c r="E10" s="104" t="s">
        <v>33</v>
      </c>
      <c r="F10" s="105">
        <v>111406</v>
      </c>
      <c r="G10" s="105">
        <v>91506</v>
      </c>
      <c r="H10" s="106">
        <v>19.899999999999999</v>
      </c>
      <c r="I10" s="107">
        <v>4</v>
      </c>
      <c r="J10" s="99" t="s">
        <v>4</v>
      </c>
      <c r="K10" s="102">
        <v>42188</v>
      </c>
      <c r="L10" s="103" t="s">
        <v>173</v>
      </c>
      <c r="M10" s="139">
        <v>6.9749999999999996</v>
      </c>
      <c r="N10" s="139">
        <v>6.4</v>
      </c>
      <c r="O10" s="139">
        <v>4.2249999999999996</v>
      </c>
      <c r="P10" s="139">
        <v>2.3250000000000002</v>
      </c>
      <c r="Q10" s="139">
        <v>3.2825000000000002</v>
      </c>
      <c r="R10" s="139">
        <v>10.725</v>
      </c>
      <c r="S10" s="139">
        <v>4.0999999999999996</v>
      </c>
      <c r="T10" s="139">
        <v>3.125</v>
      </c>
      <c r="U10" s="139">
        <v>1.9750000000000001</v>
      </c>
      <c r="V10" s="139">
        <v>10.835000000000001</v>
      </c>
      <c r="W10" s="139">
        <v>0</v>
      </c>
      <c r="X10" s="139">
        <v>0</v>
      </c>
      <c r="Y10" s="139">
        <v>19.925000000000001</v>
      </c>
      <c r="Z10" s="139">
        <v>1.0051399999999999</v>
      </c>
      <c r="AA10" s="139">
        <v>1802</v>
      </c>
      <c r="AB10" s="139">
        <v>39</v>
      </c>
      <c r="AC10" s="139">
        <v>2.6152189519023694</v>
      </c>
      <c r="AD10" s="139">
        <v>1</v>
      </c>
      <c r="AE10" s="139">
        <v>1.4357501794687727E-3</v>
      </c>
      <c r="AF10" s="139">
        <v>623</v>
      </c>
      <c r="AG10" s="139">
        <v>0.89447236180904532</v>
      </c>
      <c r="AH10" s="139">
        <v>0</v>
      </c>
      <c r="AI10" s="139">
        <v>0</v>
      </c>
      <c r="AJ10" s="136"/>
      <c r="AK10" s="135"/>
      <c r="AL10" s="135"/>
      <c r="AM10" s="135"/>
      <c r="AN10" s="135"/>
      <c r="AO10" s="134"/>
      <c r="AP10" s="134"/>
      <c r="AQ10" s="134"/>
      <c r="AR10" s="134"/>
    </row>
    <row r="11" spans="1:44" ht="23.25">
      <c r="A11" s="98" t="s">
        <v>29</v>
      </c>
      <c r="B11" s="99">
        <v>445</v>
      </c>
      <c r="C11" s="108">
        <v>3040</v>
      </c>
      <c r="D11" s="101">
        <v>200</v>
      </c>
      <c r="E11" s="104" t="s">
        <v>34</v>
      </c>
      <c r="F11" s="105">
        <v>23500</v>
      </c>
      <c r="G11" s="105">
        <v>18644</v>
      </c>
      <c r="H11" s="106">
        <v>4.8559999999999999</v>
      </c>
      <c r="I11" s="107">
        <v>2</v>
      </c>
      <c r="J11" s="99" t="s">
        <v>3</v>
      </c>
      <c r="K11" s="102">
        <v>42188</v>
      </c>
      <c r="L11" s="103" t="s">
        <v>173</v>
      </c>
      <c r="M11" s="139">
        <v>4.25</v>
      </c>
      <c r="N11" s="139">
        <v>0.45</v>
      </c>
      <c r="O11" s="139">
        <v>0.15</v>
      </c>
      <c r="P11" s="139">
        <v>7.4999999999999997E-2</v>
      </c>
      <c r="Q11" s="139">
        <v>1.8369500000000001</v>
      </c>
      <c r="R11" s="139">
        <v>4.5999999999999996</v>
      </c>
      <c r="S11" s="139">
        <v>0.27500000000000002</v>
      </c>
      <c r="T11" s="139">
        <v>0</v>
      </c>
      <c r="U11" s="139">
        <v>0.05</v>
      </c>
      <c r="V11" s="139">
        <v>4.1825400000000004</v>
      </c>
      <c r="W11" s="139">
        <v>0</v>
      </c>
      <c r="X11" s="139">
        <v>0</v>
      </c>
      <c r="Y11" s="139">
        <v>4.9250000000000007</v>
      </c>
      <c r="Z11" s="139">
        <v>1.0864</v>
      </c>
      <c r="AA11" s="139">
        <v>152</v>
      </c>
      <c r="AB11" s="139">
        <v>0</v>
      </c>
      <c r="AC11" s="139">
        <v>0.89432807719463403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6"/>
      <c r="AK11" s="135"/>
      <c r="AL11" s="135"/>
      <c r="AM11" s="135"/>
      <c r="AN11" s="135"/>
      <c r="AO11" s="134"/>
      <c r="AP11" s="134"/>
      <c r="AQ11" s="134"/>
      <c r="AR11" s="134"/>
    </row>
    <row r="12" spans="1:44" ht="23.25">
      <c r="A12" s="98" t="s">
        <v>29</v>
      </c>
      <c r="B12" s="99">
        <v>445</v>
      </c>
      <c r="C12" s="100">
        <v>3086</v>
      </c>
      <c r="D12" s="101">
        <v>201</v>
      </c>
      <c r="E12" s="104" t="s">
        <v>35</v>
      </c>
      <c r="F12" s="105">
        <v>11850</v>
      </c>
      <c r="G12" s="105">
        <v>81557</v>
      </c>
      <c r="H12" s="106">
        <v>69.706999999999994</v>
      </c>
      <c r="I12" s="107">
        <v>2</v>
      </c>
      <c r="J12" s="99" t="s">
        <v>290</v>
      </c>
      <c r="K12" s="102">
        <v>42208</v>
      </c>
      <c r="L12" s="103" t="s">
        <v>173</v>
      </c>
      <c r="M12" s="139">
        <v>57.35</v>
      </c>
      <c r="N12" s="139">
        <v>9.65</v>
      </c>
      <c r="O12" s="139">
        <v>2.4500000000000002</v>
      </c>
      <c r="P12" s="139">
        <v>0.47499999999999998</v>
      </c>
      <c r="Q12" s="139">
        <v>1.9999</v>
      </c>
      <c r="R12" s="139">
        <v>69.575000000000003</v>
      </c>
      <c r="S12" s="139">
        <v>0.32500000000000001</v>
      </c>
      <c r="T12" s="139">
        <v>2.5000000000000001E-2</v>
      </c>
      <c r="U12" s="139">
        <v>0</v>
      </c>
      <c r="V12" s="139">
        <v>2.5684200000000001</v>
      </c>
      <c r="W12" s="139">
        <v>0</v>
      </c>
      <c r="X12" s="139">
        <v>0</v>
      </c>
      <c r="Y12" s="139">
        <v>69.924999999999997</v>
      </c>
      <c r="Z12" s="139">
        <v>1.2278800000000001</v>
      </c>
      <c r="AA12" s="139">
        <v>91</v>
      </c>
      <c r="AB12" s="139">
        <v>304</v>
      </c>
      <c r="AC12" s="139">
        <v>9.9600573010704005E-2</v>
      </c>
      <c r="AD12" s="139">
        <v>0</v>
      </c>
      <c r="AE12" s="139">
        <v>0</v>
      </c>
      <c r="AF12" s="139">
        <v>83</v>
      </c>
      <c r="AG12" s="139">
        <v>3.4019948806125237E-2</v>
      </c>
      <c r="AH12" s="139">
        <v>0</v>
      </c>
      <c r="AI12" s="139">
        <v>0</v>
      </c>
      <c r="AJ12" s="136"/>
      <c r="AK12" s="135"/>
      <c r="AL12" s="135"/>
      <c r="AM12" s="135"/>
      <c r="AN12" s="135"/>
      <c r="AO12" s="134"/>
      <c r="AP12" s="134"/>
      <c r="AQ12" s="134"/>
      <c r="AR12" s="134"/>
    </row>
    <row r="13" spans="1:44" ht="23.25">
      <c r="A13" s="98" t="s">
        <v>29</v>
      </c>
      <c r="B13" s="99">
        <v>445</v>
      </c>
      <c r="C13" s="100">
        <v>3086</v>
      </c>
      <c r="D13" s="101">
        <v>202</v>
      </c>
      <c r="E13" s="104" t="s">
        <v>36</v>
      </c>
      <c r="F13" s="105">
        <v>81557</v>
      </c>
      <c r="G13" s="105">
        <v>108278</v>
      </c>
      <c r="H13" s="106">
        <v>26.721</v>
      </c>
      <c r="I13" s="107">
        <v>2</v>
      </c>
      <c r="J13" s="99" t="s">
        <v>290</v>
      </c>
      <c r="K13" s="102">
        <v>42208</v>
      </c>
      <c r="L13" s="103" t="s">
        <v>173</v>
      </c>
      <c r="M13" s="139">
        <v>20.9</v>
      </c>
      <c r="N13" s="139">
        <v>4.2249999999999996</v>
      </c>
      <c r="O13" s="139">
        <v>1.4</v>
      </c>
      <c r="P13" s="139">
        <v>0.22500000000000001</v>
      </c>
      <c r="Q13" s="139">
        <v>2.04799</v>
      </c>
      <c r="R13" s="139">
        <v>26.574999999999999</v>
      </c>
      <c r="S13" s="139">
        <v>0.17499999999999999</v>
      </c>
      <c r="T13" s="139">
        <v>0</v>
      </c>
      <c r="U13" s="139">
        <v>0</v>
      </c>
      <c r="V13" s="139">
        <v>3.29691</v>
      </c>
      <c r="W13" s="139">
        <v>0</v>
      </c>
      <c r="X13" s="139">
        <v>0</v>
      </c>
      <c r="Y13" s="139">
        <v>26.75</v>
      </c>
      <c r="Z13" s="139">
        <v>1.06447</v>
      </c>
      <c r="AA13" s="139">
        <v>5</v>
      </c>
      <c r="AB13" s="139">
        <v>33</v>
      </c>
      <c r="AC13" s="139">
        <v>2.2988874454014232E-2</v>
      </c>
      <c r="AD13" s="139">
        <v>0</v>
      </c>
      <c r="AE13" s="139">
        <v>0</v>
      </c>
      <c r="AF13" s="139">
        <v>29</v>
      </c>
      <c r="AG13" s="139">
        <v>3.1008249263554079E-2</v>
      </c>
      <c r="AH13" s="139">
        <v>1</v>
      </c>
      <c r="AI13" s="139">
        <v>1.0692499746053131E-3</v>
      </c>
      <c r="AJ13" s="136"/>
      <c r="AK13" s="135"/>
      <c r="AL13" s="135"/>
      <c r="AM13" s="135"/>
      <c r="AN13" s="135"/>
      <c r="AO13" s="134"/>
      <c r="AP13" s="134"/>
      <c r="AQ13" s="134"/>
      <c r="AR13" s="134"/>
    </row>
    <row r="14" spans="1:44" ht="23.25">
      <c r="A14" s="98" t="s">
        <v>29</v>
      </c>
      <c r="B14" s="99">
        <v>445</v>
      </c>
      <c r="C14" s="100">
        <v>3260</v>
      </c>
      <c r="D14" s="101">
        <v>102</v>
      </c>
      <c r="E14" s="104" t="s">
        <v>37</v>
      </c>
      <c r="F14" s="105">
        <v>11017</v>
      </c>
      <c r="G14" s="105">
        <v>31856</v>
      </c>
      <c r="H14" s="106">
        <v>20.838999999999999</v>
      </c>
      <c r="I14" s="107">
        <v>2</v>
      </c>
      <c r="J14" s="115" t="s">
        <v>290</v>
      </c>
      <c r="K14" s="102">
        <v>42207</v>
      </c>
      <c r="L14" s="103" t="s">
        <v>173</v>
      </c>
      <c r="M14" s="139">
        <v>13.025</v>
      </c>
      <c r="N14" s="139">
        <v>4.45</v>
      </c>
      <c r="O14" s="139">
        <v>1.9</v>
      </c>
      <c r="P14" s="139">
        <v>1.325</v>
      </c>
      <c r="Q14" s="139">
        <v>2.5765699999999998</v>
      </c>
      <c r="R14" s="139">
        <v>19.475000000000001</v>
      </c>
      <c r="S14" s="139">
        <v>0.9</v>
      </c>
      <c r="T14" s="139">
        <v>0.3</v>
      </c>
      <c r="U14" s="139">
        <v>2.5000000000000001E-2</v>
      </c>
      <c r="V14" s="139">
        <v>4.2553999999999998</v>
      </c>
      <c r="W14" s="139">
        <v>0</v>
      </c>
      <c r="X14" s="139">
        <v>0</v>
      </c>
      <c r="Y14" s="139">
        <v>20.7</v>
      </c>
      <c r="Z14" s="139">
        <v>1.18902</v>
      </c>
      <c r="AA14" s="139">
        <v>836</v>
      </c>
      <c r="AB14" s="139">
        <v>10</v>
      </c>
      <c r="AC14" s="139">
        <v>1.1530577968506852</v>
      </c>
      <c r="AD14" s="139">
        <v>0</v>
      </c>
      <c r="AE14" s="139">
        <v>0</v>
      </c>
      <c r="AF14" s="139">
        <v>887</v>
      </c>
      <c r="AG14" s="139">
        <v>1.2161263564881781</v>
      </c>
      <c r="AH14" s="139">
        <v>0</v>
      </c>
      <c r="AI14" s="139">
        <v>0</v>
      </c>
      <c r="AJ14" s="136"/>
      <c r="AK14" s="135"/>
      <c r="AL14" s="135"/>
      <c r="AM14" s="135"/>
      <c r="AN14" s="135"/>
      <c r="AO14" s="134"/>
      <c r="AP14" s="134"/>
      <c r="AQ14" s="134"/>
      <c r="AR14" s="134"/>
    </row>
    <row r="15" spans="1:44" ht="23.25">
      <c r="A15" s="98" t="s">
        <v>29</v>
      </c>
      <c r="B15" s="99">
        <v>445</v>
      </c>
      <c r="C15" s="100">
        <v>3306</v>
      </c>
      <c r="D15" s="101">
        <v>100</v>
      </c>
      <c r="E15" s="103" t="s">
        <v>38</v>
      </c>
      <c r="F15" s="105">
        <v>0</v>
      </c>
      <c r="G15" s="105">
        <v>56045</v>
      </c>
      <c r="H15" s="106">
        <v>56.045000000000002</v>
      </c>
      <c r="I15" s="107">
        <v>2</v>
      </c>
      <c r="J15" s="115" t="s">
        <v>290</v>
      </c>
      <c r="K15" s="102">
        <v>42208</v>
      </c>
      <c r="L15" s="103" t="s">
        <v>173</v>
      </c>
      <c r="M15" s="139">
        <v>40.725000000000001</v>
      </c>
      <c r="N15" s="139">
        <v>10.675000000000001</v>
      </c>
      <c r="O15" s="139">
        <v>3.8</v>
      </c>
      <c r="P15" s="139">
        <v>0.95</v>
      </c>
      <c r="Q15" s="139">
        <v>2.1634699999999998</v>
      </c>
      <c r="R15" s="139">
        <v>53.85</v>
      </c>
      <c r="S15" s="139">
        <v>1.95</v>
      </c>
      <c r="T15" s="139">
        <v>0.27500000000000002</v>
      </c>
      <c r="U15" s="139">
        <v>7.4999999999999997E-2</v>
      </c>
      <c r="V15" s="139">
        <v>3.44075</v>
      </c>
      <c r="W15" s="139">
        <v>0</v>
      </c>
      <c r="X15" s="139">
        <v>0</v>
      </c>
      <c r="Y15" s="139">
        <v>56.150000000000006</v>
      </c>
      <c r="Z15" s="139">
        <v>1.2270000000000001</v>
      </c>
      <c r="AA15" s="139">
        <v>57</v>
      </c>
      <c r="AB15" s="139">
        <v>2</v>
      </c>
      <c r="AC15" s="139">
        <v>2.9568076673081582E-2</v>
      </c>
      <c r="AD15" s="139">
        <v>2</v>
      </c>
      <c r="AE15" s="139">
        <v>1.0195888507959167E-3</v>
      </c>
      <c r="AF15" s="139">
        <v>37</v>
      </c>
      <c r="AG15" s="139">
        <v>1.8862393739724457E-2</v>
      </c>
      <c r="AH15" s="139">
        <v>0</v>
      </c>
      <c r="AI15" s="139">
        <v>0</v>
      </c>
      <c r="AJ15" s="136"/>
      <c r="AK15" s="135"/>
      <c r="AL15" s="135"/>
      <c r="AM15" s="135"/>
      <c r="AN15" s="135"/>
      <c r="AO15" s="134"/>
      <c r="AP15" s="134"/>
      <c r="AQ15" s="134"/>
      <c r="AR15" s="134"/>
    </row>
    <row r="16" spans="1:44" ht="23.25">
      <c r="A16" s="98" t="s">
        <v>29</v>
      </c>
      <c r="B16" s="99">
        <v>445</v>
      </c>
      <c r="C16" s="100">
        <v>3318</v>
      </c>
      <c r="D16" s="101">
        <v>200</v>
      </c>
      <c r="E16" s="104" t="s">
        <v>39</v>
      </c>
      <c r="F16" s="105">
        <v>16000</v>
      </c>
      <c r="G16" s="105">
        <v>29757</v>
      </c>
      <c r="H16" s="106">
        <v>13.757</v>
      </c>
      <c r="I16" s="107">
        <v>2</v>
      </c>
      <c r="J16" s="115" t="s">
        <v>290</v>
      </c>
      <c r="K16" s="102">
        <v>42207</v>
      </c>
      <c r="L16" s="103" t="s">
        <v>173</v>
      </c>
      <c r="M16" s="139">
        <v>10.375</v>
      </c>
      <c r="N16" s="139">
        <v>2.4</v>
      </c>
      <c r="O16" s="139">
        <v>0.6</v>
      </c>
      <c r="P16" s="139">
        <v>0.4</v>
      </c>
      <c r="Q16" s="139">
        <v>2.4067699999999999</v>
      </c>
      <c r="R16" s="139">
        <v>13.675000000000001</v>
      </c>
      <c r="S16" s="139">
        <v>0.05</v>
      </c>
      <c r="T16" s="139">
        <v>2.5000000000000001E-2</v>
      </c>
      <c r="U16" s="139">
        <v>2.5000000000000001E-2</v>
      </c>
      <c r="V16" s="139">
        <v>4.0161600000000002</v>
      </c>
      <c r="W16" s="139">
        <v>0</v>
      </c>
      <c r="X16" s="139">
        <v>0</v>
      </c>
      <c r="Y16" s="139">
        <v>13.775</v>
      </c>
      <c r="Z16" s="139">
        <v>1.0003500000000001</v>
      </c>
      <c r="AA16" s="139">
        <v>43</v>
      </c>
      <c r="AB16" s="139">
        <v>178</v>
      </c>
      <c r="AC16" s="139">
        <v>0.27414614897350964</v>
      </c>
      <c r="AD16" s="139">
        <v>0</v>
      </c>
      <c r="AE16" s="139">
        <v>0</v>
      </c>
      <c r="AF16" s="139">
        <v>11</v>
      </c>
      <c r="AG16" s="139">
        <v>2.2845512414459136E-2</v>
      </c>
      <c r="AH16" s="139">
        <v>0</v>
      </c>
      <c r="AI16" s="139">
        <v>0</v>
      </c>
      <c r="AJ16" s="136"/>
      <c r="AK16" s="135"/>
      <c r="AL16" s="135"/>
      <c r="AM16" s="135"/>
      <c r="AN16" s="135"/>
      <c r="AO16" s="134"/>
      <c r="AP16" s="134"/>
      <c r="AQ16" s="134"/>
      <c r="AR16" s="134"/>
    </row>
    <row r="17" spans="1:44" ht="23.25">
      <c r="A17" s="98" t="s">
        <v>29</v>
      </c>
      <c r="B17" s="99">
        <v>445</v>
      </c>
      <c r="C17" s="100">
        <v>3342</v>
      </c>
      <c r="D17" s="101">
        <v>100</v>
      </c>
      <c r="E17" s="104" t="s">
        <v>40</v>
      </c>
      <c r="F17" s="105">
        <v>0</v>
      </c>
      <c r="G17" s="105">
        <v>38776</v>
      </c>
      <c r="H17" s="106">
        <v>38.776000000000003</v>
      </c>
      <c r="I17" s="107">
        <v>2</v>
      </c>
      <c r="J17" s="115" t="s">
        <v>290</v>
      </c>
      <c r="K17" s="102">
        <v>42188</v>
      </c>
      <c r="L17" s="103" t="s">
        <v>173</v>
      </c>
      <c r="M17" s="139">
        <v>27.925000000000001</v>
      </c>
      <c r="N17" s="139">
        <v>6.1749999999999998</v>
      </c>
      <c r="O17" s="139">
        <v>2.9750000000000001</v>
      </c>
      <c r="P17" s="139">
        <v>1.7250000000000001</v>
      </c>
      <c r="Q17" s="139">
        <v>2.2662800000000001</v>
      </c>
      <c r="R17" s="139">
        <v>36.274999999999999</v>
      </c>
      <c r="S17" s="139">
        <v>1.9</v>
      </c>
      <c r="T17" s="139">
        <v>0.42499999999999999</v>
      </c>
      <c r="U17" s="139">
        <v>0.2</v>
      </c>
      <c r="V17" s="139">
        <v>4.4993400000000001</v>
      </c>
      <c r="W17" s="139">
        <v>0</v>
      </c>
      <c r="X17" s="139">
        <v>0</v>
      </c>
      <c r="Y17" s="139">
        <v>38.800000000000004</v>
      </c>
      <c r="Z17" s="139">
        <v>1.0771999999999999</v>
      </c>
      <c r="AA17" s="139">
        <v>3218</v>
      </c>
      <c r="AB17" s="139">
        <v>23</v>
      </c>
      <c r="AC17" s="139">
        <v>2.3796015208228947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6"/>
      <c r="AK17" s="135"/>
      <c r="AL17" s="135"/>
      <c r="AM17" s="135"/>
      <c r="AN17" s="135"/>
      <c r="AO17" s="134"/>
      <c r="AP17" s="134"/>
      <c r="AQ17" s="134"/>
      <c r="AR17" s="134"/>
    </row>
    <row r="18" spans="1:44" ht="23.25">
      <c r="A18" s="98" t="s">
        <v>29</v>
      </c>
      <c r="B18" s="99">
        <v>445</v>
      </c>
      <c r="C18" s="100">
        <v>3342</v>
      </c>
      <c r="D18" s="101">
        <v>100</v>
      </c>
      <c r="E18" s="104" t="s">
        <v>40</v>
      </c>
      <c r="F18" s="105">
        <v>38776</v>
      </c>
      <c r="G18" s="120">
        <v>0</v>
      </c>
      <c r="H18" s="106">
        <v>38.776000000000003</v>
      </c>
      <c r="I18" s="107">
        <v>2</v>
      </c>
      <c r="J18" s="99" t="s">
        <v>3</v>
      </c>
      <c r="K18" s="102">
        <v>42188</v>
      </c>
      <c r="L18" s="103" t="s">
        <v>173</v>
      </c>
      <c r="M18" s="139">
        <v>27.625</v>
      </c>
      <c r="N18" s="139">
        <v>6.0750000000000002</v>
      </c>
      <c r="O18" s="139">
        <v>2.9750000000000001</v>
      </c>
      <c r="P18" s="139">
        <v>2.0249999999999999</v>
      </c>
      <c r="Q18" s="139">
        <v>2.3712300000000002</v>
      </c>
      <c r="R18" s="139">
        <v>35.450000000000003</v>
      </c>
      <c r="S18" s="139">
        <v>2.4500000000000002</v>
      </c>
      <c r="T18" s="139">
        <v>0.67500000000000004</v>
      </c>
      <c r="U18" s="139">
        <v>0.125</v>
      </c>
      <c r="V18" s="139">
        <v>4.9515000000000002</v>
      </c>
      <c r="W18" s="139">
        <v>0</v>
      </c>
      <c r="X18" s="139">
        <v>0</v>
      </c>
      <c r="Y18" s="139">
        <v>38.700000000000003</v>
      </c>
      <c r="Z18" s="139">
        <v>1.3128</v>
      </c>
      <c r="AA18" s="139">
        <v>55</v>
      </c>
      <c r="AB18" s="139">
        <v>0</v>
      </c>
      <c r="AC18" s="139">
        <v>4.0525803884582511E-2</v>
      </c>
      <c r="AD18" s="139">
        <v>0</v>
      </c>
      <c r="AE18" s="139">
        <v>0</v>
      </c>
      <c r="AF18" s="139">
        <v>6</v>
      </c>
      <c r="AG18" s="139">
        <v>4.4209967874090017E-3</v>
      </c>
      <c r="AH18" s="139">
        <v>0</v>
      </c>
      <c r="AI18" s="139">
        <v>0</v>
      </c>
      <c r="AJ18" s="136"/>
      <c r="AK18" s="135"/>
      <c r="AL18" s="135"/>
      <c r="AM18" s="135"/>
      <c r="AN18" s="135"/>
      <c r="AO18" s="134"/>
      <c r="AP18" s="134"/>
      <c r="AQ18" s="134"/>
      <c r="AR18" s="134"/>
    </row>
    <row r="19" spans="1:44" ht="23.25">
      <c r="A19" s="98" t="s">
        <v>29</v>
      </c>
      <c r="B19" s="99">
        <v>445</v>
      </c>
      <c r="C19" s="100">
        <v>3351</v>
      </c>
      <c r="D19" s="101">
        <v>200</v>
      </c>
      <c r="E19" s="104" t="s">
        <v>41</v>
      </c>
      <c r="F19" s="105">
        <v>35602</v>
      </c>
      <c r="G19" s="105">
        <v>18500</v>
      </c>
      <c r="H19" s="106">
        <v>17.001999999999999</v>
      </c>
      <c r="I19" s="107">
        <v>2</v>
      </c>
      <c r="J19" s="99" t="s">
        <v>3</v>
      </c>
      <c r="K19" s="102">
        <v>42207</v>
      </c>
      <c r="L19" s="103" t="s">
        <v>173</v>
      </c>
      <c r="M19" s="139">
        <v>13.875</v>
      </c>
      <c r="N19" s="139">
        <v>1.7749999999999999</v>
      </c>
      <c r="O19" s="139">
        <v>0.57499999999999996</v>
      </c>
      <c r="P19" s="139">
        <v>0.95</v>
      </c>
      <c r="Q19" s="139">
        <v>2.2474099999999999</v>
      </c>
      <c r="R19" s="139">
        <v>16.725000000000001</v>
      </c>
      <c r="S19" s="139">
        <v>0.4</v>
      </c>
      <c r="T19" s="139">
        <v>2.5000000000000001E-2</v>
      </c>
      <c r="U19" s="139">
        <v>2.5000000000000001E-2</v>
      </c>
      <c r="V19" s="139">
        <v>4.3209</v>
      </c>
      <c r="W19" s="139">
        <v>0</v>
      </c>
      <c r="X19" s="139">
        <v>0</v>
      </c>
      <c r="Y19" s="139">
        <v>17.175000000000001</v>
      </c>
      <c r="Z19" s="139">
        <v>1.0817000000000001</v>
      </c>
      <c r="AA19" s="139">
        <v>892</v>
      </c>
      <c r="AB19" s="139">
        <v>484</v>
      </c>
      <c r="AC19" s="139">
        <v>1.9056581578637808</v>
      </c>
      <c r="AD19" s="139">
        <v>0</v>
      </c>
      <c r="AE19" s="139">
        <v>0</v>
      </c>
      <c r="AF19" s="139">
        <v>92</v>
      </c>
      <c r="AG19" s="139">
        <v>0.15460366007360479</v>
      </c>
      <c r="AH19" s="139">
        <v>0</v>
      </c>
      <c r="AI19" s="139">
        <v>0</v>
      </c>
      <c r="AJ19" s="136"/>
      <c r="AK19" s="135"/>
      <c r="AL19" s="135"/>
      <c r="AM19" s="135"/>
      <c r="AN19" s="135"/>
      <c r="AO19" s="134"/>
      <c r="AP19" s="134"/>
      <c r="AQ19" s="134"/>
      <c r="AR19" s="134"/>
    </row>
    <row r="20" spans="1:44" ht="23.25">
      <c r="A20" s="98" t="s">
        <v>29</v>
      </c>
      <c r="B20" s="99">
        <v>445</v>
      </c>
      <c r="C20" s="100">
        <v>3356</v>
      </c>
      <c r="D20" s="101">
        <v>100</v>
      </c>
      <c r="E20" s="104" t="s">
        <v>42</v>
      </c>
      <c r="F20" s="105">
        <v>0</v>
      </c>
      <c r="G20" s="105">
        <v>24056</v>
      </c>
      <c r="H20" s="106">
        <v>24.056000000000001</v>
      </c>
      <c r="I20" s="107">
        <v>2</v>
      </c>
      <c r="J20" s="99" t="s">
        <v>290</v>
      </c>
      <c r="K20" s="102">
        <v>42188</v>
      </c>
      <c r="L20" s="103" t="s">
        <v>173</v>
      </c>
      <c r="M20" s="139">
        <v>12.3</v>
      </c>
      <c r="N20" s="139">
        <v>7.9</v>
      </c>
      <c r="O20" s="139">
        <v>2.95</v>
      </c>
      <c r="P20" s="139">
        <v>0.72499999999999998</v>
      </c>
      <c r="Q20" s="139">
        <v>2.6236899999999999</v>
      </c>
      <c r="R20" s="139">
        <v>21.274999999999999</v>
      </c>
      <c r="S20" s="139">
        <v>1.8</v>
      </c>
      <c r="T20" s="139">
        <v>0.52500000000000002</v>
      </c>
      <c r="U20" s="139">
        <v>0.27500000000000002</v>
      </c>
      <c r="V20" s="139">
        <v>5.0508899999999999</v>
      </c>
      <c r="W20" s="139">
        <v>0</v>
      </c>
      <c r="X20" s="139">
        <v>0</v>
      </c>
      <c r="Y20" s="139">
        <v>23.875000000000004</v>
      </c>
      <c r="Z20" s="139">
        <v>1.0365599999999999</v>
      </c>
      <c r="AA20" s="139">
        <v>2584</v>
      </c>
      <c r="AB20" s="139">
        <v>0</v>
      </c>
      <c r="AC20" s="139">
        <v>3.0690294075728062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6"/>
      <c r="AK20" s="135"/>
      <c r="AL20" s="135"/>
      <c r="AM20" s="135"/>
      <c r="AN20" s="135"/>
      <c r="AO20" s="134"/>
      <c r="AP20" s="134"/>
      <c r="AQ20" s="134"/>
      <c r="AR20" s="134"/>
    </row>
    <row r="21" spans="1:44" ht="23.25">
      <c r="A21" s="98" t="s">
        <v>29</v>
      </c>
      <c r="B21" s="99">
        <v>445</v>
      </c>
      <c r="C21" s="100">
        <v>3358</v>
      </c>
      <c r="D21" s="101">
        <v>100</v>
      </c>
      <c r="E21" s="104" t="s">
        <v>43</v>
      </c>
      <c r="F21" s="105">
        <v>20213</v>
      </c>
      <c r="G21" s="105">
        <v>0</v>
      </c>
      <c r="H21" s="106">
        <v>20.213000000000001</v>
      </c>
      <c r="I21" s="107">
        <v>2</v>
      </c>
      <c r="J21" s="99" t="s">
        <v>3</v>
      </c>
      <c r="K21" s="102">
        <v>42188</v>
      </c>
      <c r="L21" s="103" t="s">
        <v>173</v>
      </c>
      <c r="M21" s="139">
        <v>15.6</v>
      </c>
      <c r="N21" s="139">
        <v>3.15</v>
      </c>
      <c r="O21" s="139">
        <v>0.92500000000000004</v>
      </c>
      <c r="P21" s="139">
        <v>0.42499999999999999</v>
      </c>
      <c r="Q21" s="139">
        <v>2.09598</v>
      </c>
      <c r="R21" s="139">
        <v>19.7</v>
      </c>
      <c r="S21" s="139">
        <v>0.3</v>
      </c>
      <c r="T21" s="139">
        <v>7.4999999999999997E-2</v>
      </c>
      <c r="U21" s="139">
        <v>2.5000000000000001E-2</v>
      </c>
      <c r="V21" s="139">
        <v>4.2315399999999999</v>
      </c>
      <c r="W21" s="139">
        <v>0</v>
      </c>
      <c r="X21" s="139">
        <v>0</v>
      </c>
      <c r="Y21" s="139">
        <v>20.100000000000001</v>
      </c>
      <c r="Z21" s="139">
        <v>0.99338400000000004</v>
      </c>
      <c r="AA21" s="139">
        <v>134.69</v>
      </c>
      <c r="AB21" s="139">
        <v>33.340000000000003</v>
      </c>
      <c r="AC21" s="139">
        <v>0.21395000388717303</v>
      </c>
      <c r="AD21" s="139">
        <v>6.5</v>
      </c>
      <c r="AE21" s="139">
        <v>9.1878635390236843E-3</v>
      </c>
      <c r="AF21" s="139">
        <v>1.6</v>
      </c>
      <c r="AG21" s="139">
        <v>2.2616279480673681E-3</v>
      </c>
      <c r="AH21" s="139">
        <v>0</v>
      </c>
      <c r="AI21" s="139">
        <v>0</v>
      </c>
      <c r="AJ21" s="136"/>
      <c r="AK21" s="135"/>
      <c r="AL21" s="135"/>
      <c r="AM21" s="135"/>
      <c r="AN21" s="135"/>
      <c r="AO21" s="134"/>
      <c r="AP21" s="134"/>
      <c r="AQ21" s="134"/>
      <c r="AR21" s="134"/>
    </row>
    <row r="22" spans="1:44" ht="23.25">
      <c r="A22" s="98" t="s">
        <v>29</v>
      </c>
      <c r="B22" s="99">
        <v>445</v>
      </c>
      <c r="C22" s="100">
        <v>3363</v>
      </c>
      <c r="D22" s="101">
        <v>100</v>
      </c>
      <c r="E22" s="104" t="s">
        <v>44</v>
      </c>
      <c r="F22" s="105" t="s">
        <v>87</v>
      </c>
      <c r="G22" s="105" t="s">
        <v>174</v>
      </c>
      <c r="H22" s="106">
        <v>8.8729999999999993</v>
      </c>
      <c r="I22" s="107">
        <v>2</v>
      </c>
      <c r="J22" s="99" t="s">
        <v>290</v>
      </c>
      <c r="K22" s="102">
        <v>42208</v>
      </c>
      <c r="L22" s="103" t="s">
        <v>173</v>
      </c>
      <c r="M22" s="139">
        <v>7.35</v>
      </c>
      <c r="N22" s="139">
        <v>0.8</v>
      </c>
      <c r="O22" s="139">
        <v>0.32500000000000001</v>
      </c>
      <c r="P22" s="139">
        <v>0.4</v>
      </c>
      <c r="Q22" s="139">
        <v>2.03389</v>
      </c>
      <c r="R22" s="139">
        <v>8.4250000000000007</v>
      </c>
      <c r="S22" s="139">
        <v>0.35</v>
      </c>
      <c r="T22" s="139">
        <v>0.1</v>
      </c>
      <c r="U22" s="139">
        <v>0</v>
      </c>
      <c r="V22" s="139">
        <v>3.5710600000000001</v>
      </c>
      <c r="W22" s="139">
        <v>0</v>
      </c>
      <c r="X22" s="139">
        <v>0</v>
      </c>
      <c r="Y22" s="139">
        <v>8.875</v>
      </c>
      <c r="Z22" s="139">
        <v>1.1543399999999999</v>
      </c>
      <c r="AA22" s="139">
        <v>362</v>
      </c>
      <c r="AB22" s="139">
        <v>13</v>
      </c>
      <c r="AC22" s="139">
        <v>1.1865853069504597</v>
      </c>
      <c r="AD22" s="139">
        <v>0</v>
      </c>
      <c r="AE22" s="139">
        <v>0</v>
      </c>
      <c r="AF22" s="139">
        <v>420</v>
      </c>
      <c r="AG22" s="139">
        <v>1.3524174461850558</v>
      </c>
      <c r="AH22" s="139">
        <v>4</v>
      </c>
      <c r="AI22" s="139">
        <v>1.2880166154143389E-2</v>
      </c>
      <c r="AJ22" s="136"/>
      <c r="AK22" s="135"/>
      <c r="AL22" s="135"/>
      <c r="AM22" s="135"/>
      <c r="AN22" s="135"/>
      <c r="AO22" s="134"/>
      <c r="AP22" s="134"/>
      <c r="AQ22" s="134"/>
      <c r="AR22" s="134"/>
    </row>
    <row r="23" spans="1:44" ht="23.25">
      <c r="A23" s="98" t="s">
        <v>29</v>
      </c>
      <c r="B23" s="99">
        <v>445</v>
      </c>
      <c r="C23" s="100">
        <v>3363</v>
      </c>
      <c r="D23" s="101">
        <v>100</v>
      </c>
      <c r="E23" s="104" t="s">
        <v>44</v>
      </c>
      <c r="F23" s="105" t="s">
        <v>175</v>
      </c>
      <c r="G23" s="105" t="s">
        <v>176</v>
      </c>
      <c r="H23" s="106">
        <v>19.085999999999999</v>
      </c>
      <c r="I23" s="107">
        <v>2</v>
      </c>
      <c r="J23" s="99" t="s">
        <v>290</v>
      </c>
      <c r="K23" s="102">
        <v>42208</v>
      </c>
      <c r="L23" s="103" t="s">
        <v>173</v>
      </c>
      <c r="M23" s="139">
        <v>10.525</v>
      </c>
      <c r="N23" s="139">
        <v>4.3</v>
      </c>
      <c r="O23" s="139">
        <v>3.15</v>
      </c>
      <c r="P23" s="139">
        <v>1.6</v>
      </c>
      <c r="Q23" s="139">
        <v>2.8584200000000002</v>
      </c>
      <c r="R23" s="139">
        <v>16.774999999999999</v>
      </c>
      <c r="S23" s="139">
        <v>1.55</v>
      </c>
      <c r="T23" s="139">
        <v>0.9</v>
      </c>
      <c r="U23" s="139">
        <v>0.35</v>
      </c>
      <c r="V23" s="139">
        <v>5.4479499999999996</v>
      </c>
      <c r="W23" s="139">
        <v>0</v>
      </c>
      <c r="X23" s="139">
        <v>0</v>
      </c>
      <c r="Y23" s="139">
        <v>19.574999999999999</v>
      </c>
      <c r="Z23" s="139">
        <v>1.2818000000000001</v>
      </c>
      <c r="AA23" s="139">
        <v>369</v>
      </c>
      <c r="AB23" s="139">
        <v>13</v>
      </c>
      <c r="AC23" s="139">
        <v>0.56211733357285087</v>
      </c>
      <c r="AD23" s="139">
        <v>0</v>
      </c>
      <c r="AE23" s="139">
        <v>0</v>
      </c>
      <c r="AF23" s="139">
        <v>248</v>
      </c>
      <c r="AG23" s="139">
        <v>0.37125192736635687</v>
      </c>
      <c r="AH23" s="139">
        <v>1</v>
      </c>
      <c r="AI23" s="139">
        <v>1.4969835780901486E-3</v>
      </c>
      <c r="AJ23" s="136"/>
      <c r="AK23" s="135"/>
      <c r="AL23" s="135"/>
      <c r="AM23" s="135"/>
      <c r="AN23" s="135"/>
      <c r="AO23" s="134"/>
      <c r="AP23" s="134"/>
      <c r="AQ23" s="134"/>
      <c r="AR23" s="134"/>
    </row>
    <row r="24" spans="1:44" s="113" customFormat="1" ht="23.25">
      <c r="A24" s="98" t="s">
        <v>29</v>
      </c>
      <c r="B24" s="115">
        <v>445</v>
      </c>
      <c r="C24" s="116">
        <v>3387</v>
      </c>
      <c r="D24" s="117">
        <v>10</v>
      </c>
      <c r="E24" s="104" t="s">
        <v>286</v>
      </c>
      <c r="F24" s="120">
        <v>7102</v>
      </c>
      <c r="G24" s="120">
        <v>0</v>
      </c>
      <c r="H24" s="121">
        <v>7.1020000000000003</v>
      </c>
      <c r="I24" s="122">
        <v>2</v>
      </c>
      <c r="J24" s="115" t="s">
        <v>3</v>
      </c>
      <c r="K24" s="118">
        <v>42208</v>
      </c>
      <c r="L24" s="119" t="s">
        <v>173</v>
      </c>
      <c r="M24" s="139">
        <v>4.25</v>
      </c>
      <c r="N24" s="139">
        <v>2.85</v>
      </c>
      <c r="O24" s="139">
        <v>0</v>
      </c>
      <c r="P24" s="139">
        <v>0</v>
      </c>
      <c r="Q24" s="139">
        <v>2.6970000000000001</v>
      </c>
      <c r="R24" s="139">
        <v>7.1</v>
      </c>
      <c r="S24" s="139">
        <v>0</v>
      </c>
      <c r="T24" s="139">
        <v>0</v>
      </c>
      <c r="U24" s="139">
        <v>0</v>
      </c>
      <c r="V24" s="139">
        <v>2.9209999999999998</v>
      </c>
      <c r="W24" s="139">
        <v>0</v>
      </c>
      <c r="X24" s="139">
        <v>0</v>
      </c>
      <c r="Y24" s="139">
        <v>7.1</v>
      </c>
      <c r="Z24" s="139">
        <v>1.2310000000000001</v>
      </c>
      <c r="AA24" s="139">
        <v>12.23</v>
      </c>
      <c r="AB24" s="139">
        <v>21.8</v>
      </c>
      <c r="AC24" s="139">
        <v>0.34100000000000003</v>
      </c>
      <c r="AD24" s="139">
        <v>0</v>
      </c>
      <c r="AE24" s="139">
        <v>0</v>
      </c>
      <c r="AF24" s="139">
        <v>0</v>
      </c>
      <c r="AG24" s="139">
        <v>0</v>
      </c>
      <c r="AH24" s="139">
        <v>0</v>
      </c>
      <c r="AI24" s="139">
        <v>0</v>
      </c>
      <c r="AJ24" s="136"/>
      <c r="AK24" s="135"/>
      <c r="AL24" s="135"/>
      <c r="AM24" s="135"/>
      <c r="AN24" s="135"/>
      <c r="AO24" s="134"/>
      <c r="AP24" s="134"/>
      <c r="AQ24" s="134"/>
      <c r="AR24" s="134"/>
    </row>
    <row r="25" spans="1:44" ht="23.25">
      <c r="A25" s="98" t="s">
        <v>29</v>
      </c>
      <c r="B25" s="99">
        <v>445</v>
      </c>
      <c r="C25" s="100">
        <v>3390</v>
      </c>
      <c r="D25" s="101">
        <v>100</v>
      </c>
      <c r="E25" s="104" t="s">
        <v>45</v>
      </c>
      <c r="F25" s="105">
        <v>37173</v>
      </c>
      <c r="G25" s="105">
        <v>0</v>
      </c>
      <c r="H25" s="106">
        <v>37.173000000000002</v>
      </c>
      <c r="I25" s="107">
        <v>2</v>
      </c>
      <c r="J25" s="99" t="s">
        <v>3</v>
      </c>
      <c r="K25" s="102">
        <v>42208</v>
      </c>
      <c r="L25" s="103" t="s">
        <v>173</v>
      </c>
      <c r="M25" s="139">
        <v>24.95</v>
      </c>
      <c r="N25" s="139">
        <v>6.875</v>
      </c>
      <c r="O25" s="139">
        <v>3.7250000000000001</v>
      </c>
      <c r="P25" s="139">
        <v>1.675</v>
      </c>
      <c r="Q25" s="139">
        <v>2.3832599999999999</v>
      </c>
      <c r="R25" s="139">
        <v>34.700000000000003</v>
      </c>
      <c r="S25" s="139">
        <v>2.0499999999999998</v>
      </c>
      <c r="T25" s="139">
        <v>0.35</v>
      </c>
      <c r="U25" s="139">
        <v>0.125</v>
      </c>
      <c r="V25" s="139">
        <v>4.1823600000000001</v>
      </c>
      <c r="W25" s="139">
        <v>0</v>
      </c>
      <c r="X25" s="139">
        <v>0</v>
      </c>
      <c r="Y25" s="139">
        <v>37.224999999999994</v>
      </c>
      <c r="Z25" s="139">
        <v>1.20923</v>
      </c>
      <c r="AA25" s="139">
        <v>1508</v>
      </c>
      <c r="AB25" s="139">
        <v>65</v>
      </c>
      <c r="AC25" s="139">
        <v>1.1840391067249272</v>
      </c>
      <c r="AD25" s="139">
        <v>0</v>
      </c>
      <c r="AE25" s="139">
        <v>0</v>
      </c>
      <c r="AF25" s="139">
        <v>1413</v>
      </c>
      <c r="AG25" s="139">
        <v>1.0860417123027082</v>
      </c>
      <c r="AH25" s="139">
        <v>0</v>
      </c>
      <c r="AI25" s="139">
        <v>0</v>
      </c>
      <c r="AJ25" s="136"/>
      <c r="AK25" s="135"/>
      <c r="AL25" s="135"/>
      <c r="AM25" s="135"/>
      <c r="AN25" s="135"/>
      <c r="AO25" s="134"/>
      <c r="AP25" s="134"/>
      <c r="AQ25" s="134"/>
      <c r="AR25" s="134"/>
    </row>
    <row r="26" spans="1:44" ht="23.25">
      <c r="A26" s="98" t="s">
        <v>29</v>
      </c>
      <c r="B26" s="99">
        <v>445</v>
      </c>
      <c r="C26" s="100">
        <v>3422</v>
      </c>
      <c r="D26" s="101">
        <v>100</v>
      </c>
      <c r="E26" s="104" t="s">
        <v>46</v>
      </c>
      <c r="F26" s="105">
        <v>0</v>
      </c>
      <c r="G26" s="105">
        <v>32355</v>
      </c>
      <c r="H26" s="106">
        <v>32.354999999999997</v>
      </c>
      <c r="I26" s="107">
        <v>4</v>
      </c>
      <c r="J26" s="99" t="s">
        <v>291</v>
      </c>
      <c r="K26" s="102">
        <v>42207</v>
      </c>
      <c r="L26" s="103" t="s">
        <v>173</v>
      </c>
      <c r="M26" s="139">
        <v>22.975000000000001</v>
      </c>
      <c r="N26" s="139">
        <v>6.5250000000000004</v>
      </c>
      <c r="O26" s="139">
        <v>2.2999999999999998</v>
      </c>
      <c r="P26" s="139">
        <v>0.65</v>
      </c>
      <c r="Q26" s="139">
        <v>2.3046500000000001</v>
      </c>
      <c r="R26" s="139">
        <v>29.7</v>
      </c>
      <c r="S26" s="139">
        <v>2.15</v>
      </c>
      <c r="T26" s="139">
        <v>0.52500000000000002</v>
      </c>
      <c r="U26" s="139">
        <v>7.4999999999999997E-2</v>
      </c>
      <c r="V26" s="139">
        <v>5.4486999999999997</v>
      </c>
      <c r="W26" s="139">
        <v>0</v>
      </c>
      <c r="X26" s="139">
        <v>0</v>
      </c>
      <c r="Y26" s="139">
        <v>32.450000000000003</v>
      </c>
      <c r="Z26" s="139">
        <v>1.17737</v>
      </c>
      <c r="AA26" s="139">
        <v>90</v>
      </c>
      <c r="AB26" s="139">
        <v>81</v>
      </c>
      <c r="AC26" s="139">
        <v>0.11523941982912776</v>
      </c>
      <c r="AD26" s="139">
        <v>0</v>
      </c>
      <c r="AE26" s="139">
        <v>0</v>
      </c>
      <c r="AF26" s="139">
        <v>221</v>
      </c>
      <c r="AG26" s="139">
        <v>0.19515641212442328</v>
      </c>
      <c r="AH26" s="139">
        <v>0</v>
      </c>
      <c r="AI26" s="139">
        <v>0</v>
      </c>
      <c r="AJ26" s="136"/>
      <c r="AK26" s="135"/>
      <c r="AL26" s="135"/>
      <c r="AM26" s="135"/>
      <c r="AN26" s="135"/>
      <c r="AO26" s="134"/>
      <c r="AP26" s="134"/>
      <c r="AQ26" s="134"/>
      <c r="AR26" s="134"/>
    </row>
    <row r="27" spans="1:44" ht="23.25">
      <c r="A27" s="98" t="s">
        <v>29</v>
      </c>
      <c r="B27" s="99">
        <v>445</v>
      </c>
      <c r="C27" s="100">
        <v>3422</v>
      </c>
      <c r="D27" s="101">
        <v>100</v>
      </c>
      <c r="E27" s="104" t="s">
        <v>46</v>
      </c>
      <c r="F27" s="105">
        <v>32355</v>
      </c>
      <c r="G27" s="105">
        <v>0</v>
      </c>
      <c r="H27" s="106">
        <v>32.354999999999997</v>
      </c>
      <c r="I27" s="107">
        <v>4</v>
      </c>
      <c r="J27" s="99" t="s">
        <v>4</v>
      </c>
      <c r="K27" s="102">
        <v>42207</v>
      </c>
      <c r="L27" s="103" t="s">
        <v>173</v>
      </c>
      <c r="M27" s="139">
        <v>22.925000000000001</v>
      </c>
      <c r="N27" s="139">
        <v>6.125</v>
      </c>
      <c r="O27" s="139">
        <v>2.0499999999999998</v>
      </c>
      <c r="P27" s="139">
        <v>1.35</v>
      </c>
      <c r="Q27" s="139">
        <v>2.37798</v>
      </c>
      <c r="R27" s="139">
        <v>23.5</v>
      </c>
      <c r="S27" s="139">
        <v>6</v>
      </c>
      <c r="T27" s="139">
        <v>2.0499999999999998</v>
      </c>
      <c r="U27" s="139">
        <v>0.9</v>
      </c>
      <c r="V27" s="139">
        <v>7.9175599999999999</v>
      </c>
      <c r="W27" s="139">
        <v>0</v>
      </c>
      <c r="X27" s="139">
        <v>0</v>
      </c>
      <c r="Y27" s="139">
        <v>32.450000000000003</v>
      </c>
      <c r="Z27" s="139">
        <v>1.11816</v>
      </c>
      <c r="AA27" s="139">
        <v>161</v>
      </c>
      <c r="AB27" s="139">
        <v>100</v>
      </c>
      <c r="AC27" s="139">
        <v>0.1863258052409652</v>
      </c>
      <c r="AD27" s="139">
        <v>0</v>
      </c>
      <c r="AE27" s="139">
        <v>0</v>
      </c>
      <c r="AF27" s="139">
        <v>514</v>
      </c>
      <c r="AG27" s="139">
        <v>0.45389319380974463</v>
      </c>
      <c r="AH27" s="139">
        <v>2</v>
      </c>
      <c r="AI27" s="139">
        <v>1.7661213766916135E-3</v>
      </c>
      <c r="AJ27" s="136"/>
      <c r="AK27" s="135"/>
      <c r="AL27" s="135"/>
      <c r="AM27" s="135"/>
      <c r="AN27" s="135"/>
      <c r="AO27" s="134"/>
      <c r="AP27" s="134"/>
      <c r="AQ27" s="134"/>
      <c r="AR27" s="134"/>
    </row>
    <row r="28" spans="1:44" ht="23.25">
      <c r="A28" s="98" t="s">
        <v>29</v>
      </c>
      <c r="B28" s="99">
        <v>445</v>
      </c>
      <c r="C28" s="100">
        <v>3440</v>
      </c>
      <c r="D28" s="101">
        <v>100</v>
      </c>
      <c r="E28" s="99" t="s">
        <v>47</v>
      </c>
      <c r="F28" s="105">
        <v>0</v>
      </c>
      <c r="G28" s="105">
        <v>19000</v>
      </c>
      <c r="H28" s="106">
        <v>19</v>
      </c>
      <c r="I28" s="107">
        <v>2</v>
      </c>
      <c r="J28" s="99" t="s">
        <v>290</v>
      </c>
      <c r="K28" s="102">
        <v>42208</v>
      </c>
      <c r="L28" s="103" t="s">
        <v>173</v>
      </c>
      <c r="M28" s="139">
        <v>14.9</v>
      </c>
      <c r="N28" s="139">
        <v>2.7749999999999999</v>
      </c>
      <c r="O28" s="139">
        <v>0.92500000000000004</v>
      </c>
      <c r="P28" s="139">
        <v>0.45</v>
      </c>
      <c r="Q28" s="139">
        <v>2.0849700000000002</v>
      </c>
      <c r="R28" s="139">
        <v>18.5</v>
      </c>
      <c r="S28" s="139">
        <v>0.47499999999999998</v>
      </c>
      <c r="T28" s="139">
        <v>7.4999999999999997E-2</v>
      </c>
      <c r="U28" s="139">
        <v>0</v>
      </c>
      <c r="V28" s="139">
        <v>3.9758399999999998</v>
      </c>
      <c r="W28" s="139">
        <v>0</v>
      </c>
      <c r="X28" s="139">
        <v>0</v>
      </c>
      <c r="Y28" s="139">
        <v>19.05</v>
      </c>
      <c r="Z28" s="139">
        <v>1.11755</v>
      </c>
      <c r="AA28" s="139">
        <v>152</v>
      </c>
      <c r="AB28" s="139">
        <v>59</v>
      </c>
      <c r="AC28" s="139">
        <v>0.27293233082706769</v>
      </c>
      <c r="AD28" s="139">
        <v>7</v>
      </c>
      <c r="AE28" s="139">
        <v>1.0526315789473684E-2</v>
      </c>
      <c r="AF28" s="139">
        <v>289</v>
      </c>
      <c r="AG28" s="139">
        <v>0.43458646616541358</v>
      </c>
      <c r="AH28" s="139">
        <v>0</v>
      </c>
      <c r="AI28" s="139">
        <v>0</v>
      </c>
      <c r="AJ28" s="136"/>
      <c r="AK28" s="135"/>
      <c r="AL28" s="135"/>
      <c r="AM28" s="135"/>
      <c r="AN28" s="135"/>
      <c r="AO28" s="134"/>
      <c r="AP28" s="134"/>
      <c r="AQ28" s="134"/>
      <c r="AR28" s="134"/>
    </row>
    <row r="29" spans="1:44" ht="23.25">
      <c r="A29" s="98" t="s">
        <v>29</v>
      </c>
      <c r="B29" s="99">
        <v>445</v>
      </c>
      <c r="C29" s="100">
        <v>3443</v>
      </c>
      <c r="D29" s="101">
        <v>101</v>
      </c>
      <c r="E29" s="104" t="s">
        <v>48</v>
      </c>
      <c r="F29" s="105">
        <v>26665</v>
      </c>
      <c r="G29" s="105">
        <v>0</v>
      </c>
      <c r="H29" s="106">
        <v>26.664999999999999</v>
      </c>
      <c r="I29" s="107">
        <v>2</v>
      </c>
      <c r="J29" s="99" t="s">
        <v>290</v>
      </c>
      <c r="K29" s="102">
        <v>42188</v>
      </c>
      <c r="L29" s="103" t="s">
        <v>173</v>
      </c>
      <c r="M29" s="139">
        <v>18.247700000000002</v>
      </c>
      <c r="N29" s="139">
        <v>5.9486999999999997</v>
      </c>
      <c r="O29" s="139">
        <v>1.5812999999999999</v>
      </c>
      <c r="P29" s="139">
        <v>0.90360000000000007</v>
      </c>
      <c r="Q29" s="139">
        <v>2.3927800000000001</v>
      </c>
      <c r="R29" s="139">
        <v>26.405200000000001</v>
      </c>
      <c r="S29" s="139">
        <v>0.1757</v>
      </c>
      <c r="T29" s="139">
        <v>0.1004</v>
      </c>
      <c r="U29" s="139">
        <v>0</v>
      </c>
      <c r="V29" s="139">
        <v>2.7066599999999998</v>
      </c>
      <c r="W29" s="139">
        <v>0</v>
      </c>
      <c r="X29" s="139">
        <v>0</v>
      </c>
      <c r="Y29" s="139">
        <v>26.6813</v>
      </c>
      <c r="Z29" s="139">
        <v>1.0097499999999999</v>
      </c>
      <c r="AA29" s="139">
        <v>35.65</v>
      </c>
      <c r="AB29" s="139">
        <v>76.099999999999994</v>
      </c>
      <c r="AC29" s="139">
        <v>7.896922129061637E-2</v>
      </c>
      <c r="AD29" s="139">
        <v>12.8</v>
      </c>
      <c r="AE29" s="139">
        <v>1.3715142910717635E-2</v>
      </c>
      <c r="AF29" s="139">
        <v>0</v>
      </c>
      <c r="AG29" s="139">
        <v>0</v>
      </c>
      <c r="AH29" s="139">
        <v>2.8643000000000001</v>
      </c>
      <c r="AI29" s="139">
        <v>3.0690846749350403E-3</v>
      </c>
      <c r="AJ29" s="136"/>
      <c r="AK29" s="135"/>
      <c r="AL29" s="135"/>
      <c r="AM29" s="135"/>
      <c r="AN29" s="135"/>
      <c r="AO29" s="134"/>
      <c r="AP29" s="134"/>
      <c r="AQ29" s="134"/>
      <c r="AR29" s="134"/>
    </row>
    <row r="30" spans="1:44" ht="23.25">
      <c r="A30" s="98" t="s">
        <v>29</v>
      </c>
      <c r="B30" s="99">
        <v>445</v>
      </c>
      <c r="C30" s="100">
        <v>3443</v>
      </c>
      <c r="D30" s="101">
        <v>102</v>
      </c>
      <c r="E30" s="104" t="s">
        <v>49</v>
      </c>
      <c r="F30" s="105">
        <v>42897</v>
      </c>
      <c r="G30" s="105">
        <v>26665</v>
      </c>
      <c r="H30" s="106">
        <v>16.231999999999999</v>
      </c>
      <c r="I30" s="107">
        <v>2</v>
      </c>
      <c r="J30" s="115" t="s">
        <v>290</v>
      </c>
      <c r="K30" s="102">
        <v>42188</v>
      </c>
      <c r="L30" s="103" t="s">
        <v>173</v>
      </c>
      <c r="M30" s="139">
        <v>8.7173999999999996</v>
      </c>
      <c r="N30" s="139">
        <v>5.03505</v>
      </c>
      <c r="O30" s="139">
        <v>2.1042000000000001</v>
      </c>
      <c r="P30" s="139">
        <v>0.37575000000000003</v>
      </c>
      <c r="Q30" s="139">
        <v>2.57077</v>
      </c>
      <c r="R30" s="139">
        <v>16.00695</v>
      </c>
      <c r="S30" s="139">
        <v>0.20040000000000002</v>
      </c>
      <c r="T30" s="139">
        <v>2.5050000000000003E-2</v>
      </c>
      <c r="U30" s="139">
        <v>0</v>
      </c>
      <c r="V30" s="139">
        <v>2.5774400000000002</v>
      </c>
      <c r="W30" s="139">
        <v>0</v>
      </c>
      <c r="X30" s="139">
        <v>0</v>
      </c>
      <c r="Y30" s="139">
        <v>16.232399999999998</v>
      </c>
      <c r="Z30" s="139">
        <v>1.10615</v>
      </c>
      <c r="AA30" s="139">
        <v>254.434</v>
      </c>
      <c r="AB30" s="139">
        <v>32.5</v>
      </c>
      <c r="AC30" s="139">
        <v>0.47645567837780745</v>
      </c>
      <c r="AD30" s="139">
        <v>23.77</v>
      </c>
      <c r="AE30" s="139">
        <v>4.1839752165035556E-2</v>
      </c>
      <c r="AF30" s="139">
        <v>0</v>
      </c>
      <c r="AG30" s="139">
        <v>0</v>
      </c>
      <c r="AH30" s="139">
        <v>0</v>
      </c>
      <c r="AI30" s="139">
        <v>0</v>
      </c>
      <c r="AJ30" s="136"/>
      <c r="AK30" s="135"/>
      <c r="AL30" s="135"/>
      <c r="AM30" s="135"/>
      <c r="AN30" s="135"/>
      <c r="AO30" s="134"/>
      <c r="AP30" s="134"/>
      <c r="AQ30" s="134"/>
      <c r="AR30" s="134"/>
    </row>
    <row r="31" spans="1:44" ht="23.25">
      <c r="A31" s="98" t="s">
        <v>29</v>
      </c>
      <c r="B31" s="99">
        <v>445</v>
      </c>
      <c r="C31" s="100">
        <v>3461</v>
      </c>
      <c r="D31" s="101">
        <v>100</v>
      </c>
      <c r="E31" s="104" t="s">
        <v>261</v>
      </c>
      <c r="F31" s="105" t="s">
        <v>87</v>
      </c>
      <c r="G31" s="105" t="s">
        <v>260</v>
      </c>
      <c r="H31" s="106">
        <v>8.7260000000000009</v>
      </c>
      <c r="I31" s="107">
        <v>2</v>
      </c>
      <c r="J31" s="115" t="s">
        <v>290</v>
      </c>
      <c r="K31" s="102">
        <v>42207</v>
      </c>
      <c r="L31" s="103" t="s">
        <v>173</v>
      </c>
      <c r="M31" s="139">
        <v>5.0750000000000002</v>
      </c>
      <c r="N31" s="139">
        <v>3.3250000000000002</v>
      </c>
      <c r="O31" s="139">
        <v>0.17499999999999999</v>
      </c>
      <c r="P31" s="139">
        <v>7.4999999999999997E-2</v>
      </c>
      <c r="Q31" s="139">
        <v>1.72265</v>
      </c>
      <c r="R31" s="139">
        <v>8.65</v>
      </c>
      <c r="S31" s="139">
        <v>0</v>
      </c>
      <c r="T31" s="139">
        <v>0</v>
      </c>
      <c r="U31" s="139">
        <v>0</v>
      </c>
      <c r="V31" s="139">
        <v>1.2739799999999999</v>
      </c>
      <c r="W31" s="139">
        <v>0</v>
      </c>
      <c r="X31" s="139">
        <v>0</v>
      </c>
      <c r="Y31" s="139">
        <v>8.65</v>
      </c>
      <c r="Z31" s="139">
        <v>2.17286</v>
      </c>
      <c r="AA31" s="139">
        <v>0</v>
      </c>
      <c r="AB31" s="139">
        <v>0</v>
      </c>
      <c r="AC31" s="139">
        <v>0</v>
      </c>
      <c r="AD31" s="139">
        <v>0</v>
      </c>
      <c r="AE31" s="139">
        <v>0</v>
      </c>
      <c r="AF31" s="139">
        <v>0</v>
      </c>
      <c r="AG31" s="139">
        <v>0</v>
      </c>
      <c r="AH31" s="139">
        <v>0</v>
      </c>
      <c r="AI31" s="139">
        <v>0</v>
      </c>
      <c r="AJ31" s="136"/>
      <c r="AK31" s="135"/>
      <c r="AL31" s="135"/>
      <c r="AM31" s="135"/>
      <c r="AN31" s="135"/>
      <c r="AO31" s="134"/>
      <c r="AP31" s="134"/>
      <c r="AQ31" s="134"/>
      <c r="AR31" s="134"/>
    </row>
    <row r="32" spans="1:44" ht="23.25">
      <c r="A32" s="98" t="s">
        <v>29</v>
      </c>
      <c r="B32" s="99">
        <v>445</v>
      </c>
      <c r="C32" s="100">
        <v>3468</v>
      </c>
      <c r="D32" s="101">
        <v>100</v>
      </c>
      <c r="E32" s="104" t="s">
        <v>259</v>
      </c>
      <c r="F32" s="105" t="s">
        <v>87</v>
      </c>
      <c r="G32" s="105" t="s">
        <v>258</v>
      </c>
      <c r="H32" s="106">
        <v>10.724</v>
      </c>
      <c r="I32" s="107">
        <v>2</v>
      </c>
      <c r="J32" s="115" t="s">
        <v>290</v>
      </c>
      <c r="K32" s="102">
        <v>42188</v>
      </c>
      <c r="L32" s="103" t="s">
        <v>173</v>
      </c>
      <c r="M32" s="139">
        <v>8.3249999999999993</v>
      </c>
      <c r="N32" s="139">
        <v>1.5</v>
      </c>
      <c r="O32" s="139">
        <v>0.67500000000000004</v>
      </c>
      <c r="P32" s="139">
        <v>0.15</v>
      </c>
      <c r="Q32" s="139">
        <v>2.0596199999999998</v>
      </c>
      <c r="R32" s="139">
        <v>10.175000000000001</v>
      </c>
      <c r="S32" s="139">
        <v>0.375</v>
      </c>
      <c r="T32" s="139">
        <v>7.4999999999999997E-2</v>
      </c>
      <c r="U32" s="139">
        <v>2.5000000000000001E-2</v>
      </c>
      <c r="V32" s="139">
        <v>3.4968599999999999</v>
      </c>
      <c r="W32" s="139">
        <v>0</v>
      </c>
      <c r="X32" s="139">
        <v>0</v>
      </c>
      <c r="Y32" s="139">
        <v>10.65</v>
      </c>
      <c r="Z32" s="139">
        <v>1.2194</v>
      </c>
      <c r="AA32" s="139">
        <v>0</v>
      </c>
      <c r="AB32" s="139">
        <v>0</v>
      </c>
      <c r="AC32" s="139">
        <v>0</v>
      </c>
      <c r="AD32" s="139">
        <v>0</v>
      </c>
      <c r="AE32" s="139">
        <v>0</v>
      </c>
      <c r="AF32" s="139">
        <v>0</v>
      </c>
      <c r="AG32" s="139">
        <v>0</v>
      </c>
      <c r="AH32" s="139">
        <v>0</v>
      </c>
      <c r="AI32" s="139">
        <v>0</v>
      </c>
      <c r="AJ32" s="136"/>
      <c r="AK32" s="135"/>
      <c r="AL32" s="135"/>
      <c r="AM32" s="135"/>
      <c r="AN32" s="135"/>
      <c r="AO32" s="134"/>
      <c r="AP32" s="134"/>
      <c r="AQ32" s="134"/>
      <c r="AR32" s="134"/>
    </row>
    <row r="33" spans="1:44" ht="23.25">
      <c r="A33" s="98" t="s">
        <v>29</v>
      </c>
      <c r="B33" s="99">
        <v>445</v>
      </c>
      <c r="C33" s="100">
        <v>3472</v>
      </c>
      <c r="D33" s="101">
        <v>100</v>
      </c>
      <c r="E33" s="104" t="s">
        <v>50</v>
      </c>
      <c r="F33" s="105">
        <v>0</v>
      </c>
      <c r="G33" s="105">
        <v>19626</v>
      </c>
      <c r="H33" s="106">
        <v>19.626000000000001</v>
      </c>
      <c r="I33" s="107">
        <v>2</v>
      </c>
      <c r="J33" s="115" t="s">
        <v>290</v>
      </c>
      <c r="K33" s="102">
        <v>42206</v>
      </c>
      <c r="L33" s="103" t="s">
        <v>173</v>
      </c>
      <c r="M33" s="139">
        <v>15.775</v>
      </c>
      <c r="N33" s="139">
        <v>1.27755</v>
      </c>
      <c r="O33" s="139">
        <v>1</v>
      </c>
      <c r="P33" s="139">
        <v>0.3</v>
      </c>
      <c r="Q33" s="139">
        <v>2.0394999999999999</v>
      </c>
      <c r="R33" s="139">
        <v>19.324999999999999</v>
      </c>
      <c r="S33" s="139">
        <v>0.27500000000000002</v>
      </c>
      <c r="T33" s="139">
        <v>2.5000000000000001E-2</v>
      </c>
      <c r="U33" s="139">
        <v>0</v>
      </c>
      <c r="V33" s="139">
        <v>4.7813800000000004</v>
      </c>
      <c r="W33" s="139">
        <v>0</v>
      </c>
      <c r="X33" s="139">
        <v>0</v>
      </c>
      <c r="Y33" s="139">
        <v>18.352550000000001</v>
      </c>
      <c r="Z33" s="139">
        <v>1.3486100000000001</v>
      </c>
      <c r="AA33" s="139">
        <v>10</v>
      </c>
      <c r="AB33" s="139">
        <v>31</v>
      </c>
      <c r="AC33" s="139">
        <v>3.7122767174739051E-2</v>
      </c>
      <c r="AD33" s="139">
        <v>5</v>
      </c>
      <c r="AE33" s="139">
        <v>7.2789739558311861E-3</v>
      </c>
      <c r="AF33" s="139">
        <v>17</v>
      </c>
      <c r="AG33" s="139">
        <v>2.4748511449826031E-2</v>
      </c>
      <c r="AH33" s="139">
        <v>2</v>
      </c>
      <c r="AI33" s="139">
        <v>2.9115895823324744E-3</v>
      </c>
      <c r="AJ33" s="136"/>
      <c r="AK33" s="135"/>
      <c r="AL33" s="135"/>
      <c r="AM33" s="135"/>
      <c r="AN33" s="135"/>
      <c r="AO33" s="134"/>
      <c r="AP33" s="134"/>
      <c r="AQ33" s="134"/>
      <c r="AR33" s="134"/>
    </row>
    <row r="34" spans="1:44" ht="23.25">
      <c r="A34" s="98" t="s">
        <v>29</v>
      </c>
      <c r="B34" s="99">
        <v>445</v>
      </c>
      <c r="C34" s="100">
        <v>3480</v>
      </c>
      <c r="D34" s="101">
        <v>100</v>
      </c>
      <c r="E34" s="104" t="s">
        <v>51</v>
      </c>
      <c r="F34" s="105">
        <v>0</v>
      </c>
      <c r="G34" s="105">
        <v>40</v>
      </c>
      <c r="H34" s="106">
        <v>40.200000000000003</v>
      </c>
      <c r="I34" s="107">
        <v>2</v>
      </c>
      <c r="J34" s="115" t="s">
        <v>290</v>
      </c>
      <c r="K34" s="102">
        <v>42208</v>
      </c>
      <c r="L34" s="103" t="s">
        <v>173</v>
      </c>
      <c r="M34" s="139">
        <v>27.774999999999999</v>
      </c>
      <c r="N34" s="139">
        <v>8.7750000000000004</v>
      </c>
      <c r="O34" s="139">
        <v>2.9750000000000001</v>
      </c>
      <c r="P34" s="139">
        <v>0.82499999999999996</v>
      </c>
      <c r="Q34" s="139">
        <v>2.36287</v>
      </c>
      <c r="R34" s="139">
        <v>39.9</v>
      </c>
      <c r="S34" s="139">
        <v>0.25</v>
      </c>
      <c r="T34" s="139">
        <v>0.125</v>
      </c>
      <c r="U34" s="139">
        <v>7.4999999999999997E-2</v>
      </c>
      <c r="V34" s="139">
        <v>2.4290600000000002</v>
      </c>
      <c r="W34" s="139">
        <v>0</v>
      </c>
      <c r="X34" s="139">
        <v>0</v>
      </c>
      <c r="Y34" s="139">
        <v>40.35</v>
      </c>
      <c r="Z34" s="139">
        <v>1.24597</v>
      </c>
      <c r="AA34" s="139">
        <v>408</v>
      </c>
      <c r="AB34" s="139">
        <v>836</v>
      </c>
      <c r="AC34" s="139">
        <v>0.5870646766169153</v>
      </c>
      <c r="AD34" s="139">
        <v>17</v>
      </c>
      <c r="AE34" s="139">
        <v>1.2082444918265812E-2</v>
      </c>
      <c r="AF34" s="139">
        <v>12</v>
      </c>
      <c r="AG34" s="139">
        <v>8.5287846481876314E-3</v>
      </c>
      <c r="AH34" s="139">
        <v>0</v>
      </c>
      <c r="AI34" s="139">
        <v>0</v>
      </c>
      <c r="AJ34" s="136"/>
      <c r="AK34" s="135"/>
      <c r="AL34" s="135"/>
      <c r="AM34" s="135"/>
      <c r="AN34" s="135"/>
      <c r="AO34" s="134"/>
      <c r="AP34" s="134"/>
      <c r="AQ34" s="134"/>
      <c r="AR34" s="134"/>
    </row>
    <row r="35" spans="1:44" s="113" customFormat="1" ht="23.25">
      <c r="A35" s="98" t="s">
        <v>29</v>
      </c>
      <c r="B35" s="115">
        <v>445</v>
      </c>
      <c r="C35" s="116">
        <v>3488</v>
      </c>
      <c r="D35" s="117">
        <v>100</v>
      </c>
      <c r="E35" s="104" t="s">
        <v>287</v>
      </c>
      <c r="F35" s="120">
        <v>0</v>
      </c>
      <c r="G35" s="120">
        <v>25700</v>
      </c>
      <c r="H35" s="121">
        <v>25.7</v>
      </c>
      <c r="I35" s="122">
        <v>2</v>
      </c>
      <c r="J35" s="115" t="s">
        <v>290</v>
      </c>
      <c r="K35" s="118">
        <v>42208</v>
      </c>
      <c r="L35" s="119" t="s">
        <v>173</v>
      </c>
      <c r="M35" s="139">
        <v>18.574999999999999</v>
      </c>
      <c r="N35" s="139">
        <v>3.25</v>
      </c>
      <c r="O35" s="139">
        <v>2.5750000000000002</v>
      </c>
      <c r="P35" s="139">
        <v>1.3</v>
      </c>
      <c r="Q35" s="139">
        <v>3.4980000000000002</v>
      </c>
      <c r="R35" s="148">
        <v>22.47398900032352</v>
      </c>
      <c r="S35" s="148">
        <v>3.2260109996764799</v>
      </c>
      <c r="T35" s="148">
        <v>0</v>
      </c>
      <c r="U35" s="148">
        <v>0</v>
      </c>
      <c r="V35" s="139">
        <v>2.3940000000000001</v>
      </c>
      <c r="W35" s="139">
        <v>0</v>
      </c>
      <c r="X35" s="139">
        <v>0</v>
      </c>
      <c r="Y35" s="139">
        <v>25.7</v>
      </c>
      <c r="Z35" s="139">
        <v>1.1240000000000001</v>
      </c>
      <c r="AA35" s="139">
        <v>58.32</v>
      </c>
      <c r="AB35" s="139">
        <v>98.14</v>
      </c>
      <c r="AC35" s="139">
        <v>0.217</v>
      </c>
      <c r="AD35" s="139">
        <v>26.25</v>
      </c>
      <c r="AE35" s="139">
        <v>1.0999999999999999E-2</v>
      </c>
      <c r="AF35" s="139">
        <v>0</v>
      </c>
      <c r="AG35" s="139">
        <v>0</v>
      </c>
      <c r="AH35" s="139">
        <v>0</v>
      </c>
      <c r="AI35" s="139">
        <v>0</v>
      </c>
      <c r="AJ35" s="136"/>
      <c r="AK35" s="135"/>
      <c r="AL35" s="135"/>
      <c r="AM35" s="135"/>
      <c r="AN35" s="135"/>
      <c r="AO35" s="134"/>
      <c r="AP35" s="134"/>
      <c r="AQ35" s="134"/>
      <c r="AR35" s="134"/>
    </row>
    <row r="36" spans="1:44" ht="23.25">
      <c r="A36" s="98" t="s">
        <v>29</v>
      </c>
      <c r="B36" s="99">
        <v>445</v>
      </c>
      <c r="C36" s="100">
        <v>3505</v>
      </c>
      <c r="D36" s="101">
        <v>100</v>
      </c>
      <c r="E36" s="104" t="s">
        <v>52</v>
      </c>
      <c r="F36" s="105">
        <v>0</v>
      </c>
      <c r="G36" s="105">
        <v>27851</v>
      </c>
      <c r="H36" s="106">
        <v>27.850999999999999</v>
      </c>
      <c r="I36" s="107">
        <v>2</v>
      </c>
      <c r="J36" s="115" t="s">
        <v>290</v>
      </c>
      <c r="K36" s="102">
        <v>42207</v>
      </c>
      <c r="L36" s="103" t="s">
        <v>173</v>
      </c>
      <c r="M36" s="139">
        <v>23.274999999999999</v>
      </c>
      <c r="N36" s="139">
        <v>3.75</v>
      </c>
      <c r="O36" s="139">
        <v>0.47499999999999998</v>
      </c>
      <c r="P36" s="139">
        <v>0.35</v>
      </c>
      <c r="Q36" s="139">
        <v>2.0903900000000002</v>
      </c>
      <c r="R36" s="158">
        <v>27.425000000000001</v>
      </c>
      <c r="S36" s="158">
        <v>0.375</v>
      </c>
      <c r="T36" s="158">
        <v>0.05</v>
      </c>
      <c r="U36" s="158">
        <v>0</v>
      </c>
      <c r="V36" s="139">
        <v>3.3561200000000002</v>
      </c>
      <c r="W36" s="139">
        <v>0</v>
      </c>
      <c r="X36" s="139">
        <v>0</v>
      </c>
      <c r="Y36" s="139">
        <v>27.85</v>
      </c>
      <c r="Z36" s="139">
        <v>1.02576</v>
      </c>
      <c r="AA36" s="139">
        <v>0</v>
      </c>
      <c r="AB36" s="139">
        <v>59</v>
      </c>
      <c r="AC36" s="139">
        <v>3.0263083654344294E-2</v>
      </c>
      <c r="AD36" s="139">
        <v>2</v>
      </c>
      <c r="AE36" s="139">
        <v>2.0517344850402909E-3</v>
      </c>
      <c r="AF36" s="139">
        <v>60</v>
      </c>
      <c r="AG36" s="139">
        <v>6.155203455120873E-2</v>
      </c>
      <c r="AH36" s="139">
        <v>0</v>
      </c>
      <c r="AI36" s="139">
        <v>0</v>
      </c>
      <c r="AJ36" s="136"/>
      <c r="AK36" s="135"/>
      <c r="AL36" s="135"/>
      <c r="AM36" s="135"/>
      <c r="AN36" s="135"/>
      <c r="AO36" s="134"/>
      <c r="AP36" s="134"/>
      <c r="AQ36" s="134"/>
      <c r="AR36" s="134"/>
    </row>
    <row r="37" spans="1:44" ht="23.25">
      <c r="A37" s="98" t="s">
        <v>29</v>
      </c>
      <c r="B37" s="99">
        <v>445</v>
      </c>
      <c r="C37" s="100">
        <v>3547</v>
      </c>
      <c r="D37" s="101">
        <v>100</v>
      </c>
      <c r="E37" s="104" t="s">
        <v>53</v>
      </c>
      <c r="F37" s="105">
        <v>0</v>
      </c>
      <c r="G37" s="105">
        <v>1684</v>
      </c>
      <c r="H37" s="106">
        <v>1.6839999999999999</v>
      </c>
      <c r="I37" s="107">
        <v>2</v>
      </c>
      <c r="J37" s="115" t="s">
        <v>290</v>
      </c>
      <c r="K37" s="102">
        <v>42188</v>
      </c>
      <c r="L37" s="103" t="s">
        <v>173</v>
      </c>
      <c r="M37" s="139">
        <v>1.25</v>
      </c>
      <c r="N37" s="139">
        <v>0.25</v>
      </c>
      <c r="O37" s="139">
        <v>0.05</v>
      </c>
      <c r="P37" s="139">
        <v>0.125</v>
      </c>
      <c r="Q37" s="139">
        <v>2.3795500000000001</v>
      </c>
      <c r="R37" s="158">
        <v>1.4</v>
      </c>
      <c r="S37" s="158">
        <v>0.17499999999999999</v>
      </c>
      <c r="T37" s="158">
        <v>7.4999999999999997E-2</v>
      </c>
      <c r="U37" s="158">
        <v>2.5000000000000001E-2</v>
      </c>
      <c r="V37" s="139">
        <v>7.1905200000000002</v>
      </c>
      <c r="W37" s="139">
        <v>0</v>
      </c>
      <c r="X37" s="139">
        <v>0</v>
      </c>
      <c r="Y37" s="139">
        <v>1.675</v>
      </c>
      <c r="Z37" s="139">
        <v>1.7445200000000001</v>
      </c>
      <c r="AA37" s="139">
        <v>254.46</v>
      </c>
      <c r="AB37" s="139">
        <v>33.42</v>
      </c>
      <c r="AC37" s="139">
        <v>4.6007804546996951</v>
      </c>
      <c r="AD37" s="139">
        <v>54.22</v>
      </c>
      <c r="AE37" s="139">
        <v>0.91991856124872751</v>
      </c>
      <c r="AF37" s="139">
        <v>1.2</v>
      </c>
      <c r="AG37" s="139">
        <v>2.0359687818120122E-2</v>
      </c>
      <c r="AH37" s="139">
        <v>0</v>
      </c>
      <c r="AI37" s="139">
        <v>0</v>
      </c>
      <c r="AJ37" s="136"/>
      <c r="AK37" s="135"/>
      <c r="AL37" s="135"/>
      <c r="AM37" s="135"/>
      <c r="AN37" s="135"/>
      <c r="AO37" s="134"/>
      <c r="AP37" s="134"/>
      <c r="AQ37" s="134"/>
      <c r="AR37" s="134"/>
    </row>
    <row r="38" spans="1:44" ht="23.25">
      <c r="A38" s="97"/>
      <c r="B38" s="97"/>
      <c r="C38" s="97"/>
      <c r="D38" s="97"/>
      <c r="E38" s="175"/>
      <c r="F38" s="235" t="s">
        <v>170</v>
      </c>
      <c r="G38" s="235"/>
      <c r="H38" s="190">
        <f>SUM(H4:H37)</f>
        <v>816.97000000000014</v>
      </c>
      <c r="I38" s="183"/>
      <c r="J38" s="183"/>
      <c r="K38" s="183"/>
      <c r="L38" s="183"/>
      <c r="M38" s="184">
        <f t="shared" ref="M38:P38" si="0">SUM(M4:M37)</f>
        <v>579.59010000000001</v>
      </c>
      <c r="N38" s="184">
        <f t="shared" si="0"/>
        <v>152.93630000000002</v>
      </c>
      <c r="O38" s="184">
        <f t="shared" si="0"/>
        <v>58.410499999999992</v>
      </c>
      <c r="P38" s="184">
        <f t="shared" si="0"/>
        <v>25.804349999999999</v>
      </c>
      <c r="Q38" s="184" t="s">
        <v>171</v>
      </c>
      <c r="R38" s="210">
        <f>SUM(R4:R37)</f>
        <v>750.5111390003234</v>
      </c>
      <c r="S38" s="210">
        <f t="shared" ref="S38:U38" si="1">SUM(S4:S37)</f>
        <v>47.202110999676478</v>
      </c>
      <c r="T38" s="210">
        <f t="shared" si="1"/>
        <v>14.22545</v>
      </c>
      <c r="U38" s="210">
        <f t="shared" si="1"/>
        <v>6.075000000000002</v>
      </c>
      <c r="V38" s="184" t="s">
        <v>171</v>
      </c>
      <c r="W38" s="184">
        <f>SUM(W4:W37)</f>
        <v>0</v>
      </c>
      <c r="X38" s="184">
        <f t="shared" ref="X38" si="2">SUM(X4:X37)</f>
        <v>0</v>
      </c>
      <c r="Y38" s="184">
        <f>SUM(Y4:Y37)</f>
        <v>816.74125000000004</v>
      </c>
      <c r="Z38" s="184" t="s">
        <v>171</v>
      </c>
      <c r="AA38" s="184">
        <f>SUM(AA4:AA37)</f>
        <v>15794.153999999997</v>
      </c>
      <c r="AB38" s="184">
        <f>SUM(AB4:AB37)</f>
        <v>2784.9999999999995</v>
      </c>
      <c r="AC38" s="184" t="s">
        <v>171</v>
      </c>
      <c r="AD38" s="184">
        <f>SUM(AD4:AD37)</f>
        <v>418.89700000000005</v>
      </c>
      <c r="AE38" s="184" t="s">
        <v>171</v>
      </c>
      <c r="AF38" s="184">
        <f>SUM(AF4:AF37)</f>
        <v>5001.8</v>
      </c>
      <c r="AG38" s="184" t="s">
        <v>171</v>
      </c>
      <c r="AH38" s="184">
        <f>SUM(AH4:AH37)</f>
        <v>12.8643</v>
      </c>
      <c r="AI38" s="184" t="s">
        <v>171</v>
      </c>
      <c r="AJ38" s="173"/>
      <c r="AK38" s="135"/>
      <c r="AL38" s="135"/>
      <c r="AM38" s="135"/>
      <c r="AN38" s="135"/>
      <c r="AO38" s="134"/>
      <c r="AP38" s="134"/>
      <c r="AQ38" s="134"/>
      <c r="AR38" s="134"/>
    </row>
    <row r="39" spans="1:44" ht="23.25">
      <c r="A39" s="97"/>
      <c r="B39" s="97"/>
      <c r="C39" s="97"/>
      <c r="D39" s="97"/>
      <c r="E39" s="175"/>
      <c r="F39" s="235" t="s">
        <v>172</v>
      </c>
      <c r="G39" s="235"/>
      <c r="H39" s="183"/>
      <c r="I39" s="183"/>
      <c r="J39" s="183"/>
      <c r="K39" s="183"/>
      <c r="L39" s="183"/>
      <c r="M39" s="184" t="s">
        <v>171</v>
      </c>
      <c r="N39" s="184" t="s">
        <v>171</v>
      </c>
      <c r="O39" s="184" t="s">
        <v>171</v>
      </c>
      <c r="P39" s="184" t="s">
        <v>171</v>
      </c>
      <c r="Q39" s="184">
        <v>2.2911824927183972</v>
      </c>
      <c r="R39" s="210" t="s">
        <v>171</v>
      </c>
      <c r="S39" s="210" t="s">
        <v>171</v>
      </c>
      <c r="T39" s="210" t="s">
        <v>171</v>
      </c>
      <c r="U39" s="210" t="s">
        <v>171</v>
      </c>
      <c r="V39" s="184">
        <v>4.5408159439686386</v>
      </c>
      <c r="W39" s="184" t="s">
        <v>171</v>
      </c>
      <c r="X39" s="184" t="s">
        <v>171</v>
      </c>
      <c r="Y39" s="184" t="s">
        <v>171</v>
      </c>
      <c r="Z39" s="184">
        <v>1.1549256259908591</v>
      </c>
      <c r="AA39" s="184" t="s">
        <v>171</v>
      </c>
      <c r="AB39" s="184" t="s">
        <v>171</v>
      </c>
      <c r="AC39" s="184">
        <v>0.62144606039230665</v>
      </c>
      <c r="AD39" s="184" t="s">
        <v>171</v>
      </c>
      <c r="AE39" s="184">
        <v>1.4306227382762006E-2</v>
      </c>
      <c r="AF39" s="184" t="s">
        <v>171</v>
      </c>
      <c r="AG39" s="184">
        <v>0.1822422891887599</v>
      </c>
      <c r="AH39" s="184" t="s">
        <v>171</v>
      </c>
      <c r="AI39" s="184">
        <v>4.6871515870505883E-4</v>
      </c>
      <c r="AJ39" s="194"/>
      <c r="AK39" s="135"/>
      <c r="AL39" s="135"/>
      <c r="AM39" s="135"/>
      <c r="AN39" s="135"/>
      <c r="AO39" s="134"/>
      <c r="AP39" s="134"/>
      <c r="AQ39" s="134"/>
      <c r="AR39" s="134"/>
    </row>
    <row r="40" spans="1:44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7"/>
      <c r="AI40" s="147"/>
      <c r="AJ40" s="134"/>
      <c r="AK40" s="134"/>
      <c r="AL40" s="134"/>
      <c r="AM40" s="134"/>
      <c r="AN40" s="134"/>
      <c r="AO40" s="134"/>
      <c r="AP40" s="134"/>
      <c r="AQ40" s="134"/>
      <c r="AR40" s="134"/>
    </row>
    <row r="41" spans="1:44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7"/>
      <c r="AI41" s="147"/>
      <c r="AJ41" s="134"/>
      <c r="AK41" s="134"/>
      <c r="AL41" s="134"/>
      <c r="AM41" s="134"/>
      <c r="AN41" s="134"/>
      <c r="AO41" s="134"/>
      <c r="AP41" s="134"/>
      <c r="AQ41" s="134"/>
      <c r="AR41" s="134"/>
    </row>
    <row r="42" spans="1:44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</row>
    <row r="43" spans="1:44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</row>
    <row r="44" spans="1:44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</row>
    <row r="45" spans="1:44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</row>
    <row r="46" spans="1:44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</row>
    <row r="47" spans="1:44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</row>
    <row r="48" spans="1:44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</row>
    <row r="49" spans="1:44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</row>
    <row r="50" spans="1:44" ht="23.25">
      <c r="A50" s="77" t="s">
        <v>277</v>
      </c>
      <c r="B50" s="77"/>
      <c r="C50" s="77"/>
      <c r="D50" s="77"/>
      <c r="E50" s="77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111"/>
      <c r="AB50" s="111"/>
      <c r="AC50" s="111"/>
      <c r="AD50" s="111"/>
      <c r="AE50" s="95"/>
      <c r="AF50" s="95"/>
      <c r="AG50" s="95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</row>
    <row r="51" spans="1:44" ht="42" customHeight="1">
      <c r="A51" s="214" t="s">
        <v>196</v>
      </c>
      <c r="B51" s="214" t="s">
        <v>161</v>
      </c>
      <c r="C51" s="215" t="s">
        <v>162</v>
      </c>
      <c r="D51" s="216" t="s">
        <v>163</v>
      </c>
      <c r="E51" s="214" t="s">
        <v>164</v>
      </c>
      <c r="F51" s="214" t="s">
        <v>294</v>
      </c>
      <c r="G51" s="214" t="s">
        <v>295</v>
      </c>
      <c r="H51" s="223" t="s">
        <v>296</v>
      </c>
      <c r="I51" s="214" t="s">
        <v>165</v>
      </c>
      <c r="J51" s="214" t="s">
        <v>166</v>
      </c>
      <c r="K51" s="224" t="s">
        <v>167</v>
      </c>
      <c r="L51" s="214" t="s">
        <v>168</v>
      </c>
      <c r="M51" s="225" t="s">
        <v>297</v>
      </c>
      <c r="N51" s="225"/>
      <c r="O51" s="225"/>
      <c r="P51" s="225"/>
      <c r="Q51" s="226" t="s">
        <v>298</v>
      </c>
      <c r="R51" s="227" t="s">
        <v>301</v>
      </c>
      <c r="S51" s="228"/>
      <c r="T51" s="229"/>
      <c r="U51" s="226" t="s">
        <v>302</v>
      </c>
      <c r="V51" s="230" t="s">
        <v>197</v>
      </c>
      <c r="W51" s="230" t="s">
        <v>323</v>
      </c>
      <c r="X51" s="230" t="s">
        <v>324</v>
      </c>
      <c r="Y51" s="230" t="s">
        <v>198</v>
      </c>
      <c r="Z51" s="230" t="s">
        <v>199</v>
      </c>
      <c r="AA51" s="230" t="s">
        <v>325</v>
      </c>
      <c r="AB51" s="230" t="s">
        <v>309</v>
      </c>
      <c r="AC51" s="166" t="s">
        <v>244</v>
      </c>
      <c r="AD51" s="111"/>
      <c r="AE51" s="78"/>
      <c r="AF51" s="78"/>
      <c r="AG51" s="78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</row>
    <row r="52" spans="1:44" ht="56.25" customHeight="1">
      <c r="A52" s="214"/>
      <c r="B52" s="214"/>
      <c r="C52" s="215"/>
      <c r="D52" s="216"/>
      <c r="E52" s="214"/>
      <c r="F52" s="214"/>
      <c r="G52" s="214"/>
      <c r="H52" s="223"/>
      <c r="I52" s="214"/>
      <c r="J52" s="214"/>
      <c r="K52" s="224"/>
      <c r="L52" s="214"/>
      <c r="M52" s="164" t="s">
        <v>312</v>
      </c>
      <c r="N52" s="165" t="s">
        <v>313</v>
      </c>
      <c r="O52" s="165" t="s">
        <v>314</v>
      </c>
      <c r="P52" s="164" t="s">
        <v>315</v>
      </c>
      <c r="Q52" s="226"/>
      <c r="R52" s="164" t="s">
        <v>320</v>
      </c>
      <c r="S52" s="165" t="s">
        <v>321</v>
      </c>
      <c r="T52" s="164" t="s">
        <v>322</v>
      </c>
      <c r="U52" s="226"/>
      <c r="V52" s="231"/>
      <c r="W52" s="231"/>
      <c r="X52" s="231"/>
      <c r="Y52" s="231"/>
      <c r="Z52" s="231"/>
      <c r="AA52" s="231"/>
      <c r="AB52" s="231"/>
      <c r="AC52" s="167" t="s">
        <v>326</v>
      </c>
      <c r="AD52" s="95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</row>
    <row r="53" spans="1:44" ht="23.25">
      <c r="A53" s="99" t="s">
        <v>29</v>
      </c>
      <c r="B53" s="110">
        <v>445</v>
      </c>
      <c r="C53" s="110">
        <v>321</v>
      </c>
      <c r="D53" s="110">
        <v>201</v>
      </c>
      <c r="E53" s="110" t="s">
        <v>186</v>
      </c>
      <c r="F53" s="109" t="s">
        <v>189</v>
      </c>
      <c r="G53" s="109" t="s">
        <v>190</v>
      </c>
      <c r="H53" s="110">
        <v>19.513000000000002</v>
      </c>
      <c r="I53" s="99">
        <v>4</v>
      </c>
      <c r="J53" s="110" t="s">
        <v>291</v>
      </c>
      <c r="K53" s="102">
        <v>42207</v>
      </c>
      <c r="L53" s="99" t="s">
        <v>200</v>
      </c>
      <c r="M53" s="148">
        <v>3.625</v>
      </c>
      <c r="N53" s="148">
        <v>12.55</v>
      </c>
      <c r="O53" s="148">
        <v>3.3</v>
      </c>
      <c r="P53" s="148">
        <v>0.15</v>
      </c>
      <c r="Q53" s="148">
        <v>3.0420099999999999</v>
      </c>
      <c r="R53" s="148">
        <v>0</v>
      </c>
      <c r="S53" s="148">
        <v>0</v>
      </c>
      <c r="T53" s="148">
        <v>19.625</v>
      </c>
      <c r="U53" s="148">
        <v>0.99181900000000001</v>
      </c>
      <c r="V53" s="132">
        <v>10</v>
      </c>
      <c r="W53" s="132">
        <v>85</v>
      </c>
      <c r="X53" s="132">
        <v>0</v>
      </c>
      <c r="Y53" s="132">
        <v>2</v>
      </c>
      <c r="Z53" s="132">
        <v>0</v>
      </c>
      <c r="AA53" s="148">
        <v>31.65</v>
      </c>
      <c r="AB53" s="148">
        <v>4.634273121948005E-2</v>
      </c>
      <c r="AC53" s="132">
        <v>327</v>
      </c>
      <c r="AD53" s="95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</row>
    <row r="54" spans="1:44" ht="23.25">
      <c r="A54" s="99" t="s">
        <v>29</v>
      </c>
      <c r="B54" s="110">
        <v>445</v>
      </c>
      <c r="C54" s="110">
        <v>321</v>
      </c>
      <c r="D54" s="110">
        <v>201</v>
      </c>
      <c r="E54" s="110" t="s">
        <v>186</v>
      </c>
      <c r="F54" s="109" t="s">
        <v>190</v>
      </c>
      <c r="G54" s="109" t="s">
        <v>189</v>
      </c>
      <c r="H54" s="110">
        <v>19.513000000000002</v>
      </c>
      <c r="I54" s="99">
        <v>4</v>
      </c>
      <c r="J54" s="110" t="s">
        <v>4</v>
      </c>
      <c r="K54" s="102">
        <v>42207</v>
      </c>
      <c r="L54" s="99" t="s">
        <v>200</v>
      </c>
      <c r="M54" s="148">
        <v>2.7</v>
      </c>
      <c r="N54" s="148">
        <v>10.9</v>
      </c>
      <c r="O54" s="148">
        <v>4.6500000000000004</v>
      </c>
      <c r="P54" s="148">
        <v>1.4</v>
      </c>
      <c r="Q54" s="148">
        <v>3.38659</v>
      </c>
      <c r="R54" s="148">
        <v>0</v>
      </c>
      <c r="S54" s="148">
        <v>0</v>
      </c>
      <c r="T54" s="148">
        <v>19.649999999999999</v>
      </c>
      <c r="U54" s="148">
        <v>0.964364</v>
      </c>
      <c r="V54" s="132">
        <v>18</v>
      </c>
      <c r="W54" s="132">
        <v>63</v>
      </c>
      <c r="X54" s="132">
        <v>1</v>
      </c>
      <c r="Y54" s="132">
        <v>2</v>
      </c>
      <c r="Z54" s="132">
        <v>0</v>
      </c>
      <c r="AA54" s="148">
        <v>175.59</v>
      </c>
      <c r="AB54" s="148">
        <v>0.25710332305935235</v>
      </c>
      <c r="AC54" s="132">
        <v>0</v>
      </c>
      <c r="AD54" s="95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</row>
    <row r="55" spans="1:44" ht="23.25">
      <c r="A55" s="99" t="s">
        <v>29</v>
      </c>
      <c r="B55" s="110">
        <v>445</v>
      </c>
      <c r="C55" s="110">
        <v>321</v>
      </c>
      <c r="D55" s="110">
        <v>202</v>
      </c>
      <c r="E55" s="110" t="s">
        <v>187</v>
      </c>
      <c r="F55" s="109" t="s">
        <v>191</v>
      </c>
      <c r="G55" s="109" t="s">
        <v>192</v>
      </c>
      <c r="H55" s="110">
        <v>20.196000000000002</v>
      </c>
      <c r="I55" s="99">
        <v>4</v>
      </c>
      <c r="J55" s="110" t="s">
        <v>291</v>
      </c>
      <c r="K55" s="102">
        <v>42207</v>
      </c>
      <c r="L55" s="99" t="s">
        <v>200</v>
      </c>
      <c r="M55" s="148">
        <v>3.8</v>
      </c>
      <c r="N55" s="148">
        <v>12.875</v>
      </c>
      <c r="O55" s="148">
        <v>3.45</v>
      </c>
      <c r="P55" s="148">
        <v>0.17499999999999999</v>
      </c>
      <c r="Q55" s="148">
        <v>3.04772</v>
      </c>
      <c r="R55" s="148">
        <v>0</v>
      </c>
      <c r="S55" s="148">
        <v>0</v>
      </c>
      <c r="T55" s="148">
        <v>20.3</v>
      </c>
      <c r="U55" s="148">
        <v>0.99473999999999996</v>
      </c>
      <c r="V55" s="132">
        <v>32</v>
      </c>
      <c r="W55" s="132">
        <v>57</v>
      </c>
      <c r="X55" s="132">
        <v>0</v>
      </c>
      <c r="Y55" s="132">
        <v>0</v>
      </c>
      <c r="Z55" s="132">
        <v>0</v>
      </c>
      <c r="AA55" s="148">
        <v>78.213999999999999</v>
      </c>
      <c r="AB55" s="148">
        <v>0.1133840232526112</v>
      </c>
      <c r="AC55" s="132">
        <v>281</v>
      </c>
      <c r="AD55" s="95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</row>
    <row r="56" spans="1:44" ht="23.25">
      <c r="A56" s="99" t="s">
        <v>29</v>
      </c>
      <c r="B56" s="110">
        <v>445</v>
      </c>
      <c r="C56" s="110">
        <v>321</v>
      </c>
      <c r="D56" s="110">
        <v>202</v>
      </c>
      <c r="E56" s="110" t="s">
        <v>187</v>
      </c>
      <c r="F56" s="109" t="s">
        <v>192</v>
      </c>
      <c r="G56" s="109" t="s">
        <v>191</v>
      </c>
      <c r="H56" s="110">
        <v>20.196000000000002</v>
      </c>
      <c r="I56" s="99">
        <v>4</v>
      </c>
      <c r="J56" s="110" t="s">
        <v>4</v>
      </c>
      <c r="K56" s="102">
        <v>42207</v>
      </c>
      <c r="L56" s="99" t="s">
        <v>200</v>
      </c>
      <c r="M56" s="148">
        <v>2.0249999999999999</v>
      </c>
      <c r="N56" s="148">
        <v>11.25</v>
      </c>
      <c r="O56" s="148">
        <v>5.7750000000000004</v>
      </c>
      <c r="P56" s="148">
        <v>1.1499999999999999</v>
      </c>
      <c r="Q56" s="148">
        <v>3.3676900000000001</v>
      </c>
      <c r="R56" s="148">
        <v>0</v>
      </c>
      <c r="S56" s="148">
        <v>0</v>
      </c>
      <c r="T56" s="148">
        <v>20.2</v>
      </c>
      <c r="U56" s="148">
        <v>0.956291</v>
      </c>
      <c r="V56" s="132">
        <v>82</v>
      </c>
      <c r="W56" s="132">
        <v>493</v>
      </c>
      <c r="X56" s="132">
        <v>0</v>
      </c>
      <c r="Y56" s="132">
        <v>0</v>
      </c>
      <c r="Z56" s="132">
        <v>0</v>
      </c>
      <c r="AA56" s="148">
        <v>313.54000000000002</v>
      </c>
      <c r="AB56" s="148">
        <v>0.45452766321405014</v>
      </c>
      <c r="AC56" s="132">
        <v>0</v>
      </c>
      <c r="AD56" s="95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</row>
    <row r="57" spans="1:44" ht="23.25">
      <c r="A57" s="99" t="s">
        <v>29</v>
      </c>
      <c r="B57" s="110">
        <v>445</v>
      </c>
      <c r="C57" s="110">
        <v>321</v>
      </c>
      <c r="D57" s="110">
        <v>203</v>
      </c>
      <c r="E57" s="110" t="s">
        <v>188</v>
      </c>
      <c r="F57" s="109" t="s">
        <v>192</v>
      </c>
      <c r="G57" s="109" t="s">
        <v>182</v>
      </c>
      <c r="H57" s="110">
        <v>14.840999999999999</v>
      </c>
      <c r="I57" s="99">
        <v>4</v>
      </c>
      <c r="J57" s="110" t="s">
        <v>291</v>
      </c>
      <c r="K57" s="102">
        <v>42207</v>
      </c>
      <c r="L57" s="99" t="s">
        <v>200</v>
      </c>
      <c r="M57" s="148">
        <v>3.2</v>
      </c>
      <c r="N57" s="148">
        <v>4.0750000000000002</v>
      </c>
      <c r="O57" s="148">
        <v>6.4249999999999998</v>
      </c>
      <c r="P57" s="148">
        <v>1.25</v>
      </c>
      <c r="Q57" s="148">
        <v>3.5749300000000002</v>
      </c>
      <c r="R57" s="148">
        <v>0</v>
      </c>
      <c r="S57" s="148">
        <v>0</v>
      </c>
      <c r="T57" s="148">
        <v>14.95</v>
      </c>
      <c r="U57" s="148">
        <v>1.0706</v>
      </c>
      <c r="V57" s="132">
        <v>28</v>
      </c>
      <c r="W57" s="132">
        <v>23</v>
      </c>
      <c r="X57" s="132">
        <v>0</v>
      </c>
      <c r="Y57" s="132">
        <v>0</v>
      </c>
      <c r="Z57" s="132">
        <v>0</v>
      </c>
      <c r="AA57" s="148">
        <v>12.57</v>
      </c>
      <c r="AB57" s="148">
        <v>2.419937046983742E-2</v>
      </c>
      <c r="AC57" s="132">
        <v>270</v>
      </c>
      <c r="AD57" s="95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</row>
    <row r="58" spans="1:44" ht="23.25">
      <c r="A58" s="99" t="s">
        <v>29</v>
      </c>
      <c r="B58" s="110">
        <v>445</v>
      </c>
      <c r="C58" s="110">
        <v>321</v>
      </c>
      <c r="D58" s="110">
        <v>203</v>
      </c>
      <c r="E58" s="110" t="s">
        <v>188</v>
      </c>
      <c r="F58" s="109" t="s">
        <v>182</v>
      </c>
      <c r="G58" s="109" t="s">
        <v>192</v>
      </c>
      <c r="H58" s="110">
        <v>14.840999999999999</v>
      </c>
      <c r="I58" s="99">
        <v>4</v>
      </c>
      <c r="J58" s="110" t="s">
        <v>4</v>
      </c>
      <c r="K58" s="102">
        <v>42207</v>
      </c>
      <c r="L58" s="99" t="s">
        <v>200</v>
      </c>
      <c r="M58" s="148">
        <v>1.2</v>
      </c>
      <c r="N58" s="148">
        <v>3.2749999999999999</v>
      </c>
      <c r="O58" s="148">
        <v>7.9249999999999998</v>
      </c>
      <c r="P58" s="148">
        <v>2.5249999999999999</v>
      </c>
      <c r="Q58" s="148">
        <v>4.0482899999999997</v>
      </c>
      <c r="R58" s="148">
        <v>0</v>
      </c>
      <c r="S58" s="148">
        <v>0</v>
      </c>
      <c r="T58" s="148">
        <v>14.924999999999999</v>
      </c>
      <c r="U58" s="148">
        <v>1.0250300000000001</v>
      </c>
      <c r="V58" s="132">
        <v>345</v>
      </c>
      <c r="W58" s="132">
        <v>506</v>
      </c>
      <c r="X58" s="132">
        <v>5</v>
      </c>
      <c r="Y58" s="132">
        <v>20</v>
      </c>
      <c r="Z58" s="132">
        <v>0</v>
      </c>
      <c r="AA58" s="148">
        <v>603.47</v>
      </c>
      <c r="AB58" s="148">
        <v>1.161781551108416</v>
      </c>
      <c r="AC58" s="132">
        <v>0</v>
      </c>
      <c r="AD58" s="95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</row>
    <row r="59" spans="1:44" ht="23.25">
      <c r="A59" s="99" t="s">
        <v>29</v>
      </c>
      <c r="B59" s="110">
        <v>445</v>
      </c>
      <c r="C59" s="110">
        <v>340</v>
      </c>
      <c r="D59" s="110">
        <v>200</v>
      </c>
      <c r="E59" s="110" t="s">
        <v>229</v>
      </c>
      <c r="F59" s="109" t="s">
        <v>230</v>
      </c>
      <c r="G59" s="109" t="s">
        <v>203</v>
      </c>
      <c r="H59" s="110">
        <v>20.399999999999999</v>
      </c>
      <c r="I59" s="99">
        <v>4</v>
      </c>
      <c r="J59" s="110" t="s">
        <v>291</v>
      </c>
      <c r="K59" s="102">
        <v>42207</v>
      </c>
      <c r="L59" s="99" t="s">
        <v>200</v>
      </c>
      <c r="M59" s="148">
        <v>11.45</v>
      </c>
      <c r="N59" s="148">
        <v>6.65</v>
      </c>
      <c r="O59" s="148">
        <v>1.5249999999999999</v>
      </c>
      <c r="P59" s="148">
        <v>0.8</v>
      </c>
      <c r="Q59" s="148">
        <v>2.6577099999999998</v>
      </c>
      <c r="R59" s="148">
        <v>0</v>
      </c>
      <c r="S59" s="148">
        <v>0</v>
      </c>
      <c r="T59" s="148">
        <v>20.425000000000001</v>
      </c>
      <c r="U59" s="148">
        <v>1.1563600000000001</v>
      </c>
      <c r="V59" s="132">
        <v>160</v>
      </c>
      <c r="W59" s="132">
        <v>229</v>
      </c>
      <c r="X59" s="132">
        <v>1</v>
      </c>
      <c r="Y59" s="132">
        <v>14</v>
      </c>
      <c r="Z59" s="132">
        <v>0</v>
      </c>
      <c r="AA59" s="148">
        <v>353.17</v>
      </c>
      <c r="AB59" s="148">
        <v>0.49463585434173679</v>
      </c>
      <c r="AC59" s="132">
        <v>349</v>
      </c>
      <c r="AD59" s="95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</row>
    <row r="60" spans="1:44" ht="23.25">
      <c r="A60" s="99" t="s">
        <v>29</v>
      </c>
      <c r="B60" s="110">
        <v>445</v>
      </c>
      <c r="C60" s="110">
        <v>340</v>
      </c>
      <c r="D60" s="110">
        <v>200</v>
      </c>
      <c r="E60" s="110" t="s">
        <v>229</v>
      </c>
      <c r="F60" s="109" t="s">
        <v>203</v>
      </c>
      <c r="G60" s="109" t="s">
        <v>230</v>
      </c>
      <c r="H60" s="110">
        <v>20.399999999999999</v>
      </c>
      <c r="I60" s="99">
        <v>4</v>
      </c>
      <c r="J60" s="110" t="s">
        <v>4</v>
      </c>
      <c r="K60" s="102">
        <v>42207</v>
      </c>
      <c r="L60" s="99" t="s">
        <v>200</v>
      </c>
      <c r="M60" s="148">
        <v>5.4749999999999996</v>
      </c>
      <c r="N60" s="148">
        <v>6.5750000000000002</v>
      </c>
      <c r="O60" s="148">
        <v>5.625</v>
      </c>
      <c r="P60" s="148">
        <v>2.7749999999999999</v>
      </c>
      <c r="Q60" s="148">
        <v>3.4632299999999998</v>
      </c>
      <c r="R60" s="148">
        <v>0</v>
      </c>
      <c r="S60" s="148">
        <v>0</v>
      </c>
      <c r="T60" s="148">
        <v>20.45</v>
      </c>
      <c r="U60" s="148">
        <v>1.0464500000000001</v>
      </c>
      <c r="V60" s="132">
        <v>469</v>
      </c>
      <c r="W60" s="132">
        <v>670</v>
      </c>
      <c r="X60" s="132">
        <v>29</v>
      </c>
      <c r="Y60" s="132">
        <v>43</v>
      </c>
      <c r="Z60" s="132">
        <v>0</v>
      </c>
      <c r="AA60" s="148">
        <v>308.54000000000002</v>
      </c>
      <c r="AB60" s="148">
        <v>0.43212885154061637</v>
      </c>
      <c r="AC60" s="132">
        <v>0</v>
      </c>
      <c r="AD60" s="95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</row>
    <row r="61" spans="1:44" ht="23.25">
      <c r="A61" s="99" t="s">
        <v>29</v>
      </c>
      <c r="B61" s="110">
        <v>445</v>
      </c>
      <c r="C61" s="110">
        <v>3260</v>
      </c>
      <c r="D61" s="110">
        <v>101</v>
      </c>
      <c r="E61" s="110" t="s">
        <v>231</v>
      </c>
      <c r="F61" s="109" t="s">
        <v>87</v>
      </c>
      <c r="G61" s="109" t="s">
        <v>232</v>
      </c>
      <c r="H61" s="110">
        <v>10.289</v>
      </c>
      <c r="I61" s="99">
        <v>4</v>
      </c>
      <c r="J61" s="110" t="s">
        <v>291</v>
      </c>
      <c r="K61" s="102">
        <v>42207</v>
      </c>
      <c r="L61" s="99" t="s">
        <v>200</v>
      </c>
      <c r="M61" s="148">
        <v>0.52500000000000002</v>
      </c>
      <c r="N61" s="148">
        <v>3.05</v>
      </c>
      <c r="O61" s="148">
        <v>6.2</v>
      </c>
      <c r="P61" s="148">
        <v>0.6</v>
      </c>
      <c r="Q61" s="148">
        <v>3.8323399999999999</v>
      </c>
      <c r="R61" s="148">
        <v>0</v>
      </c>
      <c r="S61" s="148">
        <v>0</v>
      </c>
      <c r="T61" s="148">
        <v>10.375</v>
      </c>
      <c r="U61" s="148">
        <v>1.1087499999999999</v>
      </c>
      <c r="V61" s="132">
        <v>343</v>
      </c>
      <c r="W61" s="132">
        <v>4049</v>
      </c>
      <c r="X61" s="132">
        <v>14</v>
      </c>
      <c r="Y61" s="132">
        <v>14</v>
      </c>
      <c r="Z61" s="132">
        <v>6</v>
      </c>
      <c r="AA61" s="148">
        <v>454.84</v>
      </c>
      <c r="AB61" s="148">
        <v>1.2630409730225067</v>
      </c>
      <c r="AC61" s="132">
        <v>182</v>
      </c>
      <c r="AD61" s="95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</row>
    <row r="62" spans="1:44" ht="23.25">
      <c r="A62" s="99" t="s">
        <v>29</v>
      </c>
      <c r="B62" s="110">
        <v>445</v>
      </c>
      <c r="C62" s="110">
        <v>3260</v>
      </c>
      <c r="D62" s="110">
        <v>101</v>
      </c>
      <c r="E62" s="110" t="s">
        <v>231</v>
      </c>
      <c r="F62" s="109" t="s">
        <v>232</v>
      </c>
      <c r="G62" s="109" t="s">
        <v>87</v>
      </c>
      <c r="H62" s="110">
        <v>10.289</v>
      </c>
      <c r="I62" s="99">
        <v>6</v>
      </c>
      <c r="J62" s="110" t="s">
        <v>4</v>
      </c>
      <c r="K62" s="102">
        <v>42207</v>
      </c>
      <c r="L62" s="99" t="s">
        <v>200</v>
      </c>
      <c r="M62" s="148">
        <v>0.6</v>
      </c>
      <c r="N62" s="148">
        <v>4.4749999999999996</v>
      </c>
      <c r="O62" s="148">
        <v>4.7</v>
      </c>
      <c r="P62" s="148">
        <v>0.6</v>
      </c>
      <c r="Q62" s="148">
        <v>3.7688899999999999</v>
      </c>
      <c r="R62" s="148">
        <v>0</v>
      </c>
      <c r="S62" s="148">
        <v>0</v>
      </c>
      <c r="T62" s="148">
        <v>10.374999999999998</v>
      </c>
      <c r="U62" s="148">
        <v>1.05498</v>
      </c>
      <c r="V62" s="132">
        <v>126</v>
      </c>
      <c r="W62" s="132">
        <v>412</v>
      </c>
      <c r="X62" s="132">
        <v>4</v>
      </c>
      <c r="Y62" s="132">
        <v>1</v>
      </c>
      <c r="Z62" s="132">
        <v>0</v>
      </c>
      <c r="AA62" s="148">
        <v>129.84</v>
      </c>
      <c r="AB62" s="148">
        <v>0.36055149049609153</v>
      </c>
      <c r="AC62" s="132">
        <v>0</v>
      </c>
      <c r="AD62" s="95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</row>
    <row r="63" spans="1:44" ht="23.25">
      <c r="A63" s="95"/>
      <c r="B63" s="95"/>
      <c r="C63" s="95"/>
      <c r="D63" s="95"/>
      <c r="E63" s="182"/>
      <c r="F63" s="219" t="s">
        <v>170</v>
      </c>
      <c r="G63" s="220"/>
      <c r="H63" s="172">
        <f>SUM(H53:H62)</f>
        <v>170.47799999999998</v>
      </c>
      <c r="I63" s="155"/>
      <c r="J63" s="155"/>
      <c r="K63" s="155"/>
      <c r="L63" s="155"/>
      <c r="M63" s="172">
        <f t="shared" ref="M63:P63" si="3">SUM(M53:M62)</f>
        <v>34.6</v>
      </c>
      <c r="N63" s="172">
        <f t="shared" si="3"/>
        <v>75.674999999999997</v>
      </c>
      <c r="O63" s="172">
        <f t="shared" si="3"/>
        <v>49.57500000000001</v>
      </c>
      <c r="P63" s="172">
        <f t="shared" si="3"/>
        <v>11.424999999999999</v>
      </c>
      <c r="Q63" s="188" t="s">
        <v>171</v>
      </c>
      <c r="R63" s="188">
        <f>SUM(R53:R62)</f>
        <v>0</v>
      </c>
      <c r="S63" s="188">
        <f t="shared" ref="S63" si="4">SUM(S53:S62)</f>
        <v>0</v>
      </c>
      <c r="T63" s="188">
        <v>170.47800000000001</v>
      </c>
      <c r="U63" s="188" t="s">
        <v>171</v>
      </c>
      <c r="V63" s="189">
        <v>1613</v>
      </c>
      <c r="W63" s="189">
        <v>6587</v>
      </c>
      <c r="X63" s="189">
        <v>54</v>
      </c>
      <c r="Y63" s="189">
        <v>96</v>
      </c>
      <c r="Z63" s="189">
        <v>6</v>
      </c>
      <c r="AA63" s="188">
        <v>2461.4240000000004</v>
      </c>
      <c r="AB63" s="188" t="s">
        <v>171</v>
      </c>
      <c r="AC63" s="189">
        <v>1409</v>
      </c>
      <c r="AD63" s="182"/>
      <c r="AE63" s="182"/>
      <c r="AF63" s="78"/>
      <c r="AG63" s="78"/>
      <c r="AH63" s="78"/>
      <c r="AI63" s="78"/>
      <c r="AJ63" s="78"/>
      <c r="AK63" s="78"/>
      <c r="AL63" s="78"/>
      <c r="AM63" s="78"/>
      <c r="AN63" s="78"/>
      <c r="AO63" s="78"/>
    </row>
    <row r="64" spans="1:44" ht="23.25">
      <c r="A64" s="95"/>
      <c r="B64" s="95"/>
      <c r="C64" s="95"/>
      <c r="D64" s="95"/>
      <c r="E64" s="182"/>
      <c r="F64" s="219" t="s">
        <v>172</v>
      </c>
      <c r="G64" s="220"/>
      <c r="H64" s="187"/>
      <c r="I64" s="187"/>
      <c r="J64" s="187"/>
      <c r="K64" s="187"/>
      <c r="L64" s="187"/>
      <c r="M64" s="188" t="s">
        <v>171</v>
      </c>
      <c r="N64" s="188" t="s">
        <v>171</v>
      </c>
      <c r="O64" s="188" t="s">
        <v>171</v>
      </c>
      <c r="P64" s="188" t="s">
        <v>171</v>
      </c>
      <c r="Q64" s="188">
        <v>3.3515139877525026</v>
      </c>
      <c r="R64" s="188" t="s">
        <v>171</v>
      </c>
      <c r="S64" s="188" t="s">
        <v>171</v>
      </c>
      <c r="T64" s="188" t="s">
        <v>171</v>
      </c>
      <c r="U64" s="188">
        <v>1.0319818745162359</v>
      </c>
      <c r="V64" s="186" t="s">
        <v>171</v>
      </c>
      <c r="W64" s="186" t="s">
        <v>171</v>
      </c>
      <c r="X64" s="186" t="s">
        <v>171</v>
      </c>
      <c r="Y64" s="186" t="s">
        <v>171</v>
      </c>
      <c r="Z64" s="186" t="s">
        <v>171</v>
      </c>
      <c r="AA64" s="188" t="s">
        <v>171</v>
      </c>
      <c r="AB64" s="188">
        <v>0.41489522371153498</v>
      </c>
      <c r="AC64" s="186" t="s">
        <v>171</v>
      </c>
      <c r="AD64" s="182"/>
      <c r="AE64" s="182"/>
      <c r="AF64" s="78"/>
      <c r="AG64" s="78"/>
      <c r="AH64" s="78"/>
      <c r="AI64" s="78"/>
      <c r="AJ64" s="78"/>
      <c r="AK64" s="78"/>
      <c r="AL64" s="78"/>
      <c r="AM64" s="78"/>
      <c r="AN64" s="78"/>
      <c r="AO64" s="78"/>
    </row>
  </sheetData>
  <mergeCells count="55">
    <mergeCell ref="G2:G3"/>
    <mergeCell ref="F2:F3"/>
    <mergeCell ref="M51:P51"/>
    <mergeCell ref="A51:A52"/>
    <mergeCell ref="B51:B52"/>
    <mergeCell ref="C51:C52"/>
    <mergeCell ref="D51:D52"/>
    <mergeCell ref="E51:E52"/>
    <mergeCell ref="A2:A3"/>
    <mergeCell ref="B2:B3"/>
    <mergeCell ref="C2:C3"/>
    <mergeCell ref="D2:D3"/>
    <mergeCell ref="E2:E3"/>
    <mergeCell ref="Z51:Z52"/>
    <mergeCell ref="AA51:AA52"/>
    <mergeCell ref="AB51:AB52"/>
    <mergeCell ref="AF2:AF3"/>
    <mergeCell ref="AD2:AD3"/>
    <mergeCell ref="AE2:AE3"/>
    <mergeCell ref="Z2:Z3"/>
    <mergeCell ref="AA2:AA3"/>
    <mergeCell ref="AB2:AB3"/>
    <mergeCell ref="AC2:AC3"/>
    <mergeCell ref="F63:G63"/>
    <mergeCell ref="F64:G64"/>
    <mergeCell ref="G51:G52"/>
    <mergeCell ref="X51:X52"/>
    <mergeCell ref="Y51:Y52"/>
    <mergeCell ref="U51:U52"/>
    <mergeCell ref="R51:T51"/>
    <mergeCell ref="V51:V52"/>
    <mergeCell ref="W51:W52"/>
    <mergeCell ref="Q51:Q52"/>
    <mergeCell ref="F51:F52"/>
    <mergeCell ref="I51:I52"/>
    <mergeCell ref="J51:J52"/>
    <mergeCell ref="K51:K52"/>
    <mergeCell ref="L51:L52"/>
    <mergeCell ref="H51:H52"/>
    <mergeCell ref="AJ2:AJ3"/>
    <mergeCell ref="F38:G38"/>
    <mergeCell ref="F39:G39"/>
    <mergeCell ref="AG2:AG3"/>
    <mergeCell ref="AI2:AI3"/>
    <mergeCell ref="AH2:AH3"/>
    <mergeCell ref="W2:Y2"/>
    <mergeCell ref="Q2:Q3"/>
    <mergeCell ref="R2:U2"/>
    <mergeCell ref="V2:V3"/>
    <mergeCell ref="H2:H3"/>
    <mergeCell ref="I2:I3"/>
    <mergeCell ref="J2:J3"/>
    <mergeCell ref="K2:K3"/>
    <mergeCell ref="M2:P2"/>
    <mergeCell ref="L2:L3"/>
  </mergeCells>
  <printOptions horizontalCentered="1"/>
  <pageMargins left="0.65625" right="0.25" top="0.75" bottom="0.75" header="0.3" footer="0.3"/>
  <pageSetup paperSize="8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6"/>
  <sheetViews>
    <sheetView view="pageLayout" zoomScale="55" zoomScaleNormal="85" zoomScalePageLayoutView="55" workbookViewId="0">
      <selection activeCell="AF32" sqref="AF32"/>
    </sheetView>
  </sheetViews>
  <sheetFormatPr defaultRowHeight="14.25"/>
  <cols>
    <col min="1" max="1" width="28.375" customWidth="1"/>
    <col min="5" max="5" width="53.875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1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6" customWidth="1"/>
    <col min="33" max="33" width="11" customWidth="1"/>
    <col min="34" max="34" width="11.75" customWidth="1"/>
    <col min="35" max="35" width="9" customWidth="1"/>
  </cols>
  <sheetData>
    <row r="1" spans="1:44" ht="23.25">
      <c r="A1" s="77" t="s">
        <v>278</v>
      </c>
      <c r="B1" s="77"/>
      <c r="C1" s="77"/>
      <c r="D1" s="77"/>
      <c r="E1" s="77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3"/>
      <c r="AH1" s="113"/>
      <c r="AI1" s="113"/>
      <c r="AJ1" s="113"/>
    </row>
    <row r="2" spans="1:44" ht="23.25" customHeight="1">
      <c r="A2" s="214" t="s">
        <v>196</v>
      </c>
      <c r="B2" s="214" t="s">
        <v>161</v>
      </c>
      <c r="C2" s="215" t="s">
        <v>162</v>
      </c>
      <c r="D2" s="216" t="s">
        <v>163</v>
      </c>
      <c r="E2" s="214" t="s">
        <v>164</v>
      </c>
      <c r="F2" s="214" t="s">
        <v>294</v>
      </c>
      <c r="G2" s="214" t="s">
        <v>295</v>
      </c>
      <c r="H2" s="223" t="s">
        <v>296</v>
      </c>
      <c r="I2" s="214" t="s">
        <v>165</v>
      </c>
      <c r="J2" s="214" t="s">
        <v>166</v>
      </c>
      <c r="K2" s="224" t="s">
        <v>167</v>
      </c>
      <c r="L2" s="214" t="s">
        <v>168</v>
      </c>
      <c r="M2" s="225" t="s">
        <v>297</v>
      </c>
      <c r="N2" s="225"/>
      <c r="O2" s="225"/>
      <c r="P2" s="225"/>
      <c r="Q2" s="226" t="s">
        <v>298</v>
      </c>
      <c r="R2" s="225" t="s">
        <v>299</v>
      </c>
      <c r="S2" s="225"/>
      <c r="T2" s="225"/>
      <c r="U2" s="225"/>
      <c r="V2" s="226" t="s">
        <v>300</v>
      </c>
      <c r="W2" s="227" t="s">
        <v>301</v>
      </c>
      <c r="X2" s="228"/>
      <c r="Y2" s="229"/>
      <c r="Z2" s="226" t="s">
        <v>302</v>
      </c>
      <c r="AA2" s="232" t="s">
        <v>303</v>
      </c>
      <c r="AB2" s="232" t="s">
        <v>304</v>
      </c>
      <c r="AC2" s="217" t="s">
        <v>329</v>
      </c>
      <c r="AD2" s="230" t="s">
        <v>306</v>
      </c>
      <c r="AE2" s="233" t="s">
        <v>307</v>
      </c>
      <c r="AF2" s="230" t="s">
        <v>308</v>
      </c>
      <c r="AG2" s="217" t="s">
        <v>309</v>
      </c>
      <c r="AH2" s="230" t="s">
        <v>310</v>
      </c>
      <c r="AI2" s="230" t="s">
        <v>311</v>
      </c>
      <c r="AJ2" s="113"/>
    </row>
    <row r="3" spans="1:44" ht="64.5" customHeight="1">
      <c r="A3" s="214"/>
      <c r="B3" s="214"/>
      <c r="C3" s="215"/>
      <c r="D3" s="216"/>
      <c r="E3" s="214"/>
      <c r="F3" s="214"/>
      <c r="G3" s="214"/>
      <c r="H3" s="223"/>
      <c r="I3" s="214"/>
      <c r="J3" s="214"/>
      <c r="K3" s="224"/>
      <c r="L3" s="214"/>
      <c r="M3" s="176" t="s">
        <v>312</v>
      </c>
      <c r="N3" s="177" t="s">
        <v>313</v>
      </c>
      <c r="O3" s="177" t="s">
        <v>314</v>
      </c>
      <c r="P3" s="176" t="s">
        <v>315</v>
      </c>
      <c r="Q3" s="226"/>
      <c r="R3" s="176" t="s">
        <v>316</v>
      </c>
      <c r="S3" s="177" t="s">
        <v>317</v>
      </c>
      <c r="T3" s="177" t="s">
        <v>318</v>
      </c>
      <c r="U3" s="176" t="s">
        <v>319</v>
      </c>
      <c r="V3" s="226"/>
      <c r="W3" s="176" t="s">
        <v>320</v>
      </c>
      <c r="X3" s="177" t="s">
        <v>321</v>
      </c>
      <c r="Y3" s="176" t="s">
        <v>322</v>
      </c>
      <c r="Z3" s="226"/>
      <c r="AA3" s="232"/>
      <c r="AB3" s="232"/>
      <c r="AC3" s="218"/>
      <c r="AD3" s="231"/>
      <c r="AE3" s="234"/>
      <c r="AF3" s="231"/>
      <c r="AG3" s="218"/>
      <c r="AH3" s="231"/>
      <c r="AI3" s="231"/>
      <c r="AJ3" s="113"/>
    </row>
    <row r="4" spans="1:44" ht="23.25">
      <c r="A4" s="115" t="s">
        <v>100</v>
      </c>
      <c r="B4" s="115">
        <v>446</v>
      </c>
      <c r="C4" s="116">
        <v>3010</v>
      </c>
      <c r="D4" s="117">
        <v>100</v>
      </c>
      <c r="E4" s="115" t="s">
        <v>101</v>
      </c>
      <c r="F4" s="120">
        <v>13489</v>
      </c>
      <c r="G4" s="120">
        <v>0</v>
      </c>
      <c r="H4" s="121">
        <v>13.489000000000001</v>
      </c>
      <c r="I4" s="122">
        <v>2</v>
      </c>
      <c r="J4" s="115" t="s">
        <v>3</v>
      </c>
      <c r="K4" s="118">
        <v>42219</v>
      </c>
      <c r="L4" s="119" t="s">
        <v>173</v>
      </c>
      <c r="M4" s="139">
        <v>9.23</v>
      </c>
      <c r="N4" s="139">
        <v>2.83</v>
      </c>
      <c r="O4" s="139">
        <v>1.04</v>
      </c>
      <c r="P4" s="139">
        <v>0.39</v>
      </c>
      <c r="Q4" s="139">
        <v>2.3034500000000002</v>
      </c>
      <c r="R4" s="139">
        <v>13.1</v>
      </c>
      <c r="S4" s="139">
        <v>0.36</v>
      </c>
      <c r="T4" s="139">
        <v>0</v>
      </c>
      <c r="U4" s="139">
        <v>0.03</v>
      </c>
      <c r="V4" s="139">
        <v>4.0111400000000001</v>
      </c>
      <c r="W4" s="139">
        <v>0</v>
      </c>
      <c r="X4" s="139">
        <v>0</v>
      </c>
      <c r="Y4" s="150">
        <v>13.49</v>
      </c>
      <c r="Z4" s="139">
        <v>1.0988800000000001</v>
      </c>
      <c r="AA4" s="139">
        <v>42.5</v>
      </c>
      <c r="AB4" s="139">
        <v>4.6609999999999996</v>
      </c>
      <c r="AC4" s="139">
        <v>9.4956737235631153E-2</v>
      </c>
      <c r="AD4" s="139">
        <v>12.5</v>
      </c>
      <c r="AE4" s="139">
        <v>2.6476599980936846E-2</v>
      </c>
      <c r="AF4" s="139">
        <v>0</v>
      </c>
      <c r="AG4" s="139">
        <v>0</v>
      </c>
      <c r="AH4" s="139">
        <v>0</v>
      </c>
      <c r="AI4" s="139">
        <v>0</v>
      </c>
      <c r="AJ4" s="125"/>
      <c r="AL4" s="125">
        <f>SUM(M4:P4)</f>
        <v>13.490000000000002</v>
      </c>
      <c r="AM4" s="125">
        <f>SUM(R4:U4)</f>
        <v>13.489999999999998</v>
      </c>
      <c r="AN4" s="125">
        <f>SUM(W4:Y4)</f>
        <v>13.49</v>
      </c>
      <c r="AP4">
        <f>H4/AL4</f>
        <v>0.99992587101556696</v>
      </c>
      <c r="AQ4">
        <f>H4/AM4</f>
        <v>0.99992587101556729</v>
      </c>
      <c r="AR4">
        <f>H4/AN4</f>
        <v>0.99992587101556718</v>
      </c>
    </row>
    <row r="5" spans="1:44" ht="23.25">
      <c r="A5" s="115" t="s">
        <v>100</v>
      </c>
      <c r="B5" s="115">
        <v>446</v>
      </c>
      <c r="C5" s="116">
        <v>3039</v>
      </c>
      <c r="D5" s="117">
        <v>100</v>
      </c>
      <c r="E5" s="115" t="s">
        <v>102</v>
      </c>
      <c r="F5" s="120" t="s">
        <v>87</v>
      </c>
      <c r="G5" s="120" t="s">
        <v>262</v>
      </c>
      <c r="H5" s="121">
        <v>2.8029999999999999</v>
      </c>
      <c r="I5" s="122">
        <v>2</v>
      </c>
      <c r="J5" s="115" t="s">
        <v>290</v>
      </c>
      <c r="K5" s="118">
        <v>42219</v>
      </c>
      <c r="L5" s="119" t="s">
        <v>173</v>
      </c>
      <c r="M5" s="139">
        <v>1.86</v>
      </c>
      <c r="N5" s="139">
        <v>0.52</v>
      </c>
      <c r="O5" s="139">
        <v>0.17</v>
      </c>
      <c r="P5" s="139">
        <v>0.25</v>
      </c>
      <c r="Q5" s="139">
        <v>2.5203500000000001</v>
      </c>
      <c r="R5" s="139">
        <v>2.8</v>
      </c>
      <c r="S5" s="139">
        <v>0</v>
      </c>
      <c r="T5" s="139">
        <v>0</v>
      </c>
      <c r="U5" s="139">
        <v>0</v>
      </c>
      <c r="V5" s="139">
        <v>1.6201300000000001</v>
      </c>
      <c r="W5" s="139">
        <v>0</v>
      </c>
      <c r="X5" s="139">
        <v>0</v>
      </c>
      <c r="Y5" s="150">
        <v>2.8</v>
      </c>
      <c r="Z5" s="139">
        <v>1.30145</v>
      </c>
      <c r="AA5" s="139">
        <v>163.98</v>
      </c>
      <c r="AB5" s="139">
        <v>9.2449999999999992</v>
      </c>
      <c r="AC5" s="139">
        <v>1.2351831501831501</v>
      </c>
      <c r="AD5" s="139">
        <v>321.64999999999998</v>
      </c>
      <c r="AE5" s="139">
        <v>3.2786300392436671</v>
      </c>
      <c r="AF5" s="139">
        <v>0</v>
      </c>
      <c r="AG5" s="139">
        <v>0</v>
      </c>
      <c r="AH5" s="139">
        <v>0</v>
      </c>
      <c r="AI5" s="139">
        <v>0</v>
      </c>
      <c r="AJ5" s="125"/>
      <c r="AL5" s="125">
        <f t="shared" ref="AL5:AL18" si="0">SUM(M5:P5)</f>
        <v>2.8</v>
      </c>
      <c r="AM5" s="125">
        <f t="shared" ref="AM5:AM18" si="1">SUM(R5:U5)</f>
        <v>2.8</v>
      </c>
      <c r="AN5" s="125">
        <f t="shared" ref="AN5:AN18" si="2">SUM(W5:Y5)</f>
        <v>2.8</v>
      </c>
      <c r="AP5" s="138">
        <f t="shared" ref="AP5:AP18" si="3">H5/AL5</f>
        <v>1.0010714285714286</v>
      </c>
      <c r="AQ5" s="138">
        <f t="shared" ref="AQ5:AQ18" si="4">H5/AM5</f>
        <v>1.0010714285714286</v>
      </c>
      <c r="AR5" s="138">
        <f>H5/AN5</f>
        <v>1.0010714285714286</v>
      </c>
    </row>
    <row r="6" spans="1:44" ht="23.25">
      <c r="A6" s="115" t="s">
        <v>100</v>
      </c>
      <c r="B6" s="115">
        <v>446</v>
      </c>
      <c r="C6" s="116">
        <v>3183</v>
      </c>
      <c r="D6" s="117">
        <v>101</v>
      </c>
      <c r="E6" s="115" t="s">
        <v>103</v>
      </c>
      <c r="F6" s="120">
        <v>0</v>
      </c>
      <c r="G6" s="120">
        <v>21963</v>
      </c>
      <c r="H6" s="121">
        <v>21.963000000000001</v>
      </c>
      <c r="I6" s="122">
        <v>2</v>
      </c>
      <c r="J6" s="115" t="s">
        <v>290</v>
      </c>
      <c r="K6" s="118">
        <v>42220</v>
      </c>
      <c r="L6" s="119" t="s">
        <v>173</v>
      </c>
      <c r="M6" s="139">
        <v>10.1</v>
      </c>
      <c r="N6" s="139">
        <v>6.82</v>
      </c>
      <c r="O6" s="139">
        <v>3.58</v>
      </c>
      <c r="P6" s="139">
        <v>1.46</v>
      </c>
      <c r="Q6" s="139">
        <v>2.89201</v>
      </c>
      <c r="R6" s="139">
        <v>21.74</v>
      </c>
      <c r="S6" s="139">
        <v>0.2</v>
      </c>
      <c r="T6" s="139">
        <v>0.02</v>
      </c>
      <c r="U6" s="139">
        <v>0</v>
      </c>
      <c r="V6" s="139">
        <v>2.8317100000000002</v>
      </c>
      <c r="W6" s="139">
        <v>0</v>
      </c>
      <c r="X6" s="139">
        <v>0</v>
      </c>
      <c r="Y6" s="150">
        <v>21.96</v>
      </c>
      <c r="Z6" s="139">
        <v>0.97249799999999997</v>
      </c>
      <c r="AA6" s="139">
        <v>365.24</v>
      </c>
      <c r="AB6" s="139">
        <v>34.6</v>
      </c>
      <c r="AC6" s="139">
        <v>0.49764213840159754</v>
      </c>
      <c r="AD6" s="139">
        <v>114.4</v>
      </c>
      <c r="AE6" s="139">
        <v>0.14882171964537763</v>
      </c>
      <c r="AF6" s="139">
        <v>0</v>
      </c>
      <c r="AG6" s="139">
        <v>0</v>
      </c>
      <c r="AH6" s="139">
        <v>0.24</v>
      </c>
      <c r="AI6" s="139">
        <v>3.1221339785743557E-4</v>
      </c>
      <c r="AJ6" s="125"/>
      <c r="AL6" s="125">
        <f t="shared" si="0"/>
        <v>21.96</v>
      </c>
      <c r="AM6" s="125">
        <f t="shared" si="1"/>
        <v>21.959999999999997</v>
      </c>
      <c r="AN6" s="125">
        <f t="shared" si="2"/>
        <v>21.96</v>
      </c>
      <c r="AP6" s="138">
        <f t="shared" si="3"/>
        <v>1.000136612021858</v>
      </c>
      <c r="AQ6" s="138">
        <f t="shared" si="4"/>
        <v>1.000136612021858</v>
      </c>
      <c r="AR6" s="138">
        <f t="shared" ref="AR6:AR18" si="5">H6/AN6</f>
        <v>1.000136612021858</v>
      </c>
    </row>
    <row r="7" spans="1:44" ht="23.25">
      <c r="A7" s="115" t="s">
        <v>100</v>
      </c>
      <c r="B7" s="115">
        <v>446</v>
      </c>
      <c r="C7" s="116">
        <v>3183</v>
      </c>
      <c r="D7" s="117">
        <v>102</v>
      </c>
      <c r="E7" s="115" t="s">
        <v>104</v>
      </c>
      <c r="F7" s="120">
        <v>21963</v>
      </c>
      <c r="G7" s="120">
        <v>28460</v>
      </c>
      <c r="H7" s="121">
        <v>6.4969999999999999</v>
      </c>
      <c r="I7" s="122">
        <v>2</v>
      </c>
      <c r="J7" s="115" t="s">
        <v>290</v>
      </c>
      <c r="K7" s="118">
        <v>42220</v>
      </c>
      <c r="L7" s="119" t="s">
        <v>173</v>
      </c>
      <c r="M7" s="139">
        <v>4.3899999999999997</v>
      </c>
      <c r="N7" s="139">
        <v>1.48</v>
      </c>
      <c r="O7" s="139">
        <v>0.48</v>
      </c>
      <c r="P7" s="139">
        <v>0.15</v>
      </c>
      <c r="Q7" s="139">
        <v>2.4633600000000002</v>
      </c>
      <c r="R7" s="139">
        <v>5.54</v>
      </c>
      <c r="S7" s="139">
        <v>0.78</v>
      </c>
      <c r="T7" s="139">
        <v>0.1</v>
      </c>
      <c r="U7" s="139">
        <v>0.08</v>
      </c>
      <c r="V7" s="139">
        <v>6.7824900000000001</v>
      </c>
      <c r="W7" s="139">
        <v>0</v>
      </c>
      <c r="X7" s="139">
        <v>0</v>
      </c>
      <c r="Y7" s="150">
        <v>6.5</v>
      </c>
      <c r="Z7" s="139">
        <v>1.44278</v>
      </c>
      <c r="AA7" s="139">
        <v>352.65</v>
      </c>
      <c r="AB7" s="139">
        <v>75.400000000000006</v>
      </c>
      <c r="AC7" s="139">
        <v>1.7166164603443346</v>
      </c>
      <c r="AD7" s="139">
        <v>32.6</v>
      </c>
      <c r="AE7" s="139">
        <v>0.14336287077552279</v>
      </c>
      <c r="AF7" s="139">
        <v>0</v>
      </c>
      <c r="AG7" s="139">
        <v>0</v>
      </c>
      <c r="AH7" s="139">
        <v>0</v>
      </c>
      <c r="AI7" s="139">
        <v>0</v>
      </c>
      <c r="AJ7" s="125"/>
      <c r="AL7" s="125">
        <f t="shared" si="0"/>
        <v>6.5</v>
      </c>
      <c r="AM7" s="125">
        <f t="shared" si="1"/>
        <v>6.5</v>
      </c>
      <c r="AN7" s="125">
        <f t="shared" si="2"/>
        <v>6.5</v>
      </c>
      <c r="AP7" s="138">
        <f t="shared" si="3"/>
        <v>0.99953846153846149</v>
      </c>
      <c r="AQ7" s="138">
        <f t="shared" si="4"/>
        <v>0.99953846153846149</v>
      </c>
      <c r="AR7" s="138">
        <f t="shared" si="5"/>
        <v>0.99953846153846149</v>
      </c>
    </row>
    <row r="8" spans="1:44" ht="23.25">
      <c r="A8" s="115" t="s">
        <v>100</v>
      </c>
      <c r="B8" s="115">
        <v>446</v>
      </c>
      <c r="C8" s="116">
        <v>3184</v>
      </c>
      <c r="D8" s="117">
        <v>100</v>
      </c>
      <c r="E8" s="115" t="s">
        <v>105</v>
      </c>
      <c r="F8" s="120">
        <v>11518</v>
      </c>
      <c r="G8" s="120">
        <v>0</v>
      </c>
      <c r="H8" s="121">
        <v>11.518000000000001</v>
      </c>
      <c r="I8" s="122">
        <v>2</v>
      </c>
      <c r="J8" s="115" t="s">
        <v>3</v>
      </c>
      <c r="K8" s="118">
        <v>42219</v>
      </c>
      <c r="L8" s="119" t="s">
        <v>173</v>
      </c>
      <c r="M8" s="139">
        <v>8.09</v>
      </c>
      <c r="N8" s="139">
        <v>2.06</v>
      </c>
      <c r="O8" s="139">
        <v>1</v>
      </c>
      <c r="P8" s="139">
        <v>0.36</v>
      </c>
      <c r="Q8" s="139">
        <v>2.36591</v>
      </c>
      <c r="R8" s="139">
        <v>10.64</v>
      </c>
      <c r="S8" s="139">
        <v>0.8</v>
      </c>
      <c r="T8" s="139">
        <v>0.08</v>
      </c>
      <c r="U8" s="139">
        <v>0</v>
      </c>
      <c r="V8" s="139">
        <v>4.2961099999999997</v>
      </c>
      <c r="W8" s="139">
        <v>0</v>
      </c>
      <c r="X8" s="139">
        <v>0</v>
      </c>
      <c r="Y8" s="150">
        <v>11.52</v>
      </c>
      <c r="Z8" s="139">
        <v>1.1351899999999999</v>
      </c>
      <c r="AA8" s="139">
        <v>463.21</v>
      </c>
      <c r="AB8" s="139">
        <v>76.2</v>
      </c>
      <c r="AC8" s="139">
        <v>1.2435442661176295</v>
      </c>
      <c r="AD8" s="139">
        <v>87.43</v>
      </c>
      <c r="AE8" s="139">
        <v>0.21687793019621462</v>
      </c>
      <c r="AF8" s="139">
        <v>0</v>
      </c>
      <c r="AG8" s="139">
        <v>0</v>
      </c>
      <c r="AH8" s="139">
        <v>0</v>
      </c>
      <c r="AI8" s="139">
        <v>0</v>
      </c>
      <c r="AJ8" s="125"/>
      <c r="AL8" s="125">
        <f t="shared" si="0"/>
        <v>11.51</v>
      </c>
      <c r="AM8" s="125">
        <f t="shared" si="1"/>
        <v>11.520000000000001</v>
      </c>
      <c r="AN8" s="125">
        <f t="shared" si="2"/>
        <v>11.52</v>
      </c>
      <c r="AP8" s="138">
        <f t="shared" si="3"/>
        <v>1.0006950477845353</v>
      </c>
      <c r="AQ8" s="138">
        <f t="shared" si="4"/>
        <v>0.99982638888888886</v>
      </c>
      <c r="AR8" s="138">
        <f t="shared" si="5"/>
        <v>0.99982638888888897</v>
      </c>
    </row>
    <row r="9" spans="1:44" ht="23.25">
      <c r="A9" s="115" t="s">
        <v>100</v>
      </c>
      <c r="B9" s="115">
        <v>446</v>
      </c>
      <c r="C9" s="116">
        <v>3196</v>
      </c>
      <c r="D9" s="117">
        <v>100</v>
      </c>
      <c r="E9" s="115" t="s">
        <v>106</v>
      </c>
      <c r="F9" s="120">
        <v>0</v>
      </c>
      <c r="G9" s="120">
        <v>2100</v>
      </c>
      <c r="H9" s="121">
        <v>2.1</v>
      </c>
      <c r="I9" s="122">
        <v>2</v>
      </c>
      <c r="J9" s="115" t="s">
        <v>290</v>
      </c>
      <c r="K9" s="118">
        <v>42220</v>
      </c>
      <c r="L9" s="119" t="s">
        <v>173</v>
      </c>
      <c r="M9" s="139">
        <v>1.8</v>
      </c>
      <c r="N9" s="139">
        <v>0.2</v>
      </c>
      <c r="O9" s="139">
        <v>0.05</v>
      </c>
      <c r="P9" s="139">
        <v>0.05</v>
      </c>
      <c r="Q9" s="139">
        <v>2.1351800000000001</v>
      </c>
      <c r="R9" s="139">
        <v>2.1</v>
      </c>
      <c r="S9" s="139">
        <v>0</v>
      </c>
      <c r="T9" s="139">
        <v>0</v>
      </c>
      <c r="U9" s="139">
        <v>0</v>
      </c>
      <c r="V9" s="139">
        <v>1.8328</v>
      </c>
      <c r="W9" s="139">
        <v>0</v>
      </c>
      <c r="X9" s="139">
        <v>0</v>
      </c>
      <c r="Y9" s="150">
        <v>2.1</v>
      </c>
      <c r="Z9" s="139">
        <v>1.3117099999999999</v>
      </c>
      <c r="AA9" s="139">
        <v>354.15</v>
      </c>
      <c r="AB9" s="139">
        <v>68.400000000000006</v>
      </c>
      <c r="AC9" s="139">
        <v>5.2836734693877538</v>
      </c>
      <c r="AD9" s="139">
        <v>97.2</v>
      </c>
      <c r="AE9" s="139">
        <v>1.3224489795918366</v>
      </c>
      <c r="AF9" s="139">
        <v>0</v>
      </c>
      <c r="AG9" s="139">
        <v>0</v>
      </c>
      <c r="AH9" s="139">
        <v>0</v>
      </c>
      <c r="AI9" s="139">
        <v>0</v>
      </c>
      <c r="AJ9" s="125"/>
      <c r="AL9" s="125">
        <f t="shared" si="0"/>
        <v>2.0999999999999996</v>
      </c>
      <c r="AM9" s="125">
        <f t="shared" si="1"/>
        <v>2.1</v>
      </c>
      <c r="AN9" s="125">
        <f t="shared" si="2"/>
        <v>2.1</v>
      </c>
      <c r="AP9" s="138">
        <f t="shared" si="3"/>
        <v>1.0000000000000002</v>
      </c>
      <c r="AQ9" s="138">
        <f t="shared" si="4"/>
        <v>1</v>
      </c>
      <c r="AR9" s="138">
        <f t="shared" si="5"/>
        <v>1</v>
      </c>
    </row>
    <row r="10" spans="1:44" ht="23.25">
      <c r="A10" s="115" t="s">
        <v>100</v>
      </c>
      <c r="B10" s="115">
        <v>446</v>
      </c>
      <c r="C10" s="116">
        <v>3211</v>
      </c>
      <c r="D10" s="117">
        <v>100</v>
      </c>
      <c r="E10" s="115" t="s">
        <v>107</v>
      </c>
      <c r="F10" s="120" t="s">
        <v>247</v>
      </c>
      <c r="G10" s="120" t="s">
        <v>263</v>
      </c>
      <c r="H10" s="121">
        <v>32.265000000000001</v>
      </c>
      <c r="I10" s="122">
        <v>2</v>
      </c>
      <c r="J10" s="115" t="s">
        <v>290</v>
      </c>
      <c r="K10" s="118">
        <v>42219</v>
      </c>
      <c r="L10" s="119" t="s">
        <v>173</v>
      </c>
      <c r="M10" s="139">
        <v>15.92</v>
      </c>
      <c r="N10" s="139">
        <v>9.15</v>
      </c>
      <c r="O10" s="139">
        <v>6.27</v>
      </c>
      <c r="P10" s="139">
        <v>0.93</v>
      </c>
      <c r="Q10" s="139">
        <v>2.7416999999999998</v>
      </c>
      <c r="R10" s="139">
        <v>31.26</v>
      </c>
      <c r="S10" s="139">
        <v>0.79</v>
      </c>
      <c r="T10" s="139">
        <v>0.2</v>
      </c>
      <c r="U10" s="139">
        <v>0.02</v>
      </c>
      <c r="V10" s="139">
        <v>3.3137799999999999</v>
      </c>
      <c r="W10" s="139">
        <v>0</v>
      </c>
      <c r="X10" s="139">
        <v>0</v>
      </c>
      <c r="Y10" s="150">
        <v>32.270000000000003</v>
      </c>
      <c r="Z10" s="139">
        <v>1.3171999999999999</v>
      </c>
      <c r="AA10" s="139">
        <v>340.35</v>
      </c>
      <c r="AB10" s="139">
        <v>108.248</v>
      </c>
      <c r="AC10" s="139">
        <v>0.27622875629345905</v>
      </c>
      <c r="AD10" s="139">
        <v>49</v>
      </c>
      <c r="AE10" s="139">
        <v>4.3390671005733759E-2</v>
      </c>
      <c r="AF10" s="139">
        <v>0</v>
      </c>
      <c r="AG10" s="139">
        <v>0</v>
      </c>
      <c r="AH10" s="139">
        <v>1.95</v>
      </c>
      <c r="AI10" s="139">
        <v>1.7267716012485885E-3</v>
      </c>
      <c r="AJ10" s="125"/>
      <c r="AL10" s="125">
        <f t="shared" si="0"/>
        <v>32.270000000000003</v>
      </c>
      <c r="AM10" s="125">
        <f t="shared" si="1"/>
        <v>32.27000000000001</v>
      </c>
      <c r="AN10" s="125">
        <f t="shared" si="2"/>
        <v>32.270000000000003</v>
      </c>
      <c r="AP10" s="138">
        <f t="shared" si="3"/>
        <v>0.99984505732878826</v>
      </c>
      <c r="AQ10" s="138">
        <f t="shared" si="4"/>
        <v>0.99984505732878803</v>
      </c>
      <c r="AR10" s="138">
        <f t="shared" si="5"/>
        <v>0.99984505732878826</v>
      </c>
    </row>
    <row r="11" spans="1:44" ht="23.25">
      <c r="A11" s="115" t="s">
        <v>100</v>
      </c>
      <c r="B11" s="115">
        <v>446</v>
      </c>
      <c r="C11" s="116">
        <v>3211</v>
      </c>
      <c r="D11" s="117">
        <v>100</v>
      </c>
      <c r="E11" s="115" t="s">
        <v>107</v>
      </c>
      <c r="F11" s="120" t="s">
        <v>263</v>
      </c>
      <c r="G11" s="120" t="s">
        <v>247</v>
      </c>
      <c r="H11" s="121">
        <v>32.265000000000001</v>
      </c>
      <c r="I11" s="122">
        <v>2</v>
      </c>
      <c r="J11" s="115" t="s">
        <v>3</v>
      </c>
      <c r="K11" s="118">
        <v>42219</v>
      </c>
      <c r="L11" s="119" t="s">
        <v>173</v>
      </c>
      <c r="M11" s="139">
        <v>16.100000000000001</v>
      </c>
      <c r="N11" s="139">
        <v>9.74</v>
      </c>
      <c r="O11" s="139">
        <v>5.05</v>
      </c>
      <c r="P11" s="139">
        <v>1.38</v>
      </c>
      <c r="Q11" s="139">
        <v>2.7164700000000002</v>
      </c>
      <c r="R11" s="139">
        <v>30.04</v>
      </c>
      <c r="S11" s="139">
        <v>1.48</v>
      </c>
      <c r="T11" s="139">
        <v>0.41</v>
      </c>
      <c r="U11" s="139">
        <v>0.34</v>
      </c>
      <c r="V11" s="139">
        <v>4.3281999999999998</v>
      </c>
      <c r="W11" s="139">
        <v>0</v>
      </c>
      <c r="X11" s="139">
        <v>0</v>
      </c>
      <c r="Y11" s="150">
        <v>32.270000000000003</v>
      </c>
      <c r="Z11" s="139">
        <v>1.30779</v>
      </c>
      <c r="AA11" s="139">
        <v>694.21799999999996</v>
      </c>
      <c r="AB11" s="139">
        <v>120.24</v>
      </c>
      <c r="AC11" s="139">
        <v>0.52822200592407931</v>
      </c>
      <c r="AD11" s="139">
        <v>34.64</v>
      </c>
      <c r="AE11" s="139">
        <v>3.0674547829359539E-2</v>
      </c>
      <c r="AF11" s="139">
        <v>0</v>
      </c>
      <c r="AG11" s="139">
        <v>0</v>
      </c>
      <c r="AH11" s="139">
        <v>0</v>
      </c>
      <c r="AI11" s="139">
        <v>0</v>
      </c>
      <c r="AJ11" s="125"/>
      <c r="AL11" s="125">
        <f t="shared" si="0"/>
        <v>32.270000000000003</v>
      </c>
      <c r="AM11" s="125">
        <f t="shared" si="1"/>
        <v>32.270000000000003</v>
      </c>
      <c r="AN11" s="125">
        <f t="shared" si="2"/>
        <v>32.270000000000003</v>
      </c>
      <c r="AP11" s="138">
        <f t="shared" si="3"/>
        <v>0.99984505732878826</v>
      </c>
      <c r="AQ11" s="138">
        <f t="shared" si="4"/>
        <v>0.99984505732878826</v>
      </c>
      <c r="AR11" s="138">
        <f t="shared" si="5"/>
        <v>0.99984505732878826</v>
      </c>
    </row>
    <row r="12" spans="1:44" ht="23.25">
      <c r="A12" s="115" t="s">
        <v>100</v>
      </c>
      <c r="B12" s="115">
        <v>446</v>
      </c>
      <c r="C12" s="116">
        <v>3212</v>
      </c>
      <c r="D12" s="117">
        <v>100</v>
      </c>
      <c r="E12" s="115" t="s">
        <v>108</v>
      </c>
      <c r="F12" s="120">
        <v>0</v>
      </c>
      <c r="G12" s="120">
        <v>19455</v>
      </c>
      <c r="H12" s="121">
        <v>19.454999999999998</v>
      </c>
      <c r="I12" s="122">
        <v>2</v>
      </c>
      <c r="J12" s="115" t="s">
        <v>290</v>
      </c>
      <c r="K12" s="118">
        <v>42219</v>
      </c>
      <c r="L12" s="119" t="s">
        <v>173</v>
      </c>
      <c r="M12" s="139">
        <v>7.13</v>
      </c>
      <c r="N12" s="139">
        <v>7.58</v>
      </c>
      <c r="O12" s="139">
        <v>3.67</v>
      </c>
      <c r="P12" s="139">
        <v>1.07</v>
      </c>
      <c r="Q12" s="139">
        <v>3.0243699999999998</v>
      </c>
      <c r="R12" s="139">
        <v>17.059999999999999</v>
      </c>
      <c r="S12" s="139">
        <v>1.87</v>
      </c>
      <c r="T12" s="139">
        <v>0.4</v>
      </c>
      <c r="U12" s="139">
        <v>0.12</v>
      </c>
      <c r="V12" s="139">
        <v>5.3093599999999999</v>
      </c>
      <c r="W12" s="139">
        <v>0</v>
      </c>
      <c r="X12" s="139">
        <v>0</v>
      </c>
      <c r="Y12" s="150">
        <v>19.46</v>
      </c>
      <c r="Z12" s="139">
        <v>1.1961299999999999</v>
      </c>
      <c r="AA12" s="139">
        <v>325.20999999999998</v>
      </c>
      <c r="AB12" s="139">
        <v>44.3</v>
      </c>
      <c r="AC12" s="139">
        <v>0.51012960311341182</v>
      </c>
      <c r="AD12" s="139">
        <v>87.04</v>
      </c>
      <c r="AE12" s="139">
        <v>0.12782611888240261</v>
      </c>
      <c r="AF12" s="139">
        <v>2.21</v>
      </c>
      <c r="AG12" s="139">
        <v>3.245585049748504E-3</v>
      </c>
      <c r="AH12" s="139">
        <v>1.1200000000000001</v>
      </c>
      <c r="AI12" s="139">
        <v>1.6448213826779751E-3</v>
      </c>
      <c r="AJ12" s="125"/>
      <c r="AL12" s="125">
        <f t="shared" si="0"/>
        <v>19.450000000000003</v>
      </c>
      <c r="AM12" s="125">
        <f t="shared" si="1"/>
        <v>19.45</v>
      </c>
      <c r="AN12" s="125">
        <f t="shared" si="2"/>
        <v>19.46</v>
      </c>
      <c r="AP12" s="138">
        <f t="shared" si="3"/>
        <v>1.00025706940874</v>
      </c>
      <c r="AQ12" s="138">
        <f t="shared" si="4"/>
        <v>1.0002570694087403</v>
      </c>
      <c r="AR12" s="138">
        <f t="shared" si="5"/>
        <v>0.99974306269270286</v>
      </c>
    </row>
    <row r="13" spans="1:44" ht="23.25">
      <c r="A13" s="115" t="s">
        <v>100</v>
      </c>
      <c r="B13" s="115">
        <v>446</v>
      </c>
      <c r="C13" s="116">
        <v>3213</v>
      </c>
      <c r="D13" s="117">
        <v>100</v>
      </c>
      <c r="E13" s="115" t="s">
        <v>109</v>
      </c>
      <c r="F13" s="120">
        <v>0</v>
      </c>
      <c r="G13" s="120">
        <v>32068</v>
      </c>
      <c r="H13" s="121">
        <v>32.067999999999998</v>
      </c>
      <c r="I13" s="122">
        <v>4</v>
      </c>
      <c r="J13" s="115" t="s">
        <v>290</v>
      </c>
      <c r="K13" s="118">
        <v>42220</v>
      </c>
      <c r="L13" s="119" t="s">
        <v>173</v>
      </c>
      <c r="M13" s="139">
        <v>22.88</v>
      </c>
      <c r="N13" s="139">
        <v>6.68</v>
      </c>
      <c r="O13" s="139">
        <v>1.99</v>
      </c>
      <c r="P13" s="139">
        <v>0.52</v>
      </c>
      <c r="Q13" s="139">
        <v>2.2068500000000002</v>
      </c>
      <c r="R13" s="139">
        <v>30.1</v>
      </c>
      <c r="S13" s="139">
        <v>1.52</v>
      </c>
      <c r="T13" s="139">
        <v>0.34</v>
      </c>
      <c r="U13" s="139">
        <v>0.1</v>
      </c>
      <c r="V13" s="139">
        <v>3.7610700000000001</v>
      </c>
      <c r="W13" s="139">
        <v>0</v>
      </c>
      <c r="X13" s="139">
        <v>0</v>
      </c>
      <c r="Y13" s="150">
        <v>32.07</v>
      </c>
      <c r="Z13" s="139">
        <v>1.20062</v>
      </c>
      <c r="AA13" s="139">
        <v>665.02099999999996</v>
      </c>
      <c r="AB13" s="139">
        <v>64.5</v>
      </c>
      <c r="AC13" s="139">
        <v>0.62124325094887645</v>
      </c>
      <c r="AD13" s="139">
        <v>22.5</v>
      </c>
      <c r="AE13" s="139">
        <v>2.0046686505461608E-2</v>
      </c>
      <c r="AF13" s="139">
        <v>0</v>
      </c>
      <c r="AG13" s="139">
        <v>0</v>
      </c>
      <c r="AH13" s="139">
        <v>0</v>
      </c>
      <c r="AI13" s="139">
        <v>0</v>
      </c>
      <c r="AJ13" s="125"/>
      <c r="AL13" s="125">
        <f t="shared" si="0"/>
        <v>32.07</v>
      </c>
      <c r="AM13" s="125">
        <f t="shared" si="1"/>
        <v>32.06</v>
      </c>
      <c r="AN13" s="125">
        <f t="shared" si="2"/>
        <v>32.07</v>
      </c>
      <c r="AP13" s="138">
        <f t="shared" si="3"/>
        <v>0.9999376364203304</v>
      </c>
      <c r="AQ13" s="138">
        <f t="shared" si="4"/>
        <v>1.0002495321272613</v>
      </c>
      <c r="AR13" s="138">
        <f t="shared" si="5"/>
        <v>0.9999376364203304</v>
      </c>
    </row>
    <row r="14" spans="1:44" ht="23.25">
      <c r="A14" s="115" t="s">
        <v>100</v>
      </c>
      <c r="B14" s="115">
        <v>446</v>
      </c>
      <c r="C14" s="116">
        <v>3244</v>
      </c>
      <c r="D14" s="117">
        <v>100</v>
      </c>
      <c r="E14" s="115" t="s">
        <v>110</v>
      </c>
      <c r="F14" s="120">
        <v>0</v>
      </c>
      <c r="G14" s="120">
        <v>4565</v>
      </c>
      <c r="H14" s="121">
        <v>4.5650000000000004</v>
      </c>
      <c r="I14" s="122">
        <v>2</v>
      </c>
      <c r="J14" s="115" t="s">
        <v>290</v>
      </c>
      <c r="K14" s="118">
        <v>42220</v>
      </c>
      <c r="L14" s="119" t="s">
        <v>173</v>
      </c>
      <c r="M14" s="139">
        <v>3.55</v>
      </c>
      <c r="N14" s="139">
        <v>0.72</v>
      </c>
      <c r="O14" s="139">
        <v>0.17</v>
      </c>
      <c r="P14" s="139">
        <v>0.12</v>
      </c>
      <c r="Q14" s="139">
        <v>2.2687499999999998</v>
      </c>
      <c r="R14" s="139">
        <v>4.5599999999999996</v>
      </c>
      <c r="S14" s="139">
        <v>0</v>
      </c>
      <c r="T14" s="139">
        <v>0</v>
      </c>
      <c r="U14" s="139">
        <v>0</v>
      </c>
      <c r="V14" s="139">
        <v>1.8448</v>
      </c>
      <c r="W14" s="139">
        <v>0</v>
      </c>
      <c r="X14" s="139">
        <v>0</v>
      </c>
      <c r="Y14" s="150">
        <v>4.57</v>
      </c>
      <c r="Z14" s="139">
        <v>1.2012100000000001</v>
      </c>
      <c r="AA14" s="139">
        <v>379.25400000000002</v>
      </c>
      <c r="AB14" s="139">
        <v>10.54</v>
      </c>
      <c r="AC14" s="139">
        <v>2.4066593647316536</v>
      </c>
      <c r="AD14" s="139">
        <v>87.42</v>
      </c>
      <c r="AE14" s="139">
        <v>0.54714442184321699</v>
      </c>
      <c r="AF14" s="139">
        <v>0</v>
      </c>
      <c r="AG14" s="139">
        <v>0</v>
      </c>
      <c r="AH14" s="139">
        <v>0</v>
      </c>
      <c r="AI14" s="139">
        <v>0</v>
      </c>
      <c r="AJ14" s="125"/>
      <c r="AL14" s="125">
        <f t="shared" si="0"/>
        <v>4.5599999999999996</v>
      </c>
      <c r="AM14" s="125">
        <f t="shared" si="1"/>
        <v>4.5599999999999996</v>
      </c>
      <c r="AN14" s="125">
        <f t="shared" si="2"/>
        <v>4.57</v>
      </c>
      <c r="AP14" s="138">
        <f t="shared" si="3"/>
        <v>1.0010964912280704</v>
      </c>
      <c r="AQ14" s="138">
        <f t="shared" si="4"/>
        <v>1.0010964912280704</v>
      </c>
      <c r="AR14" s="138">
        <f t="shared" si="5"/>
        <v>0.9989059080962801</v>
      </c>
    </row>
    <row r="15" spans="1:44" ht="23.25">
      <c r="A15" s="115" t="s">
        <v>100</v>
      </c>
      <c r="B15" s="115">
        <v>446</v>
      </c>
      <c r="C15" s="116">
        <v>3251</v>
      </c>
      <c r="D15" s="117">
        <v>100</v>
      </c>
      <c r="E15" s="115" t="s">
        <v>111</v>
      </c>
      <c r="F15" s="120">
        <v>15271</v>
      </c>
      <c r="G15" s="120">
        <v>0</v>
      </c>
      <c r="H15" s="121">
        <v>15.271000000000001</v>
      </c>
      <c r="I15" s="122">
        <v>2</v>
      </c>
      <c r="J15" s="115" t="s">
        <v>3</v>
      </c>
      <c r="K15" s="118">
        <v>42219</v>
      </c>
      <c r="L15" s="119" t="s">
        <v>173</v>
      </c>
      <c r="M15" s="139">
        <v>12.23</v>
      </c>
      <c r="N15" s="139">
        <v>2.4</v>
      </c>
      <c r="O15" s="139">
        <v>0.55000000000000004</v>
      </c>
      <c r="P15" s="139">
        <v>0.1</v>
      </c>
      <c r="Q15" s="139">
        <v>2.13083</v>
      </c>
      <c r="R15" s="139">
        <v>15.25</v>
      </c>
      <c r="S15" s="139">
        <v>0.02</v>
      </c>
      <c r="T15" s="139">
        <v>0</v>
      </c>
      <c r="U15" s="139">
        <v>0</v>
      </c>
      <c r="V15" s="139">
        <v>2.4387099999999999</v>
      </c>
      <c r="W15" s="139">
        <v>0</v>
      </c>
      <c r="X15" s="139">
        <v>0</v>
      </c>
      <c r="Y15" s="150">
        <v>15.27</v>
      </c>
      <c r="Z15" s="139">
        <v>1.20286</v>
      </c>
      <c r="AA15" s="139">
        <v>330.125</v>
      </c>
      <c r="AB15" s="139">
        <v>73.7</v>
      </c>
      <c r="AC15" s="139">
        <v>0.68659550782528977</v>
      </c>
      <c r="AD15" s="139">
        <v>87.432000000000002</v>
      </c>
      <c r="AE15" s="139">
        <v>0.16358176562485383</v>
      </c>
      <c r="AF15" s="139">
        <v>2.0099999999999998</v>
      </c>
      <c r="AG15" s="139">
        <v>3.7606293909090058E-3</v>
      </c>
      <c r="AH15" s="139">
        <v>0</v>
      </c>
      <c r="AI15" s="139">
        <v>0</v>
      </c>
      <c r="AJ15" s="125"/>
      <c r="AL15" s="125">
        <f t="shared" si="0"/>
        <v>15.280000000000001</v>
      </c>
      <c r="AM15" s="125">
        <f t="shared" si="1"/>
        <v>15.27</v>
      </c>
      <c r="AN15" s="125">
        <f t="shared" si="2"/>
        <v>15.27</v>
      </c>
      <c r="AP15" s="138">
        <f t="shared" si="3"/>
        <v>0.99941099476439788</v>
      </c>
      <c r="AQ15" s="138">
        <f t="shared" si="4"/>
        <v>1.0000654878847415</v>
      </c>
      <c r="AR15" s="138">
        <f t="shared" si="5"/>
        <v>1.0000654878847415</v>
      </c>
    </row>
    <row r="16" spans="1:44" ht="23.25">
      <c r="A16" s="115" t="s">
        <v>100</v>
      </c>
      <c r="B16" s="115">
        <v>446</v>
      </c>
      <c r="C16" s="116">
        <v>3454</v>
      </c>
      <c r="D16" s="117">
        <v>100</v>
      </c>
      <c r="E16" s="115" t="s">
        <v>112</v>
      </c>
      <c r="F16" s="120">
        <v>0</v>
      </c>
      <c r="G16" s="120">
        <v>21256</v>
      </c>
      <c r="H16" s="121">
        <v>21.256</v>
      </c>
      <c r="I16" s="122">
        <v>2</v>
      </c>
      <c r="J16" s="115" t="s">
        <v>290</v>
      </c>
      <c r="K16" s="118">
        <v>42219</v>
      </c>
      <c r="L16" s="119" t="s">
        <v>173</v>
      </c>
      <c r="M16" s="139">
        <v>16.940000000000001</v>
      </c>
      <c r="N16" s="139">
        <v>2.5</v>
      </c>
      <c r="O16" s="139">
        <v>0.98</v>
      </c>
      <c r="P16" s="139">
        <v>0.83</v>
      </c>
      <c r="Q16" s="139">
        <v>2.1383700000000001</v>
      </c>
      <c r="R16" s="139">
        <v>20.62</v>
      </c>
      <c r="S16" s="139">
        <v>0.4</v>
      </c>
      <c r="T16" s="139">
        <v>0.18</v>
      </c>
      <c r="U16" s="139">
        <v>0.05</v>
      </c>
      <c r="V16" s="139">
        <v>2.7528100000000002</v>
      </c>
      <c r="W16" s="139">
        <v>0</v>
      </c>
      <c r="X16" s="139">
        <v>0</v>
      </c>
      <c r="Y16" s="150">
        <v>21.26</v>
      </c>
      <c r="Z16" s="139">
        <v>1.3037399999999999</v>
      </c>
      <c r="AA16" s="139">
        <v>164.87</v>
      </c>
      <c r="AB16" s="139">
        <v>44.2</v>
      </c>
      <c r="AC16" s="139">
        <v>0.25131727512231838</v>
      </c>
      <c r="AD16" s="139">
        <v>43.6</v>
      </c>
      <c r="AE16" s="139">
        <v>5.8605301360288187E-2</v>
      </c>
      <c r="AF16" s="139">
        <v>0</v>
      </c>
      <c r="AG16" s="139">
        <v>0</v>
      </c>
      <c r="AH16" s="139">
        <v>0</v>
      </c>
      <c r="AI16" s="139">
        <v>0</v>
      </c>
      <c r="AJ16" s="125"/>
      <c r="AL16" s="125">
        <f t="shared" si="0"/>
        <v>21.25</v>
      </c>
      <c r="AM16" s="125">
        <f t="shared" si="1"/>
        <v>21.25</v>
      </c>
      <c r="AN16" s="125">
        <f t="shared" si="2"/>
        <v>21.26</v>
      </c>
      <c r="AP16" s="138">
        <f t="shared" si="3"/>
        <v>1.0002823529411764</v>
      </c>
      <c r="AQ16" s="138">
        <f t="shared" si="4"/>
        <v>1.0002823529411764</v>
      </c>
      <c r="AR16" s="138">
        <f t="shared" si="5"/>
        <v>0.99981185324553146</v>
      </c>
    </row>
    <row r="17" spans="1:44" ht="23.25">
      <c r="A17" s="115" t="s">
        <v>100</v>
      </c>
      <c r="B17" s="115">
        <v>446</v>
      </c>
      <c r="C17" s="116">
        <v>3583</v>
      </c>
      <c r="D17" s="117">
        <v>100</v>
      </c>
      <c r="E17" s="115" t="s">
        <v>113</v>
      </c>
      <c r="F17" s="120">
        <v>0</v>
      </c>
      <c r="G17" s="120">
        <v>365</v>
      </c>
      <c r="H17" s="121">
        <v>0.36499999999999999</v>
      </c>
      <c r="I17" s="122">
        <v>4</v>
      </c>
      <c r="J17" s="115" t="s">
        <v>291</v>
      </c>
      <c r="K17" s="118">
        <v>42220</v>
      </c>
      <c r="L17" s="119" t="s">
        <v>173</v>
      </c>
      <c r="M17" s="139">
        <v>0.16</v>
      </c>
      <c r="N17" s="139">
        <v>0.1</v>
      </c>
      <c r="O17" s="139">
        <v>0.08</v>
      </c>
      <c r="P17" s="139">
        <v>0.03</v>
      </c>
      <c r="Q17" s="139">
        <v>3.36571</v>
      </c>
      <c r="R17" s="139">
        <v>0.36</v>
      </c>
      <c r="S17" s="139">
        <v>0</v>
      </c>
      <c r="T17" s="139">
        <v>0</v>
      </c>
      <c r="U17" s="139">
        <v>0</v>
      </c>
      <c r="V17" s="139">
        <v>2.0029300000000001</v>
      </c>
      <c r="W17" s="139">
        <v>0</v>
      </c>
      <c r="X17" s="139">
        <v>0</v>
      </c>
      <c r="Y17" s="150">
        <v>0.37</v>
      </c>
      <c r="Z17" s="139">
        <v>1.1763600000000001</v>
      </c>
      <c r="AA17" s="139">
        <v>100.32</v>
      </c>
      <c r="AB17" s="139">
        <v>81.25</v>
      </c>
      <c r="AC17" s="139">
        <v>11.032876712328768</v>
      </c>
      <c r="AD17" s="139">
        <v>92.540999999999997</v>
      </c>
      <c r="AE17" s="139">
        <v>7.2439138943248551</v>
      </c>
      <c r="AF17" s="139">
        <v>0</v>
      </c>
      <c r="AG17" s="139">
        <v>0</v>
      </c>
      <c r="AH17" s="139">
        <v>0</v>
      </c>
      <c r="AI17" s="139">
        <v>0</v>
      </c>
      <c r="AJ17" s="125"/>
      <c r="AL17" s="125">
        <f t="shared" si="0"/>
        <v>0.37</v>
      </c>
      <c r="AM17" s="125">
        <f t="shared" si="1"/>
        <v>0.36</v>
      </c>
      <c r="AN17" s="125">
        <f t="shared" si="2"/>
        <v>0.37</v>
      </c>
      <c r="AP17" s="138">
        <f t="shared" si="3"/>
        <v>0.98648648648648651</v>
      </c>
      <c r="AQ17" s="138">
        <f t="shared" si="4"/>
        <v>1.0138888888888888</v>
      </c>
      <c r="AR17" s="138">
        <f t="shared" si="5"/>
        <v>0.98648648648648651</v>
      </c>
    </row>
    <row r="18" spans="1:44" ht="23.25">
      <c r="A18" s="115" t="s">
        <v>100</v>
      </c>
      <c r="B18" s="115">
        <v>446</v>
      </c>
      <c r="C18" s="116">
        <v>3583</v>
      </c>
      <c r="D18" s="117">
        <v>100</v>
      </c>
      <c r="E18" s="115" t="s">
        <v>113</v>
      </c>
      <c r="F18" s="120">
        <v>365</v>
      </c>
      <c r="G18" s="120">
        <v>0</v>
      </c>
      <c r="H18" s="121">
        <v>0.36499999999999999</v>
      </c>
      <c r="I18" s="122">
        <v>4</v>
      </c>
      <c r="J18" s="115" t="s">
        <v>4</v>
      </c>
      <c r="K18" s="118">
        <v>42220</v>
      </c>
      <c r="L18" s="119" t="s">
        <v>173</v>
      </c>
      <c r="M18" s="139">
        <v>0.19</v>
      </c>
      <c r="N18" s="139">
        <v>0.05</v>
      </c>
      <c r="O18" s="139">
        <v>0.05</v>
      </c>
      <c r="P18" s="139">
        <v>7.0000000000000007E-2</v>
      </c>
      <c r="Q18" s="139">
        <v>6.9206700000000003</v>
      </c>
      <c r="R18" s="139">
        <v>0.36</v>
      </c>
      <c r="S18" s="139">
        <v>0</v>
      </c>
      <c r="T18" s="139">
        <v>0</v>
      </c>
      <c r="U18" s="139">
        <v>0</v>
      </c>
      <c r="V18" s="139">
        <v>3.4398</v>
      </c>
      <c r="W18" s="139">
        <v>0</v>
      </c>
      <c r="X18" s="139">
        <v>0</v>
      </c>
      <c r="Y18" s="150">
        <v>0.37</v>
      </c>
      <c r="Z18" s="139">
        <v>1.1603600000000001</v>
      </c>
      <c r="AA18" s="139">
        <v>42.5</v>
      </c>
      <c r="AB18" s="139">
        <v>5.55</v>
      </c>
      <c r="AC18" s="139">
        <v>3.5440313111545994</v>
      </c>
      <c r="AD18" s="139">
        <v>54.2</v>
      </c>
      <c r="AE18" s="139">
        <v>4.2426614481409013</v>
      </c>
      <c r="AF18" s="139">
        <v>0</v>
      </c>
      <c r="AG18" s="139">
        <v>0</v>
      </c>
      <c r="AH18" s="139">
        <v>1.891</v>
      </c>
      <c r="AI18" s="139">
        <v>0.14802348336594914</v>
      </c>
      <c r="AJ18" s="125"/>
      <c r="AL18" s="125">
        <f t="shared" si="0"/>
        <v>0.36</v>
      </c>
      <c r="AM18" s="125">
        <f t="shared" si="1"/>
        <v>0.36</v>
      </c>
      <c r="AN18" s="125">
        <f t="shared" si="2"/>
        <v>0.37</v>
      </c>
      <c r="AP18" s="138">
        <f t="shared" si="3"/>
        <v>1.0138888888888888</v>
      </c>
      <c r="AQ18" s="138">
        <f t="shared" si="4"/>
        <v>1.0138888888888888</v>
      </c>
      <c r="AR18" s="138">
        <f t="shared" si="5"/>
        <v>0.98648648648648651</v>
      </c>
    </row>
    <row r="19" spans="1:44" ht="23.25">
      <c r="A19" s="114"/>
      <c r="B19" s="114"/>
      <c r="C19" s="114"/>
      <c r="D19" s="114"/>
      <c r="E19" s="175"/>
      <c r="F19" s="235" t="s">
        <v>170</v>
      </c>
      <c r="G19" s="235"/>
      <c r="H19" s="190">
        <f>SUM(H4:H18)</f>
        <v>216.24500000000003</v>
      </c>
      <c r="I19" s="183"/>
      <c r="J19" s="183"/>
      <c r="K19" s="183"/>
      <c r="L19" s="183"/>
      <c r="M19" s="184">
        <f t="shared" ref="M19:P19" si="6">SUM(M4:M18)</f>
        <v>130.57</v>
      </c>
      <c r="N19" s="184">
        <f t="shared" si="6"/>
        <v>52.83</v>
      </c>
      <c r="O19" s="184">
        <f t="shared" si="6"/>
        <v>25.130000000000003</v>
      </c>
      <c r="P19" s="184">
        <f t="shared" si="6"/>
        <v>7.7100000000000009</v>
      </c>
      <c r="Q19" s="184" t="s">
        <v>171</v>
      </c>
      <c r="R19" s="184">
        <f t="shared" ref="R19:U19" si="7">SUM(R4:R18)</f>
        <v>205.53000000000003</v>
      </c>
      <c r="S19" s="184">
        <f t="shared" si="7"/>
        <v>8.2200000000000006</v>
      </c>
      <c r="T19" s="184">
        <f t="shared" si="7"/>
        <v>1.73</v>
      </c>
      <c r="U19" s="184">
        <f t="shared" si="7"/>
        <v>0.7400000000000001</v>
      </c>
      <c r="V19" s="184" t="s">
        <v>171</v>
      </c>
      <c r="W19" s="181">
        <f t="shared" ref="W19:Y19" si="8">SUM(W4:W18)</f>
        <v>0</v>
      </c>
      <c r="X19" s="181">
        <f t="shared" si="8"/>
        <v>0</v>
      </c>
      <c r="Y19" s="184">
        <f t="shared" si="8"/>
        <v>216.28</v>
      </c>
      <c r="Z19" s="184" t="s">
        <v>171</v>
      </c>
      <c r="AA19" s="184">
        <v>4783.597999999999</v>
      </c>
      <c r="AB19" s="184">
        <v>821.03399999999999</v>
      </c>
      <c r="AC19" s="184" t="s">
        <v>171</v>
      </c>
      <c r="AD19" s="184">
        <v>1224.1529999999998</v>
      </c>
      <c r="AE19" s="184" t="s">
        <v>171</v>
      </c>
      <c r="AF19" s="184">
        <v>4.22</v>
      </c>
      <c r="AG19" s="184" t="s">
        <v>171</v>
      </c>
      <c r="AH19" s="184">
        <v>5.2010000000000005</v>
      </c>
      <c r="AI19" s="184" t="s">
        <v>171</v>
      </c>
      <c r="AJ19" s="191"/>
    </row>
    <row r="20" spans="1:44" ht="23.25">
      <c r="A20" s="114"/>
      <c r="B20" s="114"/>
      <c r="C20" s="114"/>
      <c r="D20" s="114"/>
      <c r="E20" s="175"/>
      <c r="F20" s="235" t="s">
        <v>172</v>
      </c>
      <c r="G20" s="235"/>
      <c r="H20" s="183"/>
      <c r="I20" s="183"/>
      <c r="J20" s="183"/>
      <c r="K20" s="183"/>
      <c r="L20" s="183"/>
      <c r="M20" s="184" t="s">
        <v>171</v>
      </c>
      <c r="N20" s="184" t="s">
        <v>171</v>
      </c>
      <c r="O20" s="184" t="s">
        <v>171</v>
      </c>
      <c r="P20" s="184" t="s">
        <v>171</v>
      </c>
      <c r="Q20" s="184">
        <v>2.530521317625841</v>
      </c>
      <c r="R20" s="184" t="s">
        <v>171</v>
      </c>
      <c r="S20" s="184" t="s">
        <v>171</v>
      </c>
      <c r="T20" s="184" t="s">
        <v>171</v>
      </c>
      <c r="U20" s="184" t="s">
        <v>171</v>
      </c>
      <c r="V20" s="184">
        <v>3.6757987725496535</v>
      </c>
      <c r="W20" s="184"/>
      <c r="X20" s="184"/>
      <c r="Y20" s="184"/>
      <c r="Z20" s="184">
        <v>1.2204595432680521</v>
      </c>
      <c r="AA20" s="184" t="s">
        <v>171</v>
      </c>
      <c r="AB20" s="184" t="s">
        <v>171</v>
      </c>
      <c r="AC20" s="184">
        <v>0.64824940988917046</v>
      </c>
      <c r="AD20" s="184" t="s">
        <v>171</v>
      </c>
      <c r="AE20" s="184">
        <v>0.16174154315706718</v>
      </c>
      <c r="AF20" s="184" t="s">
        <v>171</v>
      </c>
      <c r="AG20" s="184">
        <v>5.5756863081887938E-4</v>
      </c>
      <c r="AH20" s="184" t="s">
        <v>171</v>
      </c>
      <c r="AI20" s="184">
        <v>6.8718351869407376E-4</v>
      </c>
      <c r="AJ20" s="191"/>
    </row>
    <row r="21" spans="1:44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</row>
    <row r="22" spans="1:44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</row>
    <row r="23" spans="1:44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</row>
    <row r="24" spans="1:44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</row>
    <row r="25" spans="1:44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</row>
    <row r="26" spans="1:44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</row>
    <row r="27" spans="1:44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</row>
    <row r="28" spans="1:44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</row>
    <row r="29" spans="1:44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</row>
    <row r="30" spans="1:44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</row>
    <row r="31" spans="1:44" ht="23.25">
      <c r="A31" s="77" t="s">
        <v>279</v>
      </c>
      <c r="B31" s="77"/>
      <c r="C31" s="77"/>
      <c r="D31" s="77"/>
      <c r="E31" s="77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</row>
    <row r="32" spans="1:44" ht="93.75" customHeight="1">
      <c r="A32" s="214" t="s">
        <v>196</v>
      </c>
      <c r="B32" s="214" t="s">
        <v>161</v>
      </c>
      <c r="C32" s="215" t="s">
        <v>162</v>
      </c>
      <c r="D32" s="216" t="s">
        <v>163</v>
      </c>
      <c r="E32" s="214" t="s">
        <v>164</v>
      </c>
      <c r="F32" s="214" t="s">
        <v>294</v>
      </c>
      <c r="G32" s="214" t="s">
        <v>295</v>
      </c>
      <c r="H32" s="223" t="s">
        <v>296</v>
      </c>
      <c r="I32" s="214" t="s">
        <v>165</v>
      </c>
      <c r="J32" s="214" t="s">
        <v>166</v>
      </c>
      <c r="K32" s="224" t="s">
        <v>167</v>
      </c>
      <c r="L32" s="214" t="s">
        <v>168</v>
      </c>
      <c r="M32" s="225" t="s">
        <v>297</v>
      </c>
      <c r="N32" s="225"/>
      <c r="O32" s="225"/>
      <c r="P32" s="225"/>
      <c r="Q32" s="226" t="s">
        <v>298</v>
      </c>
      <c r="R32" s="227" t="s">
        <v>301</v>
      </c>
      <c r="S32" s="228"/>
      <c r="T32" s="229"/>
      <c r="U32" s="226" t="s">
        <v>302</v>
      </c>
      <c r="V32" s="230" t="s">
        <v>197</v>
      </c>
      <c r="W32" s="230" t="s">
        <v>323</v>
      </c>
      <c r="X32" s="230" t="s">
        <v>324</v>
      </c>
      <c r="Y32" s="230" t="s">
        <v>198</v>
      </c>
      <c r="Z32" s="230" t="s">
        <v>199</v>
      </c>
      <c r="AA32" s="230" t="s">
        <v>325</v>
      </c>
      <c r="AB32" s="230" t="s">
        <v>309</v>
      </c>
      <c r="AC32" s="170" t="s">
        <v>244</v>
      </c>
      <c r="AD32" s="113"/>
      <c r="AE32" s="113"/>
      <c r="AF32" s="113"/>
      <c r="AG32" s="113"/>
      <c r="AH32" s="113"/>
      <c r="AI32" s="113"/>
      <c r="AJ32" s="113"/>
    </row>
    <row r="33" spans="1:36" ht="23.25">
      <c r="A33" s="214"/>
      <c r="B33" s="214"/>
      <c r="C33" s="215"/>
      <c r="D33" s="216"/>
      <c r="E33" s="214"/>
      <c r="F33" s="214"/>
      <c r="G33" s="214"/>
      <c r="H33" s="223"/>
      <c r="I33" s="214"/>
      <c r="J33" s="214"/>
      <c r="K33" s="224"/>
      <c r="L33" s="214"/>
      <c r="M33" s="168" t="s">
        <v>312</v>
      </c>
      <c r="N33" s="169" t="s">
        <v>313</v>
      </c>
      <c r="O33" s="169" t="s">
        <v>314</v>
      </c>
      <c r="P33" s="168" t="s">
        <v>315</v>
      </c>
      <c r="Q33" s="226"/>
      <c r="R33" s="168" t="s">
        <v>320</v>
      </c>
      <c r="S33" s="169" t="s">
        <v>321</v>
      </c>
      <c r="T33" s="168" t="s">
        <v>322</v>
      </c>
      <c r="U33" s="226"/>
      <c r="V33" s="231"/>
      <c r="W33" s="231"/>
      <c r="X33" s="231"/>
      <c r="Y33" s="231"/>
      <c r="Z33" s="231"/>
      <c r="AA33" s="231"/>
      <c r="AB33" s="231"/>
      <c r="AC33" s="171" t="s">
        <v>326</v>
      </c>
      <c r="AD33" s="112"/>
      <c r="AE33" s="112"/>
      <c r="AF33" s="112"/>
      <c r="AG33" s="112"/>
      <c r="AH33" s="112"/>
      <c r="AI33" s="112"/>
      <c r="AJ33" s="112"/>
    </row>
    <row r="34" spans="1:36" ht="23.25">
      <c r="A34" s="115" t="s">
        <v>100</v>
      </c>
      <c r="B34" s="124">
        <v>446</v>
      </c>
      <c r="C34" s="124">
        <v>1</v>
      </c>
      <c r="D34" s="124">
        <v>702</v>
      </c>
      <c r="E34" s="124" t="s">
        <v>233</v>
      </c>
      <c r="F34" s="123" t="s">
        <v>234</v>
      </c>
      <c r="G34" s="123" t="s">
        <v>235</v>
      </c>
      <c r="H34" s="124">
        <v>0.81699999999999995</v>
      </c>
      <c r="I34" s="115">
        <v>8</v>
      </c>
      <c r="J34" s="124" t="s">
        <v>293</v>
      </c>
      <c r="K34" s="118">
        <v>42219</v>
      </c>
      <c r="L34" s="115" t="s">
        <v>200</v>
      </c>
      <c r="M34" s="148">
        <v>0.05</v>
      </c>
      <c r="N34" s="148">
        <v>0.45</v>
      </c>
      <c r="O34" s="148">
        <v>0.5</v>
      </c>
      <c r="P34" s="148">
        <v>0</v>
      </c>
      <c r="Q34" s="148">
        <v>3.5354999999999999</v>
      </c>
      <c r="R34" s="148">
        <v>0</v>
      </c>
      <c r="S34" s="148">
        <v>0</v>
      </c>
      <c r="T34" s="148">
        <v>1</v>
      </c>
      <c r="U34" s="148">
        <v>0.93530000000000002</v>
      </c>
      <c r="V34" s="132">
        <v>7</v>
      </c>
      <c r="W34" s="132">
        <v>0</v>
      </c>
      <c r="X34" s="132">
        <v>0</v>
      </c>
      <c r="Y34" s="132">
        <v>0</v>
      </c>
      <c r="Z34" s="132">
        <v>0</v>
      </c>
      <c r="AA34" s="148">
        <v>597.08000000000004</v>
      </c>
      <c r="AB34" s="148">
        <v>20.880573526840362</v>
      </c>
      <c r="AC34" s="131">
        <v>1</v>
      </c>
      <c r="AD34" s="112"/>
      <c r="AE34" s="112"/>
      <c r="AF34" s="112"/>
      <c r="AG34" s="112"/>
      <c r="AH34" s="112"/>
      <c r="AI34" s="112"/>
      <c r="AJ34" s="112"/>
    </row>
    <row r="35" spans="1:36" ht="23.25">
      <c r="A35" s="115" t="s">
        <v>100</v>
      </c>
      <c r="B35" s="124">
        <v>446</v>
      </c>
      <c r="C35" s="124">
        <v>1</v>
      </c>
      <c r="D35" s="124">
        <v>702</v>
      </c>
      <c r="E35" s="124" t="s">
        <v>233</v>
      </c>
      <c r="F35" s="123" t="s">
        <v>235</v>
      </c>
      <c r="G35" s="123" t="s">
        <v>234</v>
      </c>
      <c r="H35" s="124">
        <v>0.81699999999999995</v>
      </c>
      <c r="I35" s="115">
        <v>8</v>
      </c>
      <c r="J35" s="124" t="s">
        <v>236</v>
      </c>
      <c r="K35" s="118">
        <v>42219</v>
      </c>
      <c r="L35" s="115" t="s">
        <v>200</v>
      </c>
      <c r="M35" s="148">
        <v>0</v>
      </c>
      <c r="N35" s="148">
        <v>0</v>
      </c>
      <c r="O35" s="148">
        <v>0.6</v>
      </c>
      <c r="P35" s="148">
        <v>0.375</v>
      </c>
      <c r="Q35" s="148">
        <v>4.91744</v>
      </c>
      <c r="R35" s="148">
        <v>0</v>
      </c>
      <c r="S35" s="148">
        <v>0</v>
      </c>
      <c r="T35" s="148">
        <v>0.97499999999999998</v>
      </c>
      <c r="U35" s="148">
        <v>1.1916100000000001</v>
      </c>
      <c r="V35" s="132">
        <v>1</v>
      </c>
      <c r="W35" s="132">
        <v>31</v>
      </c>
      <c r="X35" s="132">
        <v>5</v>
      </c>
      <c r="Y35" s="132">
        <v>0</v>
      </c>
      <c r="Z35" s="132">
        <v>0</v>
      </c>
      <c r="AA35" s="148">
        <v>309.72000000000003</v>
      </c>
      <c r="AB35" s="148">
        <v>10.831264207029204</v>
      </c>
      <c r="AC35" s="133">
        <v>0</v>
      </c>
      <c r="AD35" s="112"/>
      <c r="AE35" s="112"/>
      <c r="AF35" s="112"/>
      <c r="AG35" s="112"/>
      <c r="AH35" s="112"/>
      <c r="AI35" s="112"/>
      <c r="AJ35" s="112"/>
    </row>
    <row r="36" spans="1:36" ht="23.25">
      <c r="A36" s="115" t="s">
        <v>100</v>
      </c>
      <c r="B36" s="124">
        <v>446</v>
      </c>
      <c r="C36" s="124">
        <v>340</v>
      </c>
      <c r="D36" s="124">
        <v>401</v>
      </c>
      <c r="E36" s="124" t="s">
        <v>237</v>
      </c>
      <c r="F36" s="123" t="s">
        <v>238</v>
      </c>
      <c r="G36" s="123" t="s">
        <v>207</v>
      </c>
      <c r="H36" s="124">
        <v>18.5</v>
      </c>
      <c r="I36" s="115">
        <v>4</v>
      </c>
      <c r="J36" s="124" t="s">
        <v>4</v>
      </c>
      <c r="K36" s="118">
        <v>42219</v>
      </c>
      <c r="L36" s="115" t="s">
        <v>200</v>
      </c>
      <c r="M36" s="148">
        <v>4.2249999999999996</v>
      </c>
      <c r="N36" s="148">
        <v>10.225</v>
      </c>
      <c r="O36" s="148">
        <v>4.5</v>
      </c>
      <c r="P36" s="148">
        <v>0.47499999999999998</v>
      </c>
      <c r="Q36" s="148">
        <v>3.1710400000000001</v>
      </c>
      <c r="R36" s="148">
        <v>0</v>
      </c>
      <c r="S36" s="148">
        <v>0</v>
      </c>
      <c r="T36" s="148">
        <v>19.425000000000001</v>
      </c>
      <c r="U36" s="148">
        <v>1.17302</v>
      </c>
      <c r="V36" s="132">
        <v>28</v>
      </c>
      <c r="W36" s="132">
        <v>45</v>
      </c>
      <c r="X36" s="132">
        <v>21</v>
      </c>
      <c r="Y36" s="132">
        <v>23</v>
      </c>
      <c r="Z36" s="132">
        <v>14</v>
      </c>
      <c r="AA36" s="148">
        <v>25.2</v>
      </c>
      <c r="AB36" s="148">
        <v>3.8918918918918917E-2</v>
      </c>
      <c r="AC36" s="130">
        <v>0</v>
      </c>
      <c r="AD36" s="112"/>
      <c r="AE36" s="112"/>
      <c r="AF36" s="112"/>
      <c r="AG36" s="112"/>
      <c r="AH36" s="112"/>
      <c r="AI36" s="112"/>
      <c r="AJ36" s="112"/>
    </row>
    <row r="37" spans="1:36" ht="23.25">
      <c r="A37" s="115" t="s">
        <v>100</v>
      </c>
      <c r="B37" s="124">
        <v>446</v>
      </c>
      <c r="C37" s="124">
        <v>340</v>
      </c>
      <c r="D37" s="124">
        <v>402</v>
      </c>
      <c r="E37" s="124" t="s">
        <v>239</v>
      </c>
      <c r="F37" s="123" t="s">
        <v>238</v>
      </c>
      <c r="G37" s="123" t="s">
        <v>240</v>
      </c>
      <c r="H37" s="124">
        <v>18.869</v>
      </c>
      <c r="I37" s="115">
        <v>4</v>
      </c>
      <c r="J37" s="124" t="s">
        <v>291</v>
      </c>
      <c r="K37" s="118">
        <v>42219</v>
      </c>
      <c r="L37" s="115" t="s">
        <v>200</v>
      </c>
      <c r="M37" s="148">
        <v>0</v>
      </c>
      <c r="N37" s="148">
        <v>1.5249999999999999</v>
      </c>
      <c r="O37" s="148">
        <v>12.9</v>
      </c>
      <c r="P37" s="148">
        <v>4.4749999999999996</v>
      </c>
      <c r="Q37" s="148">
        <v>4.4984799999999998</v>
      </c>
      <c r="R37" s="148">
        <v>0</v>
      </c>
      <c r="S37" s="148">
        <v>0</v>
      </c>
      <c r="T37" s="148">
        <v>18.899999999999999</v>
      </c>
      <c r="U37" s="148">
        <v>1.41408</v>
      </c>
      <c r="V37" s="132">
        <v>0</v>
      </c>
      <c r="W37" s="132">
        <v>0</v>
      </c>
      <c r="X37" s="132">
        <v>0</v>
      </c>
      <c r="Y37" s="132">
        <v>0</v>
      </c>
      <c r="Z37" s="132">
        <v>0</v>
      </c>
      <c r="AA37" s="148">
        <v>0</v>
      </c>
      <c r="AB37" s="148">
        <v>0</v>
      </c>
      <c r="AC37" s="130">
        <v>303</v>
      </c>
      <c r="AD37" s="112"/>
      <c r="AE37" s="112"/>
      <c r="AF37" s="112"/>
      <c r="AG37" s="112"/>
      <c r="AH37" s="112"/>
      <c r="AI37" s="112"/>
      <c r="AJ37" s="112"/>
    </row>
    <row r="38" spans="1:36" ht="23.25">
      <c r="A38" s="115" t="s">
        <v>100</v>
      </c>
      <c r="B38" s="124">
        <v>446</v>
      </c>
      <c r="C38" s="124">
        <v>340</v>
      </c>
      <c r="D38" s="124">
        <v>402</v>
      </c>
      <c r="E38" s="124" t="s">
        <v>239</v>
      </c>
      <c r="F38" s="123" t="s">
        <v>240</v>
      </c>
      <c r="G38" s="123" t="s">
        <v>238</v>
      </c>
      <c r="H38" s="124">
        <v>18.869</v>
      </c>
      <c r="I38" s="115">
        <v>4</v>
      </c>
      <c r="J38" s="124" t="s">
        <v>4</v>
      </c>
      <c r="K38" s="118">
        <v>42219</v>
      </c>
      <c r="L38" s="115" t="s">
        <v>200</v>
      </c>
      <c r="M38" s="148">
        <v>1.3</v>
      </c>
      <c r="N38" s="148">
        <v>8.0749999999999993</v>
      </c>
      <c r="O38" s="148">
        <v>6.7750000000000004</v>
      </c>
      <c r="P38" s="148">
        <v>2.75</v>
      </c>
      <c r="Q38" s="148">
        <v>3.80626</v>
      </c>
      <c r="R38" s="148">
        <v>0</v>
      </c>
      <c r="S38" s="148">
        <v>0</v>
      </c>
      <c r="T38" s="148">
        <v>18.899999999999999</v>
      </c>
      <c r="U38" s="148">
        <v>1.09385</v>
      </c>
      <c r="V38" s="132">
        <v>35</v>
      </c>
      <c r="W38" s="132">
        <v>15</v>
      </c>
      <c r="X38" s="132">
        <v>21</v>
      </c>
      <c r="Y38" s="132">
        <v>25</v>
      </c>
      <c r="Z38" s="132">
        <v>12</v>
      </c>
      <c r="AA38" s="148">
        <v>110.5</v>
      </c>
      <c r="AB38" s="148">
        <v>0.16731903424361955</v>
      </c>
      <c r="AC38" s="130">
        <v>0</v>
      </c>
      <c r="AD38" s="112"/>
      <c r="AE38" s="112"/>
      <c r="AF38" s="112"/>
      <c r="AG38" s="112"/>
      <c r="AH38" s="112"/>
      <c r="AI38" s="112"/>
      <c r="AJ38" s="112"/>
    </row>
    <row r="39" spans="1:36" ht="23.25">
      <c r="A39" s="115" t="s">
        <v>100</v>
      </c>
      <c r="B39" s="124">
        <v>446</v>
      </c>
      <c r="C39" s="124">
        <v>3211</v>
      </c>
      <c r="D39" s="124">
        <v>100</v>
      </c>
      <c r="E39" s="124" t="s">
        <v>107</v>
      </c>
      <c r="F39" s="123" t="s">
        <v>87</v>
      </c>
      <c r="G39" s="123" t="s">
        <v>247</v>
      </c>
      <c r="H39" s="124">
        <v>8.5370000000000008</v>
      </c>
      <c r="I39" s="115">
        <v>4</v>
      </c>
      <c r="J39" s="124" t="s">
        <v>290</v>
      </c>
      <c r="K39" s="118">
        <v>42219</v>
      </c>
      <c r="L39" s="115" t="s">
        <v>200</v>
      </c>
      <c r="M39" s="148">
        <v>6.5</v>
      </c>
      <c r="N39" s="148">
        <v>2.0249999999999999</v>
      </c>
      <c r="O39" s="148">
        <v>0</v>
      </c>
      <c r="P39" s="148">
        <v>0</v>
      </c>
      <c r="Q39" s="148">
        <v>2.9831400000000001</v>
      </c>
      <c r="R39" s="148">
        <v>0</v>
      </c>
      <c r="S39" s="148">
        <v>0</v>
      </c>
      <c r="T39" s="148">
        <v>8.5250000000000004</v>
      </c>
      <c r="U39" s="148">
        <v>1.1361000000000001</v>
      </c>
      <c r="V39" s="132">
        <v>26</v>
      </c>
      <c r="W39" s="132">
        <v>10</v>
      </c>
      <c r="X39" s="132">
        <v>0</v>
      </c>
      <c r="Y39" s="132">
        <v>0</v>
      </c>
      <c r="Z39" s="132">
        <v>0</v>
      </c>
      <c r="AA39" s="148">
        <v>0</v>
      </c>
      <c r="AB39" s="148">
        <v>0</v>
      </c>
      <c r="AC39" s="130">
        <v>26</v>
      </c>
      <c r="AD39" s="112"/>
      <c r="AE39" s="112"/>
      <c r="AF39" s="112"/>
      <c r="AG39" s="112"/>
      <c r="AH39" s="112"/>
      <c r="AI39" s="112"/>
      <c r="AJ39" s="112"/>
    </row>
    <row r="40" spans="1:36" ht="23.25">
      <c r="A40" s="115" t="s">
        <v>100</v>
      </c>
      <c r="B40" s="124">
        <v>446</v>
      </c>
      <c r="C40" s="124">
        <v>3211</v>
      </c>
      <c r="D40" s="124">
        <v>100</v>
      </c>
      <c r="E40" s="124" t="s">
        <v>107</v>
      </c>
      <c r="F40" s="123" t="s">
        <v>247</v>
      </c>
      <c r="G40" s="123" t="s">
        <v>87</v>
      </c>
      <c r="H40" s="124">
        <v>8.5370000000000008</v>
      </c>
      <c r="I40" s="115">
        <v>4</v>
      </c>
      <c r="J40" s="124" t="s">
        <v>3</v>
      </c>
      <c r="K40" s="118">
        <v>42219</v>
      </c>
      <c r="L40" s="115" t="s">
        <v>200</v>
      </c>
      <c r="M40" s="148">
        <v>7.2</v>
      </c>
      <c r="N40" s="148">
        <v>1.325</v>
      </c>
      <c r="O40" s="148">
        <v>0</v>
      </c>
      <c r="P40" s="148">
        <v>0</v>
      </c>
      <c r="Q40" s="148">
        <v>2.86314</v>
      </c>
      <c r="R40" s="148">
        <v>0</v>
      </c>
      <c r="S40" s="148">
        <v>0</v>
      </c>
      <c r="T40" s="148">
        <v>8.5250000000000004</v>
      </c>
      <c r="U40" s="148">
        <v>1.18743</v>
      </c>
      <c r="V40" s="132">
        <v>3</v>
      </c>
      <c r="W40" s="132">
        <v>11</v>
      </c>
      <c r="X40" s="132">
        <v>0</v>
      </c>
      <c r="Y40" s="132">
        <v>0</v>
      </c>
      <c r="Z40" s="132">
        <v>0</v>
      </c>
      <c r="AA40" s="148">
        <v>0</v>
      </c>
      <c r="AB40" s="148">
        <v>0</v>
      </c>
      <c r="AC40" s="130">
        <v>126</v>
      </c>
      <c r="AD40" s="112"/>
      <c r="AE40" s="112"/>
      <c r="AF40" s="112"/>
      <c r="AG40" s="112"/>
      <c r="AH40" s="112"/>
      <c r="AI40" s="112"/>
      <c r="AJ40" s="112"/>
    </row>
    <row r="41" spans="1:36" ht="23.25">
      <c r="A41" s="115" t="s">
        <v>100</v>
      </c>
      <c r="B41" s="124">
        <v>446</v>
      </c>
      <c r="C41" s="124">
        <v>3521</v>
      </c>
      <c r="D41" s="124">
        <v>100</v>
      </c>
      <c r="E41" s="124" t="s">
        <v>241</v>
      </c>
      <c r="F41" s="123" t="s">
        <v>87</v>
      </c>
      <c r="G41" s="123" t="s">
        <v>242</v>
      </c>
      <c r="H41" s="124">
        <v>0.11</v>
      </c>
      <c r="I41" s="115">
        <v>6</v>
      </c>
      <c r="J41" s="124" t="s">
        <v>292</v>
      </c>
      <c r="K41" s="118">
        <v>42220</v>
      </c>
      <c r="L41" s="115" t="s">
        <v>200</v>
      </c>
      <c r="M41" s="148">
        <v>0</v>
      </c>
      <c r="N41" s="148">
        <v>0.05</v>
      </c>
      <c r="O41" s="148">
        <v>7.4999999999999997E-2</v>
      </c>
      <c r="P41" s="148">
        <v>2.5000000000000001E-2</v>
      </c>
      <c r="Q41" s="148">
        <v>4.0166700000000004</v>
      </c>
      <c r="R41" s="148">
        <v>0</v>
      </c>
      <c r="S41" s="148">
        <v>0</v>
      </c>
      <c r="T41" s="148">
        <v>0.15</v>
      </c>
      <c r="U41" s="148">
        <v>0.973333</v>
      </c>
      <c r="V41" s="132">
        <v>0</v>
      </c>
      <c r="W41" s="132">
        <v>0</v>
      </c>
      <c r="X41" s="132">
        <v>0</v>
      </c>
      <c r="Y41" s="132">
        <v>0</v>
      </c>
      <c r="Z41" s="132">
        <v>0</v>
      </c>
      <c r="AA41" s="148">
        <v>0</v>
      </c>
      <c r="AB41" s="148">
        <v>0</v>
      </c>
      <c r="AC41" s="130">
        <v>0</v>
      </c>
      <c r="AD41" s="112"/>
      <c r="AE41" s="112"/>
      <c r="AF41" s="112"/>
      <c r="AG41" s="112"/>
      <c r="AH41" s="112"/>
      <c r="AI41" s="112"/>
      <c r="AJ41" s="112"/>
    </row>
    <row r="42" spans="1:36" ht="23.25">
      <c r="A42" s="115" t="s">
        <v>100</v>
      </c>
      <c r="B42" s="124">
        <v>446</v>
      </c>
      <c r="C42" s="124">
        <v>3521</v>
      </c>
      <c r="D42" s="124">
        <v>100</v>
      </c>
      <c r="E42" s="124" t="s">
        <v>241</v>
      </c>
      <c r="F42" s="123" t="s">
        <v>242</v>
      </c>
      <c r="G42" s="123" t="s">
        <v>87</v>
      </c>
      <c r="H42" s="124">
        <v>0.11</v>
      </c>
      <c r="I42" s="115">
        <v>6</v>
      </c>
      <c r="J42" s="124" t="s">
        <v>5</v>
      </c>
      <c r="K42" s="118">
        <v>42220</v>
      </c>
      <c r="L42" s="115" t="s">
        <v>200</v>
      </c>
      <c r="M42" s="148">
        <v>0</v>
      </c>
      <c r="N42" s="148">
        <v>2.5000000000000001E-2</v>
      </c>
      <c r="O42" s="148">
        <v>0.05</v>
      </c>
      <c r="P42" s="148">
        <v>0.05</v>
      </c>
      <c r="Q42" s="148">
        <v>4.7480000000000002</v>
      </c>
      <c r="R42" s="148">
        <v>0</v>
      </c>
      <c r="S42" s="148">
        <v>0</v>
      </c>
      <c r="T42" s="148">
        <v>0.125</v>
      </c>
      <c r="U42" s="148">
        <v>1.0338000000000001</v>
      </c>
      <c r="V42" s="132">
        <v>1</v>
      </c>
      <c r="W42" s="132">
        <v>0</v>
      </c>
      <c r="X42" s="132">
        <v>0</v>
      </c>
      <c r="Y42" s="132">
        <v>0</v>
      </c>
      <c r="Z42" s="132">
        <v>1</v>
      </c>
      <c r="AA42" s="148">
        <v>0</v>
      </c>
      <c r="AB42" s="148">
        <v>0</v>
      </c>
      <c r="AC42" s="130">
        <v>0</v>
      </c>
      <c r="AD42" s="112"/>
      <c r="AE42" s="112"/>
      <c r="AF42" s="112"/>
      <c r="AG42" s="112"/>
      <c r="AH42" s="112"/>
      <c r="AI42" s="112"/>
      <c r="AJ42" s="112"/>
    </row>
    <row r="43" spans="1:36" ht="23.25">
      <c r="A43" s="128"/>
      <c r="B43" s="128"/>
      <c r="C43" s="128"/>
      <c r="D43" s="128"/>
      <c r="E43" s="195"/>
      <c r="F43" s="237" t="s">
        <v>170</v>
      </c>
      <c r="G43" s="238"/>
      <c r="H43" s="196">
        <f>SUM(H34:H42)</f>
        <v>75.166000000000011</v>
      </c>
      <c r="I43" s="197"/>
      <c r="J43" s="197"/>
      <c r="K43" s="197"/>
      <c r="L43" s="197"/>
      <c r="M43" s="196">
        <f t="shared" ref="M43:P43" si="9">SUM(M34:M42)</f>
        <v>19.274999999999999</v>
      </c>
      <c r="N43" s="196">
        <f t="shared" si="9"/>
        <v>23.699999999999996</v>
      </c>
      <c r="O43" s="196">
        <f t="shared" si="9"/>
        <v>25.4</v>
      </c>
      <c r="P43" s="196">
        <f t="shared" si="9"/>
        <v>8.15</v>
      </c>
      <c r="Q43" s="198" t="s">
        <v>171</v>
      </c>
      <c r="R43" s="198">
        <f>SUM(R34:R42)</f>
        <v>0</v>
      </c>
      <c r="S43" s="198">
        <f>SUM(S34:S42)</f>
        <v>0</v>
      </c>
      <c r="T43" s="198">
        <v>75.165999999999997</v>
      </c>
      <c r="U43" s="198" t="s">
        <v>171</v>
      </c>
      <c r="V43" s="199">
        <v>101</v>
      </c>
      <c r="W43" s="199">
        <v>112</v>
      </c>
      <c r="X43" s="199">
        <v>47</v>
      </c>
      <c r="Y43" s="199">
        <v>48</v>
      </c>
      <c r="Z43" s="199">
        <v>27</v>
      </c>
      <c r="AA43" s="198">
        <v>1042.5</v>
      </c>
      <c r="AB43" s="200" t="s">
        <v>171</v>
      </c>
      <c r="AC43" s="201">
        <v>456</v>
      </c>
      <c r="AD43" s="182"/>
      <c r="AE43" s="112"/>
      <c r="AF43" s="112"/>
      <c r="AG43" s="112"/>
      <c r="AH43" s="112"/>
      <c r="AI43" s="112"/>
      <c r="AJ43" s="112"/>
    </row>
    <row r="44" spans="1:36" ht="23.25">
      <c r="A44" s="113"/>
      <c r="B44" s="113"/>
      <c r="C44" s="113"/>
      <c r="D44" s="113"/>
      <c r="E44" s="182"/>
      <c r="F44" s="219" t="s">
        <v>172</v>
      </c>
      <c r="G44" s="220"/>
      <c r="H44" s="187"/>
      <c r="I44" s="187"/>
      <c r="J44" s="187"/>
      <c r="K44" s="187"/>
      <c r="L44" s="187"/>
      <c r="M44" s="188" t="s">
        <v>171</v>
      </c>
      <c r="N44" s="188" t="s">
        <v>171</v>
      </c>
      <c r="O44" s="188" t="s">
        <v>171</v>
      </c>
      <c r="P44" s="188" t="s">
        <v>171</v>
      </c>
      <c r="Q44" s="188">
        <v>3.6339067809914054</v>
      </c>
      <c r="R44" s="188"/>
      <c r="S44" s="188"/>
      <c r="T44" s="188"/>
      <c r="U44" s="188">
        <v>1.2082250868743847</v>
      </c>
      <c r="V44" s="186" t="s">
        <v>171</v>
      </c>
      <c r="W44" s="186" t="s">
        <v>171</v>
      </c>
      <c r="X44" s="186" t="s">
        <v>171</v>
      </c>
      <c r="Y44" s="186" t="s">
        <v>171</v>
      </c>
      <c r="Z44" s="186" t="s">
        <v>171</v>
      </c>
      <c r="AA44" s="188" t="s">
        <v>171</v>
      </c>
      <c r="AB44" s="202">
        <v>0.39626578886350594</v>
      </c>
      <c r="AC44" s="203" t="s">
        <v>171</v>
      </c>
      <c r="AD44" s="182"/>
      <c r="AE44" s="112"/>
      <c r="AF44" s="112"/>
      <c r="AG44" s="112"/>
      <c r="AH44" s="112"/>
      <c r="AI44" s="112"/>
      <c r="AJ44" s="112"/>
    </row>
    <row r="45" spans="1:36"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204"/>
      <c r="AB45" s="204"/>
      <c r="AC45" s="182"/>
      <c r="AD45" s="182"/>
    </row>
    <row r="46" spans="1:36"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</row>
  </sheetData>
  <mergeCells count="54">
    <mergeCell ref="D32:D33"/>
    <mergeCell ref="E32:E33"/>
    <mergeCell ref="H32:H33"/>
    <mergeCell ref="U32:U33"/>
    <mergeCell ref="M32:P32"/>
    <mergeCell ref="Q32:Q33"/>
    <mergeCell ref="F32:F33"/>
    <mergeCell ref="I32:I33"/>
    <mergeCell ref="J32:J33"/>
    <mergeCell ref="K32:K33"/>
    <mergeCell ref="L32:L33"/>
    <mergeCell ref="R32:T32"/>
    <mergeCell ref="Z32:Z33"/>
    <mergeCell ref="AA32:AA33"/>
    <mergeCell ref="AB32:AB33"/>
    <mergeCell ref="X32:X33"/>
    <mergeCell ref="Y32:Y33"/>
    <mergeCell ref="V32:V33"/>
    <mergeCell ref="W32:W33"/>
    <mergeCell ref="F2:F3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A32:A33"/>
    <mergeCell ref="B32:B33"/>
    <mergeCell ref="C32:C33"/>
    <mergeCell ref="AI2:AI3"/>
    <mergeCell ref="L2:L3"/>
    <mergeCell ref="AF2:AF3"/>
    <mergeCell ref="AD2:AD3"/>
    <mergeCell ref="W2:Y2"/>
    <mergeCell ref="AE2:AE3"/>
    <mergeCell ref="M2:P2"/>
    <mergeCell ref="Q2:Q3"/>
    <mergeCell ref="R2:U2"/>
    <mergeCell ref="Z2:Z3"/>
    <mergeCell ref="AA2:AA3"/>
    <mergeCell ref="AB2:AB3"/>
    <mergeCell ref="AC2:AC3"/>
    <mergeCell ref="AH2:AH3"/>
    <mergeCell ref="V2:V3"/>
    <mergeCell ref="AG2:AG3"/>
    <mergeCell ref="F44:G44"/>
    <mergeCell ref="F43:G43"/>
    <mergeCell ref="F19:G19"/>
    <mergeCell ref="F20:G20"/>
    <mergeCell ref="G32:G33"/>
  </mergeCells>
  <printOptions horizontalCentered="1"/>
  <pageMargins left="0.64450757575757578" right="0.25" top="0.75" bottom="0.75" header="0.3" footer="0.3"/>
  <pageSetup paperSize="8" scale="3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Z117"/>
  <sheetViews>
    <sheetView view="pageLayout" zoomScale="70" zoomScaleNormal="90" zoomScalePageLayoutView="70" workbookViewId="0">
      <selection activeCell="E18" sqref="E18"/>
    </sheetView>
  </sheetViews>
  <sheetFormatPr defaultColWidth="0" defaultRowHeight="23.25"/>
  <cols>
    <col min="1" max="1" width="28.375" style="8" customWidth="1"/>
    <col min="2" max="4" width="9.125" style="8" customWidth="1"/>
    <col min="5" max="5" width="32.625" style="8" customWidth="1"/>
    <col min="6" max="7" width="9.125" style="8" customWidth="1"/>
    <col min="8" max="8" width="10.125" style="8" customWidth="1"/>
    <col min="9" max="9" width="10.75" style="8" customWidth="1"/>
    <col min="10" max="10" width="9.125" style="8" customWidth="1"/>
    <col min="11" max="11" width="10.75" style="8" customWidth="1"/>
    <col min="12" max="13" width="9.125" style="8" customWidth="1"/>
    <col min="14" max="14" width="13.125" style="8" customWidth="1"/>
    <col min="15" max="15" width="12" style="8" customWidth="1"/>
    <col min="16" max="16" width="9.125" style="8" customWidth="1"/>
    <col min="17" max="17" width="14.125" style="8" customWidth="1"/>
    <col min="18" max="18" width="10.875" style="8" customWidth="1"/>
    <col min="19" max="19" width="16.625" style="8" customWidth="1"/>
    <col min="20" max="20" width="13" style="8" customWidth="1"/>
    <col min="21" max="21" width="11.75" style="8" customWidth="1"/>
    <col min="22" max="22" width="12.375" style="8" customWidth="1"/>
    <col min="23" max="23" width="13.375" style="8" customWidth="1"/>
    <col min="24" max="24" width="16.125" style="8" customWidth="1"/>
    <col min="25" max="25" width="10.75" style="8" customWidth="1"/>
    <col min="26" max="26" width="11.125" style="8" customWidth="1"/>
    <col min="27" max="27" width="11.375" style="8" customWidth="1"/>
    <col min="28" max="28" width="10.375" style="8" customWidth="1"/>
    <col min="29" max="29" width="21.125" style="8" customWidth="1"/>
    <col min="30" max="30" width="12" style="8" customWidth="1"/>
    <col min="31" max="31" width="9.125" style="8" customWidth="1"/>
    <col min="32" max="32" width="14.25" style="8" customWidth="1"/>
    <col min="33" max="33" width="11" style="8" customWidth="1"/>
    <col min="34" max="34" width="11.75" style="8" customWidth="1"/>
    <col min="35" max="36" width="9" style="8" customWidth="1"/>
    <col min="37" max="37" width="9" style="8" hidden="1" customWidth="1"/>
    <col min="38" max="676" width="0" style="8" hidden="1" customWidth="1"/>
    <col min="677" max="16384" width="9" style="8" hidden="1"/>
  </cols>
  <sheetData>
    <row r="1" spans="1:36">
      <c r="A1" s="239" t="s">
        <v>274</v>
      </c>
      <c r="B1" s="239"/>
      <c r="C1" s="239"/>
      <c r="D1" s="239"/>
      <c r="E1" s="239"/>
      <c r="AH1" s="44"/>
      <c r="AI1" s="44"/>
      <c r="AJ1" s="44"/>
    </row>
    <row r="2" spans="1:36" ht="25.5" customHeight="1">
      <c r="A2" s="214" t="s">
        <v>196</v>
      </c>
      <c r="B2" s="214" t="s">
        <v>161</v>
      </c>
      <c r="C2" s="215" t="s">
        <v>162</v>
      </c>
      <c r="D2" s="216" t="s">
        <v>163</v>
      </c>
      <c r="E2" s="214" t="s">
        <v>164</v>
      </c>
      <c r="F2" s="214" t="s">
        <v>294</v>
      </c>
      <c r="G2" s="214" t="s">
        <v>295</v>
      </c>
      <c r="H2" s="223" t="s">
        <v>296</v>
      </c>
      <c r="I2" s="214" t="s">
        <v>165</v>
      </c>
      <c r="J2" s="214" t="s">
        <v>166</v>
      </c>
      <c r="K2" s="224" t="s">
        <v>167</v>
      </c>
      <c r="L2" s="214" t="s">
        <v>168</v>
      </c>
      <c r="M2" s="225" t="s">
        <v>297</v>
      </c>
      <c r="N2" s="225"/>
      <c r="O2" s="225"/>
      <c r="P2" s="225"/>
      <c r="Q2" s="226" t="s">
        <v>298</v>
      </c>
      <c r="R2" s="225" t="s">
        <v>299</v>
      </c>
      <c r="S2" s="225"/>
      <c r="T2" s="225"/>
      <c r="U2" s="225"/>
      <c r="V2" s="226" t="s">
        <v>300</v>
      </c>
      <c r="W2" s="227" t="s">
        <v>301</v>
      </c>
      <c r="X2" s="228"/>
      <c r="Y2" s="229"/>
      <c r="Z2" s="226" t="s">
        <v>302</v>
      </c>
      <c r="AA2" s="232" t="s">
        <v>303</v>
      </c>
      <c r="AB2" s="232" t="s">
        <v>304</v>
      </c>
      <c r="AC2" s="217" t="s">
        <v>305</v>
      </c>
      <c r="AD2" s="230" t="s">
        <v>306</v>
      </c>
      <c r="AE2" s="233" t="s">
        <v>307</v>
      </c>
      <c r="AF2" s="230" t="s">
        <v>308</v>
      </c>
      <c r="AG2" s="217" t="s">
        <v>309</v>
      </c>
      <c r="AH2" s="230" t="s">
        <v>310</v>
      </c>
      <c r="AI2" s="230" t="s">
        <v>311</v>
      </c>
      <c r="AJ2" s="44"/>
    </row>
    <row r="3" spans="1:36" ht="53.25" customHeight="1">
      <c r="A3" s="214"/>
      <c r="B3" s="214"/>
      <c r="C3" s="215"/>
      <c r="D3" s="216"/>
      <c r="E3" s="214"/>
      <c r="F3" s="214"/>
      <c r="G3" s="214"/>
      <c r="H3" s="223"/>
      <c r="I3" s="214"/>
      <c r="J3" s="214"/>
      <c r="K3" s="224"/>
      <c r="L3" s="214"/>
      <c r="M3" s="176" t="s">
        <v>312</v>
      </c>
      <c r="N3" s="177" t="s">
        <v>313</v>
      </c>
      <c r="O3" s="177" t="s">
        <v>314</v>
      </c>
      <c r="P3" s="176" t="s">
        <v>315</v>
      </c>
      <c r="Q3" s="226"/>
      <c r="R3" s="176" t="s">
        <v>316</v>
      </c>
      <c r="S3" s="177" t="s">
        <v>317</v>
      </c>
      <c r="T3" s="177" t="s">
        <v>318</v>
      </c>
      <c r="U3" s="176" t="s">
        <v>319</v>
      </c>
      <c r="V3" s="226"/>
      <c r="W3" s="176" t="s">
        <v>320</v>
      </c>
      <c r="X3" s="177" t="s">
        <v>321</v>
      </c>
      <c r="Y3" s="176" t="s">
        <v>322</v>
      </c>
      <c r="Z3" s="226"/>
      <c r="AA3" s="232"/>
      <c r="AB3" s="232"/>
      <c r="AC3" s="218"/>
      <c r="AD3" s="231"/>
      <c r="AE3" s="234"/>
      <c r="AF3" s="231"/>
      <c r="AG3" s="218"/>
      <c r="AH3" s="231"/>
      <c r="AI3" s="231"/>
      <c r="AJ3" s="44"/>
    </row>
    <row r="4" spans="1:36" s="23" customFormat="1">
      <c r="A4" s="65" t="s">
        <v>178</v>
      </c>
      <c r="B4" s="65">
        <v>447</v>
      </c>
      <c r="C4" s="11">
        <v>333</v>
      </c>
      <c r="D4" s="12">
        <v>301</v>
      </c>
      <c r="E4" s="17" t="s">
        <v>114</v>
      </c>
      <c r="F4" s="22">
        <v>83075</v>
      </c>
      <c r="G4" s="18">
        <v>112386</v>
      </c>
      <c r="H4" s="19">
        <v>29.311</v>
      </c>
      <c r="I4" s="20">
        <v>2</v>
      </c>
      <c r="J4" s="65" t="s">
        <v>291</v>
      </c>
      <c r="K4" s="62">
        <v>42214</v>
      </c>
      <c r="L4" s="15" t="s">
        <v>173</v>
      </c>
      <c r="M4" s="139">
        <v>29.3</v>
      </c>
      <c r="N4" s="139">
        <v>0.15</v>
      </c>
      <c r="O4" s="139">
        <v>0</v>
      </c>
      <c r="P4" s="139">
        <v>0</v>
      </c>
      <c r="Q4" s="139">
        <v>1.6104700000000001</v>
      </c>
      <c r="R4" s="139">
        <v>29.35</v>
      </c>
      <c r="S4" s="139">
        <v>7.4999999999999997E-2</v>
      </c>
      <c r="T4" s="139">
        <v>2.5000000000000001E-2</v>
      </c>
      <c r="U4" s="139">
        <v>0</v>
      </c>
      <c r="V4" s="139">
        <v>1.5043200000000001</v>
      </c>
      <c r="W4" s="139">
        <v>0</v>
      </c>
      <c r="X4" s="139">
        <v>0</v>
      </c>
      <c r="Y4" s="139">
        <v>29.45</v>
      </c>
      <c r="Z4" s="139">
        <v>0.99686900000000001</v>
      </c>
      <c r="AA4" s="139">
        <v>245.24</v>
      </c>
      <c r="AB4" s="139">
        <v>44.24</v>
      </c>
      <c r="AC4" s="139">
        <v>0.26061400644321736</v>
      </c>
      <c r="AD4" s="139">
        <v>165.3</v>
      </c>
      <c r="AE4" s="139">
        <f>AD4/(3.5*H4*1000)*100</f>
        <v>0.16112917139835364</v>
      </c>
      <c r="AF4" s="139">
        <v>0</v>
      </c>
      <c r="AG4" s="139">
        <f>AF4/(3.5*H4*1000)*100</f>
        <v>0</v>
      </c>
      <c r="AH4" s="139">
        <v>2.44</v>
      </c>
      <c r="AI4" s="139">
        <f>AH4/(3.5*H4*1000)*100</f>
        <v>2.3784342299575491E-3</v>
      </c>
      <c r="AJ4" s="135"/>
    </row>
    <row r="5" spans="1:36" s="23" customFormat="1">
      <c r="A5" s="65" t="s">
        <v>178</v>
      </c>
      <c r="B5" s="65">
        <v>447</v>
      </c>
      <c r="C5" s="11">
        <v>333</v>
      </c>
      <c r="D5" s="12">
        <v>302</v>
      </c>
      <c r="E5" s="15" t="s">
        <v>115</v>
      </c>
      <c r="F5" s="18">
        <v>112386</v>
      </c>
      <c r="G5" s="18">
        <v>166073</v>
      </c>
      <c r="H5" s="19">
        <v>53.686999999999998</v>
      </c>
      <c r="I5" s="20">
        <v>2</v>
      </c>
      <c r="J5" s="65" t="s">
        <v>290</v>
      </c>
      <c r="K5" s="62">
        <v>42214</v>
      </c>
      <c r="L5" s="15" t="s">
        <v>173</v>
      </c>
      <c r="M5" s="139">
        <v>30.6</v>
      </c>
      <c r="N5" s="139">
        <v>18.149999999999999</v>
      </c>
      <c r="O5" s="139">
        <v>4.2249999999999996</v>
      </c>
      <c r="P5" s="139">
        <v>0.77500000000000002</v>
      </c>
      <c r="Q5" s="139">
        <v>2.5857299999999999</v>
      </c>
      <c r="R5" s="139">
        <v>53.075000000000003</v>
      </c>
      <c r="S5" s="139">
        <v>0.6</v>
      </c>
      <c r="T5" s="139">
        <v>0.05</v>
      </c>
      <c r="U5" s="139">
        <v>2.5000000000000001E-2</v>
      </c>
      <c r="V5" s="139">
        <v>3.29542</v>
      </c>
      <c r="W5" s="139">
        <v>0</v>
      </c>
      <c r="X5" s="139">
        <v>0</v>
      </c>
      <c r="Y5" s="139">
        <v>53.75</v>
      </c>
      <c r="Z5" s="139">
        <v>1.3154600000000001</v>
      </c>
      <c r="AA5" s="139">
        <v>64.3</v>
      </c>
      <c r="AB5" s="139">
        <v>156.53</v>
      </c>
      <c r="AC5" s="139">
        <v>7.5870987655963534E-2</v>
      </c>
      <c r="AD5" s="139">
        <v>187.54</v>
      </c>
      <c r="AE5" s="139">
        <f t="shared" ref="AE5:AE35" si="0">AD5/(3.5*H5*1000)*100</f>
        <v>9.9806018482793121E-2</v>
      </c>
      <c r="AF5" s="139">
        <v>0</v>
      </c>
      <c r="AG5" s="139">
        <f t="shared" ref="AG5:AG35" si="1">AF5/(3.5*H5*1000)*100</f>
        <v>0</v>
      </c>
      <c r="AH5" s="139">
        <v>0</v>
      </c>
      <c r="AI5" s="139">
        <f t="shared" ref="AI5:AI35" si="2">AH5/(3.5*H5*1000)*100</f>
        <v>0</v>
      </c>
      <c r="AJ5" s="135"/>
    </row>
    <row r="6" spans="1:36" s="23" customFormat="1">
      <c r="A6" s="65" t="s">
        <v>178</v>
      </c>
      <c r="B6" s="65">
        <v>447</v>
      </c>
      <c r="C6" s="11">
        <v>333</v>
      </c>
      <c r="D6" s="12">
        <v>303</v>
      </c>
      <c r="E6" s="17" t="s">
        <v>116</v>
      </c>
      <c r="F6" s="22">
        <v>166073</v>
      </c>
      <c r="G6" s="18">
        <v>182227</v>
      </c>
      <c r="H6" s="19">
        <v>16.154</v>
      </c>
      <c r="I6" s="20">
        <v>6</v>
      </c>
      <c r="J6" s="65" t="s">
        <v>290</v>
      </c>
      <c r="K6" s="62">
        <v>42217</v>
      </c>
      <c r="L6" s="15" t="s">
        <v>173</v>
      </c>
      <c r="M6" s="139">
        <v>8.85</v>
      </c>
      <c r="N6" s="139">
        <v>4.7750000000000004</v>
      </c>
      <c r="O6" s="139">
        <v>2.15</v>
      </c>
      <c r="P6" s="139">
        <v>0.7</v>
      </c>
      <c r="Q6" s="139">
        <v>2.8281000000000001</v>
      </c>
      <c r="R6" s="139">
        <v>14.725</v>
      </c>
      <c r="S6" s="139">
        <v>1.425</v>
      </c>
      <c r="T6" s="139">
        <v>0.25</v>
      </c>
      <c r="U6" s="139">
        <v>7.4999999999999997E-2</v>
      </c>
      <c r="V6" s="139">
        <v>5.7773000000000003</v>
      </c>
      <c r="W6" s="139">
        <v>0</v>
      </c>
      <c r="X6" s="139">
        <v>0</v>
      </c>
      <c r="Y6" s="139">
        <v>16.475000000000001</v>
      </c>
      <c r="Z6" s="139">
        <v>1.2141</v>
      </c>
      <c r="AA6" s="139">
        <v>94</v>
      </c>
      <c r="AB6" s="139">
        <v>88</v>
      </c>
      <c r="AC6" s="139">
        <v>0.24407930808822229</v>
      </c>
      <c r="AD6" s="139">
        <v>0</v>
      </c>
      <c r="AE6" s="139">
        <f t="shared" si="0"/>
        <v>0</v>
      </c>
      <c r="AF6" s="139">
        <v>0</v>
      </c>
      <c r="AG6" s="139">
        <f t="shared" si="1"/>
        <v>0</v>
      </c>
      <c r="AH6" s="139">
        <v>0</v>
      </c>
      <c r="AI6" s="139">
        <f t="shared" si="2"/>
        <v>0</v>
      </c>
      <c r="AJ6" s="135"/>
    </row>
    <row r="7" spans="1:36" s="23" customFormat="1">
      <c r="A7" s="26" t="s">
        <v>178</v>
      </c>
      <c r="B7" s="26">
        <v>447</v>
      </c>
      <c r="C7" s="27">
        <v>333</v>
      </c>
      <c r="D7" s="28">
        <v>303</v>
      </c>
      <c r="E7" s="29" t="s">
        <v>116</v>
      </c>
      <c r="F7" s="30">
        <v>182227</v>
      </c>
      <c r="G7" s="31">
        <v>166073</v>
      </c>
      <c r="H7" s="32">
        <v>16.154</v>
      </c>
      <c r="I7" s="33">
        <v>6</v>
      </c>
      <c r="J7" s="26" t="s">
        <v>4</v>
      </c>
      <c r="K7" s="34">
        <v>42217</v>
      </c>
      <c r="L7" s="35" t="s">
        <v>173</v>
      </c>
      <c r="M7" s="151">
        <v>9.85</v>
      </c>
      <c r="N7" s="151">
        <v>4.9000000000000004</v>
      </c>
      <c r="O7" s="151">
        <v>1.375</v>
      </c>
      <c r="P7" s="151">
        <v>0.375</v>
      </c>
      <c r="Q7" s="151">
        <v>2.55552</v>
      </c>
      <c r="R7" s="151">
        <v>15.175000000000001</v>
      </c>
      <c r="S7" s="151">
        <v>1.2</v>
      </c>
      <c r="T7" s="151">
        <v>0.1</v>
      </c>
      <c r="U7" s="151">
        <v>2.5000000000000001E-2</v>
      </c>
      <c r="V7" s="151">
        <v>5.4604799999999996</v>
      </c>
      <c r="W7" s="139">
        <v>0</v>
      </c>
      <c r="X7" s="139">
        <v>0</v>
      </c>
      <c r="Y7" s="151">
        <v>16.5</v>
      </c>
      <c r="Z7" s="151">
        <v>1.5421</v>
      </c>
      <c r="AA7" s="151">
        <v>15</v>
      </c>
      <c r="AB7" s="151">
        <v>77</v>
      </c>
      <c r="AC7" s="151">
        <v>9.4624949150144147E-2</v>
      </c>
      <c r="AD7" s="151">
        <v>0</v>
      </c>
      <c r="AE7" s="139">
        <f t="shared" si="0"/>
        <v>0</v>
      </c>
      <c r="AF7" s="151">
        <v>0</v>
      </c>
      <c r="AG7" s="139">
        <f t="shared" si="1"/>
        <v>0</v>
      </c>
      <c r="AH7" s="151">
        <v>0</v>
      </c>
      <c r="AI7" s="139">
        <f t="shared" si="2"/>
        <v>0</v>
      </c>
      <c r="AJ7" s="135"/>
    </row>
    <row r="8" spans="1:36" s="65" customFormat="1">
      <c r="A8" s="26" t="s">
        <v>178</v>
      </c>
      <c r="B8" s="65">
        <v>447</v>
      </c>
      <c r="C8" s="65">
        <v>3011</v>
      </c>
      <c r="D8" s="65">
        <v>100</v>
      </c>
      <c r="E8" s="65" t="s">
        <v>193</v>
      </c>
      <c r="F8" s="65" t="s">
        <v>87</v>
      </c>
      <c r="G8" s="65" t="s">
        <v>194</v>
      </c>
      <c r="H8" s="70">
        <v>41.570999999999998</v>
      </c>
      <c r="I8" s="65">
        <v>4</v>
      </c>
      <c r="J8" s="65" t="s">
        <v>291</v>
      </c>
      <c r="K8" s="62">
        <v>42215</v>
      </c>
      <c r="L8" s="35" t="s">
        <v>173</v>
      </c>
      <c r="M8" s="139">
        <v>18.649999999999999</v>
      </c>
      <c r="N8" s="139">
        <v>15.725</v>
      </c>
      <c r="O8" s="139">
        <v>5.25</v>
      </c>
      <c r="P8" s="139">
        <v>1.9750000000000001</v>
      </c>
      <c r="Q8" s="139">
        <v>2.9249999999999998</v>
      </c>
      <c r="R8" s="139">
        <v>33.4</v>
      </c>
      <c r="S8" s="139">
        <v>1.3</v>
      </c>
      <c r="T8" s="139">
        <v>0.55000000000000004</v>
      </c>
      <c r="U8" s="139">
        <v>0.32500000000000001</v>
      </c>
      <c r="V8" s="139">
        <v>3.327</v>
      </c>
      <c r="W8" s="139">
        <v>0</v>
      </c>
      <c r="X8" s="139">
        <v>0</v>
      </c>
      <c r="Y8" s="139">
        <v>41.6</v>
      </c>
      <c r="Z8" s="139">
        <v>1.3759999999999999</v>
      </c>
      <c r="AA8" s="139">
        <v>0</v>
      </c>
      <c r="AB8" s="139">
        <v>0</v>
      </c>
      <c r="AC8" s="139">
        <v>0</v>
      </c>
      <c r="AD8" s="139">
        <v>0</v>
      </c>
      <c r="AE8" s="139">
        <f t="shared" si="0"/>
        <v>0</v>
      </c>
      <c r="AF8" s="139">
        <v>0</v>
      </c>
      <c r="AG8" s="139">
        <f t="shared" si="1"/>
        <v>0</v>
      </c>
      <c r="AH8" s="139">
        <v>0</v>
      </c>
      <c r="AI8" s="139">
        <f t="shared" si="2"/>
        <v>0</v>
      </c>
      <c r="AJ8" s="129"/>
    </row>
    <row r="9" spans="1:36" s="23" customFormat="1">
      <c r="A9" s="36" t="s">
        <v>178</v>
      </c>
      <c r="B9" s="36">
        <v>447</v>
      </c>
      <c r="C9" s="37">
        <v>3012</v>
      </c>
      <c r="D9" s="38">
        <v>100</v>
      </c>
      <c r="E9" s="39" t="s">
        <v>117</v>
      </c>
      <c r="F9" s="40">
        <v>0</v>
      </c>
      <c r="G9" s="40">
        <v>34</v>
      </c>
      <c r="H9" s="41">
        <v>3.4000000000000002E-2</v>
      </c>
      <c r="I9" s="42">
        <v>6</v>
      </c>
      <c r="J9" s="36" t="s">
        <v>290</v>
      </c>
      <c r="K9" s="43">
        <v>42216</v>
      </c>
      <c r="L9" s="39" t="s">
        <v>173</v>
      </c>
      <c r="M9" s="152">
        <v>0</v>
      </c>
      <c r="N9" s="152">
        <v>0</v>
      </c>
      <c r="O9" s="152">
        <v>2.5000000000000001E-2</v>
      </c>
      <c r="P9" s="152">
        <v>2.5000000000000001E-2</v>
      </c>
      <c r="Q9" s="152">
        <v>8.26</v>
      </c>
      <c r="R9" s="152">
        <v>0.05</v>
      </c>
      <c r="S9" s="152">
        <v>0</v>
      </c>
      <c r="T9" s="152">
        <v>0</v>
      </c>
      <c r="U9" s="152">
        <v>0</v>
      </c>
      <c r="V9" s="152">
        <v>4.3975</v>
      </c>
      <c r="W9" s="139">
        <v>0</v>
      </c>
      <c r="X9" s="139">
        <v>0</v>
      </c>
      <c r="Y9" s="152">
        <v>0.05</v>
      </c>
      <c r="Z9" s="152">
        <v>1.2084999999999999</v>
      </c>
      <c r="AA9" s="152">
        <v>4</v>
      </c>
      <c r="AB9" s="152">
        <v>146</v>
      </c>
      <c r="AC9" s="152">
        <v>64.705882352941174</v>
      </c>
      <c r="AD9" s="152">
        <v>0</v>
      </c>
      <c r="AE9" s="139">
        <f t="shared" si="0"/>
        <v>0</v>
      </c>
      <c r="AF9" s="152">
        <v>0</v>
      </c>
      <c r="AG9" s="139">
        <f t="shared" si="1"/>
        <v>0</v>
      </c>
      <c r="AH9" s="152">
        <v>0</v>
      </c>
      <c r="AI9" s="139">
        <f t="shared" si="2"/>
        <v>0</v>
      </c>
      <c r="AJ9" s="135"/>
    </row>
    <row r="10" spans="1:36" s="23" customFormat="1">
      <c r="A10" s="65" t="s">
        <v>178</v>
      </c>
      <c r="B10" s="65">
        <v>447</v>
      </c>
      <c r="C10" s="11">
        <v>3012</v>
      </c>
      <c r="D10" s="12">
        <v>100</v>
      </c>
      <c r="E10" s="15" t="s">
        <v>117</v>
      </c>
      <c r="F10" s="18">
        <v>34</v>
      </c>
      <c r="G10" s="18">
        <v>0</v>
      </c>
      <c r="H10" s="19">
        <v>3.4000000000000002E-2</v>
      </c>
      <c r="I10" s="20">
        <v>6</v>
      </c>
      <c r="J10" s="65" t="s">
        <v>3</v>
      </c>
      <c r="K10" s="62">
        <v>42216</v>
      </c>
      <c r="L10" s="15" t="s">
        <v>173</v>
      </c>
      <c r="M10" s="139">
        <v>0</v>
      </c>
      <c r="N10" s="139">
        <v>2.5000000000000001E-2</v>
      </c>
      <c r="O10" s="139">
        <v>0</v>
      </c>
      <c r="P10" s="139">
        <v>2.5000000000000001E-2</v>
      </c>
      <c r="Q10" s="139">
        <v>4.6550000000000002</v>
      </c>
      <c r="R10" s="139">
        <v>0.05</v>
      </c>
      <c r="S10" s="139">
        <v>0</v>
      </c>
      <c r="T10" s="139">
        <v>0</v>
      </c>
      <c r="U10" s="139">
        <v>0</v>
      </c>
      <c r="V10" s="139">
        <v>2.0190000000000001</v>
      </c>
      <c r="W10" s="139">
        <v>0</v>
      </c>
      <c r="X10" s="139">
        <v>0</v>
      </c>
      <c r="Y10" s="139">
        <v>0.05</v>
      </c>
      <c r="Z10" s="139">
        <v>1.1895</v>
      </c>
      <c r="AA10" s="139">
        <v>0</v>
      </c>
      <c r="AB10" s="139">
        <v>3</v>
      </c>
      <c r="AC10" s="139">
        <v>1.2605042016806722</v>
      </c>
      <c r="AD10" s="139">
        <v>0</v>
      </c>
      <c r="AE10" s="139">
        <f t="shared" si="0"/>
        <v>0</v>
      </c>
      <c r="AF10" s="139">
        <v>7</v>
      </c>
      <c r="AG10" s="139">
        <f t="shared" si="1"/>
        <v>5.8823529411764701</v>
      </c>
      <c r="AH10" s="139">
        <v>0</v>
      </c>
      <c r="AI10" s="139">
        <f t="shared" si="2"/>
        <v>0</v>
      </c>
      <c r="AJ10" s="135"/>
    </row>
    <row r="11" spans="1:36" s="23" customFormat="1">
      <c r="A11" s="65" t="s">
        <v>178</v>
      </c>
      <c r="B11" s="65">
        <v>447</v>
      </c>
      <c r="C11" s="11">
        <v>3013</v>
      </c>
      <c r="D11" s="12">
        <v>101</v>
      </c>
      <c r="E11" s="15" t="s">
        <v>264</v>
      </c>
      <c r="F11" s="18">
        <v>0</v>
      </c>
      <c r="G11" s="18">
        <v>7746</v>
      </c>
      <c r="H11" s="19">
        <v>7.7460000000000004</v>
      </c>
      <c r="I11" s="20">
        <v>2</v>
      </c>
      <c r="J11" s="65" t="s">
        <v>3</v>
      </c>
      <c r="K11" s="62">
        <v>42216</v>
      </c>
      <c r="L11" s="15" t="s">
        <v>173</v>
      </c>
      <c r="M11" s="139">
        <v>7</v>
      </c>
      <c r="N11" s="139">
        <v>0.75</v>
      </c>
      <c r="O11" s="139">
        <v>0</v>
      </c>
      <c r="P11" s="139">
        <v>0</v>
      </c>
      <c r="Q11" s="139">
        <v>2.621</v>
      </c>
      <c r="R11" s="139">
        <v>7.75</v>
      </c>
      <c r="S11" s="139">
        <v>0</v>
      </c>
      <c r="T11" s="139">
        <v>0</v>
      </c>
      <c r="U11" s="139">
        <v>0</v>
      </c>
      <c r="V11" s="139">
        <v>2.1360000000000001</v>
      </c>
      <c r="W11" s="139">
        <v>0</v>
      </c>
      <c r="X11" s="139">
        <v>0</v>
      </c>
      <c r="Y11" s="139">
        <v>7.75</v>
      </c>
      <c r="Z11" s="139">
        <v>1.123</v>
      </c>
      <c r="AA11" s="139">
        <v>5</v>
      </c>
      <c r="AB11" s="139">
        <v>12</v>
      </c>
      <c r="AC11" s="139">
        <v>0</v>
      </c>
      <c r="AD11" s="139">
        <v>0</v>
      </c>
      <c r="AE11" s="139">
        <f t="shared" si="0"/>
        <v>0</v>
      </c>
      <c r="AF11" s="139">
        <v>0</v>
      </c>
      <c r="AG11" s="139">
        <f t="shared" si="1"/>
        <v>0</v>
      </c>
      <c r="AH11" s="139">
        <v>0</v>
      </c>
      <c r="AI11" s="139">
        <f t="shared" si="2"/>
        <v>0</v>
      </c>
      <c r="AJ11" s="135"/>
    </row>
    <row r="12" spans="1:36" s="23" customFormat="1">
      <c r="A12" s="65" t="s">
        <v>178</v>
      </c>
      <c r="B12" s="65">
        <v>447</v>
      </c>
      <c r="C12" s="11">
        <v>3013</v>
      </c>
      <c r="D12" s="12">
        <v>102</v>
      </c>
      <c r="E12" s="17" t="s">
        <v>118</v>
      </c>
      <c r="F12" s="18" t="s">
        <v>169</v>
      </c>
      <c r="G12" s="18">
        <v>7746</v>
      </c>
      <c r="H12" s="19">
        <v>22.184000000000001</v>
      </c>
      <c r="I12" s="20">
        <v>2</v>
      </c>
      <c r="J12" s="65" t="s">
        <v>3</v>
      </c>
      <c r="K12" s="62">
        <v>42216</v>
      </c>
      <c r="L12" s="15" t="s">
        <v>173</v>
      </c>
      <c r="M12" s="139">
        <v>13.975</v>
      </c>
      <c r="N12" s="139">
        <v>6.35</v>
      </c>
      <c r="O12" s="139">
        <v>1.55</v>
      </c>
      <c r="P12" s="139">
        <v>0.42499999999999999</v>
      </c>
      <c r="Q12" s="139">
        <v>2.4173200000000001</v>
      </c>
      <c r="R12" s="139">
        <v>22.15</v>
      </c>
      <c r="S12" s="139">
        <v>0.15</v>
      </c>
      <c r="T12" s="139">
        <v>0</v>
      </c>
      <c r="U12" s="139">
        <v>0</v>
      </c>
      <c r="V12" s="139">
        <v>3.8152599999999999</v>
      </c>
      <c r="W12" s="139">
        <v>0</v>
      </c>
      <c r="X12" s="139">
        <v>0</v>
      </c>
      <c r="Y12" s="139">
        <v>22.3</v>
      </c>
      <c r="Z12" s="139">
        <v>1.3223</v>
      </c>
      <c r="AA12" s="139">
        <v>156</v>
      </c>
      <c r="AB12" s="139">
        <v>6</v>
      </c>
      <c r="AC12" s="139">
        <v>0.26488962932111626</v>
      </c>
      <c r="AD12" s="139">
        <v>0</v>
      </c>
      <c r="AE12" s="139">
        <f t="shared" si="0"/>
        <v>0</v>
      </c>
      <c r="AF12" s="139">
        <v>0</v>
      </c>
      <c r="AG12" s="139">
        <f t="shared" si="1"/>
        <v>0</v>
      </c>
      <c r="AH12" s="139">
        <v>0</v>
      </c>
      <c r="AI12" s="139">
        <f t="shared" si="2"/>
        <v>0</v>
      </c>
      <c r="AJ12" s="135"/>
    </row>
    <row r="13" spans="1:36" s="23" customFormat="1">
      <c r="A13" s="65" t="s">
        <v>178</v>
      </c>
      <c r="B13" s="65">
        <v>447</v>
      </c>
      <c r="C13" s="11">
        <v>3183</v>
      </c>
      <c r="D13" s="12">
        <v>200</v>
      </c>
      <c r="E13" s="17" t="s">
        <v>119</v>
      </c>
      <c r="F13" s="18">
        <v>28460</v>
      </c>
      <c r="G13" s="18">
        <v>37223</v>
      </c>
      <c r="H13" s="19">
        <v>8.7629999999999999</v>
      </c>
      <c r="I13" s="20">
        <v>2</v>
      </c>
      <c r="J13" s="65" t="s">
        <v>3</v>
      </c>
      <c r="K13" s="62">
        <v>42217</v>
      </c>
      <c r="L13" s="15" t="s">
        <v>173</v>
      </c>
      <c r="M13" s="139">
        <v>6.375</v>
      </c>
      <c r="N13" s="139">
        <v>1.9</v>
      </c>
      <c r="O13" s="139">
        <v>0.375</v>
      </c>
      <c r="P13" s="139">
        <v>0.125</v>
      </c>
      <c r="Q13" s="139">
        <v>2.2032500000000002</v>
      </c>
      <c r="R13" s="139">
        <v>8.6750000000000007</v>
      </c>
      <c r="S13" s="139">
        <v>0.1</v>
      </c>
      <c r="T13" s="139">
        <v>0</v>
      </c>
      <c r="U13" s="139">
        <v>0</v>
      </c>
      <c r="V13" s="139">
        <v>4.1918499999999996</v>
      </c>
      <c r="W13" s="139">
        <v>0</v>
      </c>
      <c r="X13" s="139">
        <v>0</v>
      </c>
      <c r="Y13" s="139">
        <v>8.7750000000000004</v>
      </c>
      <c r="Z13" s="139">
        <v>1.1247</v>
      </c>
      <c r="AA13" s="139">
        <v>100</v>
      </c>
      <c r="AB13" s="139">
        <v>0</v>
      </c>
      <c r="AC13" s="139">
        <v>0.32604620074664581</v>
      </c>
      <c r="AD13" s="139">
        <v>0</v>
      </c>
      <c r="AE13" s="139">
        <f t="shared" si="0"/>
        <v>0</v>
      </c>
      <c r="AF13" s="139">
        <v>0</v>
      </c>
      <c r="AG13" s="139">
        <f t="shared" si="1"/>
        <v>0</v>
      </c>
      <c r="AH13" s="139">
        <v>0</v>
      </c>
      <c r="AI13" s="139">
        <f t="shared" si="2"/>
        <v>0</v>
      </c>
      <c r="AJ13" s="135"/>
    </row>
    <row r="14" spans="1:36" s="23" customFormat="1">
      <c r="A14" s="65" t="s">
        <v>178</v>
      </c>
      <c r="B14" s="65">
        <v>447</v>
      </c>
      <c r="C14" s="21">
        <v>3211</v>
      </c>
      <c r="D14" s="12">
        <v>200</v>
      </c>
      <c r="E14" s="17" t="s">
        <v>120</v>
      </c>
      <c r="F14" s="18">
        <v>57313</v>
      </c>
      <c r="G14" s="18">
        <v>40802</v>
      </c>
      <c r="H14" s="19">
        <v>16.510999999999999</v>
      </c>
      <c r="I14" s="20">
        <v>2</v>
      </c>
      <c r="J14" s="65" t="s">
        <v>3</v>
      </c>
      <c r="K14" s="62">
        <v>42215</v>
      </c>
      <c r="L14" s="15" t="s">
        <v>173</v>
      </c>
      <c r="M14" s="139">
        <f>16.2/2</f>
        <v>8.1</v>
      </c>
      <c r="N14" s="139">
        <f>11.55/2</f>
        <v>5.7750000000000004</v>
      </c>
      <c r="O14" s="139">
        <f>4.45/2</f>
        <v>2.2250000000000001</v>
      </c>
      <c r="P14" s="139">
        <f>1.25/2</f>
        <v>0.625</v>
      </c>
      <c r="Q14" s="139">
        <v>2.8109099999999998</v>
      </c>
      <c r="R14" s="139">
        <f>31.85/2</f>
        <v>15.925000000000001</v>
      </c>
      <c r="S14" s="139">
        <f>1.35/2</f>
        <v>0.67500000000000004</v>
      </c>
      <c r="T14" s="139">
        <f>0.2/2</f>
        <v>0.1</v>
      </c>
      <c r="U14" s="139">
        <f>0.05/2</f>
        <v>2.5000000000000001E-2</v>
      </c>
      <c r="V14" s="139">
        <v>4.6886400000000004</v>
      </c>
      <c r="W14" s="139">
        <v>0</v>
      </c>
      <c r="X14" s="139">
        <v>0</v>
      </c>
      <c r="Y14" s="139">
        <v>16.725000000000001</v>
      </c>
      <c r="Z14" s="139">
        <v>1.18814</v>
      </c>
      <c r="AA14" s="139">
        <v>108.51600000000001</v>
      </c>
      <c r="AB14" s="139">
        <v>95.021000000000001</v>
      </c>
      <c r="AC14" s="139">
        <v>0.26999576040215612</v>
      </c>
      <c r="AD14" s="139">
        <v>99.4</v>
      </c>
      <c r="AE14" s="139">
        <f t="shared" si="0"/>
        <v>0.17200654109381627</v>
      </c>
      <c r="AF14" s="139">
        <v>0</v>
      </c>
      <c r="AG14" s="139">
        <f t="shared" si="1"/>
        <v>0</v>
      </c>
      <c r="AH14" s="139">
        <v>1.1200000000000001</v>
      </c>
      <c r="AI14" s="139">
        <f t="shared" si="2"/>
        <v>1.9381018714796198E-3</v>
      </c>
      <c r="AJ14" s="135"/>
    </row>
    <row r="15" spans="1:36" s="23" customFormat="1">
      <c r="A15" s="65" t="s">
        <v>178</v>
      </c>
      <c r="B15" s="65">
        <v>447</v>
      </c>
      <c r="C15" s="11">
        <v>3213</v>
      </c>
      <c r="D15" s="12">
        <v>200</v>
      </c>
      <c r="E15" s="17" t="s">
        <v>121</v>
      </c>
      <c r="F15" s="18">
        <v>41101</v>
      </c>
      <c r="G15" s="18">
        <v>32068</v>
      </c>
      <c r="H15" s="19">
        <v>9.0329999999999995</v>
      </c>
      <c r="I15" s="20">
        <v>2</v>
      </c>
      <c r="J15" s="65" t="s">
        <v>3</v>
      </c>
      <c r="K15" s="62">
        <v>42215</v>
      </c>
      <c r="L15" s="15" t="s">
        <v>173</v>
      </c>
      <c r="M15" s="139">
        <v>5.7</v>
      </c>
      <c r="N15" s="139">
        <f>2.6/2</f>
        <v>1.3</v>
      </c>
      <c r="O15" s="139">
        <v>0.625</v>
      </c>
      <c r="P15" s="139">
        <v>2.5000000000000001E-2</v>
      </c>
      <c r="Q15" s="139">
        <v>2.4294699999999998</v>
      </c>
      <c r="R15" s="139">
        <v>8.85</v>
      </c>
      <c r="S15" s="139">
        <v>7.4999999999999997E-2</v>
      </c>
      <c r="T15" s="139">
        <v>0</v>
      </c>
      <c r="U15" s="139">
        <v>2.5000000000000001E-2</v>
      </c>
      <c r="V15" s="139">
        <v>2.6190199999999999</v>
      </c>
      <c r="W15" s="139">
        <v>0</v>
      </c>
      <c r="X15" s="139">
        <v>0</v>
      </c>
      <c r="Y15" s="139">
        <v>7.65</v>
      </c>
      <c r="Z15" s="139">
        <v>1.09575</v>
      </c>
      <c r="AA15" s="139">
        <v>0</v>
      </c>
      <c r="AB15" s="139">
        <v>983</v>
      </c>
      <c r="AC15" s="139">
        <v>1.5546171972608376</v>
      </c>
      <c r="AD15" s="139">
        <v>0</v>
      </c>
      <c r="AE15" s="139">
        <f t="shared" si="0"/>
        <v>0</v>
      </c>
      <c r="AF15" s="139">
        <v>0</v>
      </c>
      <c r="AG15" s="139">
        <f t="shared" si="1"/>
        <v>0</v>
      </c>
      <c r="AH15" s="139">
        <v>0</v>
      </c>
      <c r="AI15" s="139">
        <f t="shared" si="2"/>
        <v>0</v>
      </c>
      <c r="AJ15" s="135"/>
    </row>
    <row r="16" spans="1:36" s="23" customFormat="1">
      <c r="A16" s="65" t="s">
        <v>178</v>
      </c>
      <c r="B16" s="65">
        <v>447</v>
      </c>
      <c r="C16" s="11">
        <v>3220</v>
      </c>
      <c r="D16" s="12">
        <v>100</v>
      </c>
      <c r="E16" s="17" t="s">
        <v>122</v>
      </c>
      <c r="F16" s="22">
        <v>0</v>
      </c>
      <c r="G16" s="18">
        <v>13707</v>
      </c>
      <c r="H16" s="19">
        <v>13.707000000000001</v>
      </c>
      <c r="I16" s="20">
        <v>2</v>
      </c>
      <c r="J16" s="65" t="s">
        <v>290</v>
      </c>
      <c r="K16" s="62">
        <v>42215</v>
      </c>
      <c r="L16" s="15" t="s">
        <v>173</v>
      </c>
      <c r="M16" s="139">
        <v>6.1</v>
      </c>
      <c r="N16" s="139">
        <v>4.625</v>
      </c>
      <c r="O16" s="139">
        <f>2.425/2</f>
        <v>1.2124999999999999</v>
      </c>
      <c r="P16" s="139">
        <v>0.6</v>
      </c>
      <c r="Q16" s="139">
        <v>2.8277600000000001</v>
      </c>
      <c r="R16" s="139">
        <v>13.2</v>
      </c>
      <c r="S16" s="139">
        <v>0.52500000000000002</v>
      </c>
      <c r="T16" s="139">
        <v>2.5000000000000001E-2</v>
      </c>
      <c r="U16" s="139">
        <v>0</v>
      </c>
      <c r="V16" s="139">
        <v>4.18262</v>
      </c>
      <c r="W16" s="139">
        <v>0</v>
      </c>
      <c r="X16" s="139">
        <v>0</v>
      </c>
      <c r="Y16" s="139">
        <v>12.5375</v>
      </c>
      <c r="Z16" s="139">
        <v>1.2842499999999999</v>
      </c>
      <c r="AA16" s="139">
        <v>3202</v>
      </c>
      <c r="AB16" s="139">
        <v>1278</v>
      </c>
      <c r="AC16" s="139">
        <v>8.0063366997050505</v>
      </c>
      <c r="AD16" s="139">
        <v>0</v>
      </c>
      <c r="AE16" s="139">
        <f t="shared" si="0"/>
        <v>0</v>
      </c>
      <c r="AF16" s="139">
        <v>0</v>
      </c>
      <c r="AG16" s="139">
        <f t="shared" si="1"/>
        <v>0</v>
      </c>
      <c r="AH16" s="139">
        <v>0</v>
      </c>
      <c r="AI16" s="139">
        <f t="shared" si="2"/>
        <v>0</v>
      </c>
      <c r="AJ16" s="135"/>
    </row>
    <row r="17" spans="1:36" s="23" customFormat="1">
      <c r="A17" s="65" t="s">
        <v>178</v>
      </c>
      <c r="B17" s="65">
        <v>447</v>
      </c>
      <c r="C17" s="11">
        <v>3220</v>
      </c>
      <c r="D17" s="12">
        <v>100</v>
      </c>
      <c r="E17" s="17" t="s">
        <v>122</v>
      </c>
      <c r="F17" s="18">
        <v>13707</v>
      </c>
      <c r="G17" s="22">
        <v>0</v>
      </c>
      <c r="H17" s="19">
        <v>13.707000000000001</v>
      </c>
      <c r="I17" s="20">
        <v>2</v>
      </c>
      <c r="J17" s="65" t="s">
        <v>3</v>
      </c>
      <c r="K17" s="62">
        <v>42215</v>
      </c>
      <c r="L17" s="15" t="s">
        <v>173</v>
      </c>
      <c r="M17" s="139">
        <v>5.375</v>
      </c>
      <c r="N17" s="139">
        <v>4.7249999999999996</v>
      </c>
      <c r="O17" s="139">
        <v>2.4249999999999998</v>
      </c>
      <c r="P17" s="139">
        <f>1.225/2</f>
        <v>0.61250000000000004</v>
      </c>
      <c r="Q17" s="139">
        <v>3.0690400000000002</v>
      </c>
      <c r="R17" s="139">
        <v>12.2</v>
      </c>
      <c r="S17" s="139">
        <v>1.4</v>
      </c>
      <c r="T17" s="139">
        <v>0.15</v>
      </c>
      <c r="U17" s="139">
        <v>0</v>
      </c>
      <c r="V17" s="139">
        <v>5.0765000000000002</v>
      </c>
      <c r="W17" s="139">
        <v>0</v>
      </c>
      <c r="X17" s="139">
        <v>0</v>
      </c>
      <c r="Y17" s="139">
        <v>13.137499999999999</v>
      </c>
      <c r="Z17" s="139">
        <v>1.8098799999999999</v>
      </c>
      <c r="AA17" s="139">
        <v>103</v>
      </c>
      <c r="AB17" s="139">
        <v>108</v>
      </c>
      <c r="AC17" s="139">
        <v>0.32725718871483805</v>
      </c>
      <c r="AD17" s="139">
        <v>0</v>
      </c>
      <c r="AE17" s="139">
        <f t="shared" si="0"/>
        <v>0</v>
      </c>
      <c r="AF17" s="139">
        <v>4</v>
      </c>
      <c r="AG17" s="139">
        <f t="shared" si="1"/>
        <v>8.3377627698047897E-3</v>
      </c>
      <c r="AH17" s="139">
        <v>0</v>
      </c>
      <c r="AI17" s="139">
        <f t="shared" si="2"/>
        <v>0</v>
      </c>
      <c r="AJ17" s="135"/>
    </row>
    <row r="18" spans="1:36" s="23" customFormat="1">
      <c r="A18" s="65" t="s">
        <v>178</v>
      </c>
      <c r="B18" s="65">
        <v>447</v>
      </c>
      <c r="C18" s="11">
        <v>3221</v>
      </c>
      <c r="D18" s="12">
        <v>100</v>
      </c>
      <c r="E18" s="17" t="s">
        <v>123</v>
      </c>
      <c r="F18" s="22">
        <v>0</v>
      </c>
      <c r="G18" s="18">
        <v>15303</v>
      </c>
      <c r="H18" s="19">
        <v>15.303000000000001</v>
      </c>
      <c r="I18" s="20">
        <v>2</v>
      </c>
      <c r="J18" s="65" t="s">
        <v>290</v>
      </c>
      <c r="K18" s="62">
        <v>42216</v>
      </c>
      <c r="L18" s="15" t="s">
        <v>173</v>
      </c>
      <c r="M18" s="139">
        <v>8.3000000000000007</v>
      </c>
      <c r="N18" s="139">
        <v>5</v>
      </c>
      <c r="O18" s="139">
        <v>1.8</v>
      </c>
      <c r="P18" s="139">
        <v>0.27500000000000002</v>
      </c>
      <c r="Q18" s="139">
        <v>2.5861000000000001</v>
      </c>
      <c r="R18" s="139">
        <v>15.05</v>
      </c>
      <c r="S18" s="139">
        <v>0.3</v>
      </c>
      <c r="T18" s="139">
        <v>2.5000000000000001E-2</v>
      </c>
      <c r="U18" s="139">
        <v>0</v>
      </c>
      <c r="V18" s="139">
        <v>3.2035999999999998</v>
      </c>
      <c r="W18" s="139">
        <v>0</v>
      </c>
      <c r="X18" s="139">
        <v>0</v>
      </c>
      <c r="Y18" s="139">
        <v>15.375000000000002</v>
      </c>
      <c r="Z18" s="139">
        <v>1.1780600000000001</v>
      </c>
      <c r="AA18" s="139">
        <v>238</v>
      </c>
      <c r="AB18" s="139">
        <v>5</v>
      </c>
      <c r="AC18" s="139">
        <v>0.44902493441995489</v>
      </c>
      <c r="AD18" s="139">
        <v>0</v>
      </c>
      <c r="AE18" s="139">
        <f t="shared" si="0"/>
        <v>0</v>
      </c>
      <c r="AF18" s="139">
        <v>0</v>
      </c>
      <c r="AG18" s="139">
        <f t="shared" si="1"/>
        <v>0</v>
      </c>
      <c r="AH18" s="139">
        <v>0</v>
      </c>
      <c r="AI18" s="139">
        <f t="shared" si="2"/>
        <v>0</v>
      </c>
      <c r="AJ18" s="135"/>
    </row>
    <row r="19" spans="1:36" s="23" customFormat="1">
      <c r="A19" s="65" t="s">
        <v>178</v>
      </c>
      <c r="B19" s="65">
        <v>447</v>
      </c>
      <c r="C19" s="11">
        <v>3221</v>
      </c>
      <c r="D19" s="12">
        <v>100</v>
      </c>
      <c r="E19" s="17" t="s">
        <v>123</v>
      </c>
      <c r="F19" s="18">
        <v>15303</v>
      </c>
      <c r="G19" s="22">
        <v>0</v>
      </c>
      <c r="H19" s="19">
        <v>15.303000000000001</v>
      </c>
      <c r="I19" s="20">
        <v>2</v>
      </c>
      <c r="J19" s="65" t="s">
        <v>3</v>
      </c>
      <c r="K19" s="62">
        <v>42216</v>
      </c>
      <c r="L19" s="15" t="s">
        <v>173</v>
      </c>
      <c r="M19" s="139">
        <v>7.0250000000000004</v>
      </c>
      <c r="N19" s="139">
        <v>5.05</v>
      </c>
      <c r="O19" s="139">
        <v>2.2999999999999998</v>
      </c>
      <c r="P19" s="139">
        <v>1</v>
      </c>
      <c r="Q19" s="139">
        <v>2.8992499999999999</v>
      </c>
      <c r="R19" s="139">
        <v>13.5</v>
      </c>
      <c r="S19" s="139">
        <v>1.2</v>
      </c>
      <c r="T19" s="139">
        <v>0.47499999999999998</v>
      </c>
      <c r="U19" s="139">
        <v>0.2</v>
      </c>
      <c r="V19" s="139">
        <v>5.3030799999999996</v>
      </c>
      <c r="W19" s="139">
        <v>0</v>
      </c>
      <c r="X19" s="139">
        <v>0</v>
      </c>
      <c r="Y19" s="139">
        <v>15.375</v>
      </c>
      <c r="Z19" s="139">
        <v>1.2121299999999999</v>
      </c>
      <c r="AA19" s="139">
        <v>436</v>
      </c>
      <c r="AB19" s="139">
        <v>21</v>
      </c>
      <c r="AC19" s="139">
        <v>0.83363672855929272</v>
      </c>
      <c r="AD19" s="139">
        <v>0</v>
      </c>
      <c r="AE19" s="139">
        <f t="shared" si="0"/>
        <v>0</v>
      </c>
      <c r="AF19" s="139">
        <v>3</v>
      </c>
      <c r="AG19" s="139">
        <f t="shared" si="1"/>
        <v>5.601142633097151E-3</v>
      </c>
      <c r="AH19" s="139">
        <v>0</v>
      </c>
      <c r="AI19" s="139">
        <f t="shared" si="2"/>
        <v>0</v>
      </c>
      <c r="AJ19" s="135"/>
    </row>
    <row r="20" spans="1:36" s="23" customFormat="1">
      <c r="A20" s="65" t="s">
        <v>178</v>
      </c>
      <c r="B20" s="65">
        <v>447</v>
      </c>
      <c r="C20" s="11">
        <v>3265</v>
      </c>
      <c r="D20" s="12">
        <v>100</v>
      </c>
      <c r="E20" s="17" t="s">
        <v>124</v>
      </c>
      <c r="F20" s="22">
        <v>0</v>
      </c>
      <c r="G20" s="18">
        <v>11812</v>
      </c>
      <c r="H20" s="19">
        <v>11.811999999999999</v>
      </c>
      <c r="I20" s="20">
        <v>2</v>
      </c>
      <c r="J20" s="65" t="s">
        <v>290</v>
      </c>
      <c r="K20" s="62">
        <v>42216</v>
      </c>
      <c r="L20" s="15" t="s">
        <v>173</v>
      </c>
      <c r="M20" s="139">
        <v>7.6749999999999998</v>
      </c>
      <c r="N20" s="139">
        <v>2.2749999999999999</v>
      </c>
      <c r="O20" s="139">
        <v>1.1000000000000001</v>
      </c>
      <c r="P20" s="139">
        <v>0.8</v>
      </c>
      <c r="Q20" s="139">
        <v>2.9432299999999998</v>
      </c>
      <c r="R20" s="139">
        <v>11.3</v>
      </c>
      <c r="S20" s="139">
        <v>0.42499999999999999</v>
      </c>
      <c r="T20" s="139">
        <v>0.125</v>
      </c>
      <c r="U20" s="139">
        <v>0</v>
      </c>
      <c r="V20" s="139">
        <v>3.6864599999999998</v>
      </c>
      <c r="W20" s="139">
        <v>0</v>
      </c>
      <c r="X20" s="139">
        <v>0</v>
      </c>
      <c r="Y20" s="139">
        <v>11.85</v>
      </c>
      <c r="Z20" s="139">
        <v>1.2317800000000001</v>
      </c>
      <c r="AA20" s="139">
        <v>157</v>
      </c>
      <c r="AB20" s="139">
        <v>1</v>
      </c>
      <c r="AC20" s="139">
        <v>0.3809685066034541</v>
      </c>
      <c r="AD20" s="139">
        <v>0</v>
      </c>
      <c r="AE20" s="139">
        <f t="shared" si="0"/>
        <v>0</v>
      </c>
      <c r="AF20" s="139">
        <v>13</v>
      </c>
      <c r="AG20" s="139">
        <f t="shared" si="1"/>
        <v>3.1445019592666053E-2</v>
      </c>
      <c r="AH20" s="139">
        <v>0</v>
      </c>
      <c r="AI20" s="139">
        <f t="shared" si="2"/>
        <v>0</v>
      </c>
      <c r="AJ20" s="135"/>
    </row>
    <row r="21" spans="1:36" s="23" customFormat="1">
      <c r="A21" s="65" t="s">
        <v>178</v>
      </c>
      <c r="B21" s="65">
        <v>447</v>
      </c>
      <c r="C21" s="11">
        <v>3265</v>
      </c>
      <c r="D21" s="12">
        <v>100</v>
      </c>
      <c r="E21" s="17" t="s">
        <v>124</v>
      </c>
      <c r="F21" s="18">
        <v>11812</v>
      </c>
      <c r="G21" s="22">
        <v>0</v>
      </c>
      <c r="H21" s="19">
        <v>11.811999999999999</v>
      </c>
      <c r="I21" s="20">
        <v>2</v>
      </c>
      <c r="J21" s="65" t="s">
        <v>3</v>
      </c>
      <c r="K21" s="62">
        <v>42216</v>
      </c>
      <c r="L21" s="15" t="s">
        <v>173</v>
      </c>
      <c r="M21" s="139">
        <v>8.6999999999999993</v>
      </c>
      <c r="N21" s="139">
        <v>1.9</v>
      </c>
      <c r="O21" s="139">
        <v>0.72499999999999998</v>
      </c>
      <c r="P21" s="139">
        <v>0.47499999999999998</v>
      </c>
      <c r="Q21" s="139">
        <v>2.6614200000000001</v>
      </c>
      <c r="R21" s="139">
        <v>11.5</v>
      </c>
      <c r="S21" s="139">
        <v>0.3</v>
      </c>
      <c r="T21" s="139">
        <v>0</v>
      </c>
      <c r="U21" s="139">
        <v>0</v>
      </c>
      <c r="V21" s="139">
        <v>2.9265599999999998</v>
      </c>
      <c r="W21" s="139">
        <v>0</v>
      </c>
      <c r="X21" s="139">
        <v>0</v>
      </c>
      <c r="Y21" s="139">
        <v>11.799999999999999</v>
      </c>
      <c r="Z21" s="139">
        <v>1.27254</v>
      </c>
      <c r="AA21" s="139">
        <v>0</v>
      </c>
      <c r="AB21" s="139">
        <v>11</v>
      </c>
      <c r="AC21" s="139">
        <v>1.3303662135358716E-2</v>
      </c>
      <c r="AD21" s="139">
        <v>0</v>
      </c>
      <c r="AE21" s="139">
        <f t="shared" si="0"/>
        <v>0</v>
      </c>
      <c r="AF21" s="139">
        <v>0</v>
      </c>
      <c r="AG21" s="139">
        <f t="shared" si="1"/>
        <v>0</v>
      </c>
      <c r="AH21" s="139">
        <v>0</v>
      </c>
      <c r="AI21" s="139">
        <f t="shared" si="2"/>
        <v>0</v>
      </c>
      <c r="AJ21" s="135"/>
    </row>
    <row r="22" spans="1:36" s="23" customFormat="1">
      <c r="A22" s="65" t="s">
        <v>178</v>
      </c>
      <c r="B22" s="65">
        <v>447</v>
      </c>
      <c r="C22" s="11">
        <v>3282</v>
      </c>
      <c r="D22" s="12">
        <v>101</v>
      </c>
      <c r="E22" s="17" t="s">
        <v>125</v>
      </c>
      <c r="F22" s="18">
        <v>0</v>
      </c>
      <c r="G22" s="18">
        <v>22000</v>
      </c>
      <c r="H22" s="19">
        <v>22</v>
      </c>
      <c r="I22" s="20">
        <v>2</v>
      </c>
      <c r="J22" s="65" t="s">
        <v>290</v>
      </c>
      <c r="K22" s="62">
        <v>42215</v>
      </c>
      <c r="L22" s="15" t="s">
        <v>173</v>
      </c>
      <c r="M22" s="139">
        <v>21.574999999999999</v>
      </c>
      <c r="N22" s="139">
        <v>0.47499999999999998</v>
      </c>
      <c r="O22" s="139">
        <v>0</v>
      </c>
      <c r="P22" s="139">
        <v>0</v>
      </c>
      <c r="Q22" s="139">
        <v>1.76813</v>
      </c>
      <c r="R22" s="139">
        <v>22.05</v>
      </c>
      <c r="S22" s="139">
        <v>0</v>
      </c>
      <c r="T22" s="139">
        <v>0</v>
      </c>
      <c r="U22" s="139">
        <v>0</v>
      </c>
      <c r="V22" s="139">
        <v>1.03237</v>
      </c>
      <c r="W22" s="139">
        <v>0</v>
      </c>
      <c r="X22" s="139">
        <v>0</v>
      </c>
      <c r="Y22" s="139">
        <v>22.05</v>
      </c>
      <c r="Z22" s="139">
        <v>1.04664</v>
      </c>
      <c r="AA22" s="139">
        <v>323.32</v>
      </c>
      <c r="AB22" s="139">
        <v>34.234999999999999</v>
      </c>
      <c r="AC22" s="139">
        <v>0.4421266233766234</v>
      </c>
      <c r="AD22" s="139">
        <v>154.24</v>
      </c>
      <c r="AE22" s="139">
        <f t="shared" si="0"/>
        <v>0.2003116883116883</v>
      </c>
      <c r="AF22" s="139">
        <v>0</v>
      </c>
      <c r="AG22" s="139">
        <f t="shared" si="1"/>
        <v>0</v>
      </c>
      <c r="AH22" s="139">
        <v>0</v>
      </c>
      <c r="AI22" s="139">
        <f t="shared" si="2"/>
        <v>0</v>
      </c>
      <c r="AJ22" s="135"/>
    </row>
    <row r="23" spans="1:36" s="93" customFormat="1">
      <c r="A23" s="115" t="s">
        <v>178</v>
      </c>
      <c r="B23" s="115">
        <v>447</v>
      </c>
      <c r="C23" s="116">
        <v>3282</v>
      </c>
      <c r="D23" s="117">
        <v>102</v>
      </c>
      <c r="E23" s="104" t="s">
        <v>288</v>
      </c>
      <c r="F23" s="120">
        <v>22000</v>
      </c>
      <c r="G23" s="120">
        <v>53639</v>
      </c>
      <c r="H23" s="121">
        <v>31.638999999999999</v>
      </c>
      <c r="I23" s="122">
        <v>2</v>
      </c>
      <c r="J23" s="115" t="s">
        <v>290</v>
      </c>
      <c r="K23" s="118">
        <v>42215</v>
      </c>
      <c r="L23" s="119" t="s">
        <v>173</v>
      </c>
      <c r="M23" s="139">
        <v>28.574999999999999</v>
      </c>
      <c r="N23" s="139">
        <v>3.2250000000000001</v>
      </c>
      <c r="O23" s="139">
        <v>0</v>
      </c>
      <c r="P23" s="139">
        <v>0</v>
      </c>
      <c r="Q23" s="139">
        <v>2.915</v>
      </c>
      <c r="R23" s="139">
        <v>25.375</v>
      </c>
      <c r="S23" s="139">
        <v>5.85</v>
      </c>
      <c r="T23" s="139">
        <v>0.5</v>
      </c>
      <c r="U23" s="139">
        <v>7.4999999999999997E-2</v>
      </c>
      <c r="V23" s="139">
        <v>3.1869999999999998</v>
      </c>
      <c r="W23" s="139">
        <v>0</v>
      </c>
      <c r="X23" s="139">
        <v>0</v>
      </c>
      <c r="Y23" s="139">
        <v>31.8</v>
      </c>
      <c r="Z23" s="139">
        <v>1.2150000000000001</v>
      </c>
      <c r="AA23" s="139">
        <v>124.133</v>
      </c>
      <c r="AB23" s="139">
        <v>56.6</v>
      </c>
      <c r="AC23" s="139">
        <v>0</v>
      </c>
      <c r="AD23" s="139">
        <v>15</v>
      </c>
      <c r="AE23" s="139">
        <f t="shared" si="0"/>
        <v>1.3545669223788002E-2</v>
      </c>
      <c r="AF23" s="139">
        <v>18.899999999999999</v>
      </c>
      <c r="AG23" s="139">
        <f t="shared" si="1"/>
        <v>1.7067543221972882E-2</v>
      </c>
      <c r="AH23" s="139">
        <v>0</v>
      </c>
      <c r="AI23" s="139">
        <f t="shared" si="2"/>
        <v>0</v>
      </c>
      <c r="AJ23" s="135"/>
    </row>
    <row r="24" spans="1:36" s="23" customFormat="1">
      <c r="A24" s="65" t="s">
        <v>178</v>
      </c>
      <c r="B24" s="65">
        <v>447</v>
      </c>
      <c r="C24" s="11">
        <v>3319</v>
      </c>
      <c r="D24" s="12">
        <v>200</v>
      </c>
      <c r="E24" s="17" t="s">
        <v>126</v>
      </c>
      <c r="F24" s="18">
        <v>24453</v>
      </c>
      <c r="G24" s="18">
        <v>14390</v>
      </c>
      <c r="H24" s="19">
        <v>10.063000000000001</v>
      </c>
      <c r="I24" s="20">
        <v>2</v>
      </c>
      <c r="J24" s="65" t="s">
        <v>5</v>
      </c>
      <c r="K24" s="62">
        <v>42216</v>
      </c>
      <c r="L24" s="119" t="s">
        <v>173</v>
      </c>
      <c r="M24" s="139">
        <v>7.4</v>
      </c>
      <c r="N24" s="139">
        <v>1.85</v>
      </c>
      <c r="O24" s="139">
        <v>0.52500000000000002</v>
      </c>
      <c r="P24" s="139">
        <v>0.25</v>
      </c>
      <c r="Q24" s="139">
        <v>2.2844899999999999</v>
      </c>
      <c r="R24" s="139">
        <v>9.6999999999999993</v>
      </c>
      <c r="S24" s="139">
        <v>0.3</v>
      </c>
      <c r="T24" s="139">
        <v>0</v>
      </c>
      <c r="U24" s="139">
        <v>2.5000000000000001E-2</v>
      </c>
      <c r="V24" s="139">
        <v>3.4043399999999999</v>
      </c>
      <c r="W24" s="139">
        <v>0</v>
      </c>
      <c r="X24" s="139">
        <v>0</v>
      </c>
      <c r="Y24" s="139">
        <v>10.025</v>
      </c>
      <c r="Z24" s="139">
        <v>1.31928</v>
      </c>
      <c r="AA24" s="139">
        <v>2</v>
      </c>
      <c r="AB24" s="139">
        <v>866</v>
      </c>
      <c r="AC24" s="139">
        <v>1.2350761630300535</v>
      </c>
      <c r="AD24" s="139">
        <v>0</v>
      </c>
      <c r="AE24" s="139">
        <f t="shared" si="0"/>
        <v>0</v>
      </c>
      <c r="AF24" s="139">
        <v>0</v>
      </c>
      <c r="AG24" s="139">
        <f t="shared" si="1"/>
        <v>0</v>
      </c>
      <c r="AH24" s="139">
        <v>0</v>
      </c>
      <c r="AI24" s="139">
        <f t="shared" si="2"/>
        <v>0</v>
      </c>
      <c r="AJ24" s="135"/>
    </row>
    <row r="25" spans="1:36" s="23" customFormat="1">
      <c r="A25" s="65" t="s">
        <v>178</v>
      </c>
      <c r="B25" s="65">
        <v>447</v>
      </c>
      <c r="C25" s="11">
        <v>3438</v>
      </c>
      <c r="D25" s="12">
        <v>101</v>
      </c>
      <c r="E25" s="17" t="s">
        <v>127</v>
      </c>
      <c r="F25" s="18">
        <v>19730</v>
      </c>
      <c r="G25" s="18">
        <v>0</v>
      </c>
      <c r="H25" s="19">
        <v>19.73</v>
      </c>
      <c r="I25" s="20">
        <v>2</v>
      </c>
      <c r="J25" s="65" t="s">
        <v>5</v>
      </c>
      <c r="K25" s="62">
        <v>42216</v>
      </c>
      <c r="L25" s="119" t="s">
        <v>173</v>
      </c>
      <c r="M25" s="139">
        <v>18.475000000000001</v>
      </c>
      <c r="N25" s="139">
        <v>1.175</v>
      </c>
      <c r="O25" s="139">
        <v>0.1</v>
      </c>
      <c r="P25" s="139">
        <v>0</v>
      </c>
      <c r="Q25" s="139">
        <v>1.88547</v>
      </c>
      <c r="R25" s="139">
        <v>19.75</v>
      </c>
      <c r="S25" s="139">
        <v>0</v>
      </c>
      <c r="T25" s="139">
        <v>0</v>
      </c>
      <c r="U25" s="139">
        <v>0</v>
      </c>
      <c r="V25" s="139">
        <v>1.1105799999999999</v>
      </c>
      <c r="W25" s="139">
        <v>0</v>
      </c>
      <c r="X25" s="139">
        <v>0</v>
      </c>
      <c r="Y25" s="139">
        <v>19.750000000000004</v>
      </c>
      <c r="Z25" s="139">
        <v>0.97680800000000001</v>
      </c>
      <c r="AA25" s="139">
        <v>243.23</v>
      </c>
      <c r="AB25" s="139">
        <v>67.3</v>
      </c>
      <c r="AC25" s="139">
        <v>0.40095575990152776</v>
      </c>
      <c r="AD25" s="139">
        <v>87.2</v>
      </c>
      <c r="AE25" s="139">
        <f t="shared" si="0"/>
        <v>0.126276156686699</v>
      </c>
      <c r="AF25" s="139">
        <v>1.9</v>
      </c>
      <c r="AG25" s="139">
        <f t="shared" si="1"/>
        <v>2.7514300195496341E-3</v>
      </c>
      <c r="AH25" s="139">
        <v>0</v>
      </c>
      <c r="AI25" s="139">
        <f t="shared" si="2"/>
        <v>0</v>
      </c>
      <c r="AJ25" s="135"/>
    </row>
    <row r="26" spans="1:36" s="23" customFormat="1">
      <c r="A26" s="65" t="s">
        <v>178</v>
      </c>
      <c r="B26" s="65">
        <v>447</v>
      </c>
      <c r="C26" s="11">
        <v>3438</v>
      </c>
      <c r="D26" s="12">
        <v>102</v>
      </c>
      <c r="E26" s="17" t="s">
        <v>128</v>
      </c>
      <c r="F26" s="18" t="s">
        <v>129</v>
      </c>
      <c r="G26" s="18" t="s">
        <v>130</v>
      </c>
      <c r="H26" s="19">
        <v>2</v>
      </c>
      <c r="I26" s="20">
        <v>2</v>
      </c>
      <c r="J26" s="65" t="s">
        <v>290</v>
      </c>
      <c r="K26" s="62">
        <v>42216</v>
      </c>
      <c r="L26" s="119" t="s">
        <v>173</v>
      </c>
      <c r="M26" s="139">
        <v>0.6</v>
      </c>
      <c r="N26" s="139">
        <v>0.75</v>
      </c>
      <c r="O26" s="139">
        <v>0.6</v>
      </c>
      <c r="P26" s="139">
        <v>0.1</v>
      </c>
      <c r="Q26" s="139">
        <v>3.2711000000000001</v>
      </c>
      <c r="R26" s="139">
        <v>2.0249999999999999</v>
      </c>
      <c r="S26" s="139">
        <v>2.5000000000000001E-2</v>
      </c>
      <c r="T26" s="139">
        <v>0</v>
      </c>
      <c r="U26" s="139">
        <v>0</v>
      </c>
      <c r="V26" s="150">
        <v>3.38401</v>
      </c>
      <c r="W26" s="139">
        <v>0</v>
      </c>
      <c r="X26" s="139">
        <v>0</v>
      </c>
      <c r="Y26" s="139">
        <v>2.0500000000000003</v>
      </c>
      <c r="Z26" s="150">
        <v>1.37913</v>
      </c>
      <c r="AA26" s="139">
        <v>232.53</v>
      </c>
      <c r="AB26" s="139">
        <v>25.664999999999999</v>
      </c>
      <c r="AC26" s="139">
        <v>3.5051785714285715</v>
      </c>
      <c r="AD26" s="139">
        <v>44.64</v>
      </c>
      <c r="AE26" s="139">
        <f t="shared" si="0"/>
        <v>0.63771428571428568</v>
      </c>
      <c r="AF26" s="139">
        <v>0</v>
      </c>
      <c r="AG26" s="139">
        <f t="shared" si="1"/>
        <v>0</v>
      </c>
      <c r="AH26" s="139">
        <v>0</v>
      </c>
      <c r="AI26" s="139">
        <f t="shared" si="2"/>
        <v>0</v>
      </c>
      <c r="AJ26" s="135"/>
    </row>
    <row r="27" spans="1:36" s="23" customFormat="1">
      <c r="A27" s="65" t="s">
        <v>178</v>
      </c>
      <c r="B27" s="65">
        <v>447</v>
      </c>
      <c r="C27" s="11">
        <v>3438</v>
      </c>
      <c r="D27" s="12">
        <v>102</v>
      </c>
      <c r="E27" s="17" t="s">
        <v>128</v>
      </c>
      <c r="F27" s="18" t="s">
        <v>131</v>
      </c>
      <c r="G27" s="18" t="s">
        <v>132</v>
      </c>
      <c r="H27" s="19">
        <v>35.994999999999997</v>
      </c>
      <c r="I27" s="20">
        <v>2</v>
      </c>
      <c r="J27" s="65" t="s">
        <v>3</v>
      </c>
      <c r="K27" s="62">
        <v>42217</v>
      </c>
      <c r="L27" s="119" t="s">
        <v>173</v>
      </c>
      <c r="M27" s="139">
        <v>16.899999999999999</v>
      </c>
      <c r="N27" s="139">
        <v>16</v>
      </c>
      <c r="O27" s="139">
        <v>4.4000000000000004</v>
      </c>
      <c r="P27" s="139">
        <v>0.9</v>
      </c>
      <c r="Q27" s="139">
        <v>2.7900700000000001</v>
      </c>
      <c r="R27" s="139">
        <v>34.774999999999999</v>
      </c>
      <c r="S27" s="139">
        <v>1.05</v>
      </c>
      <c r="T27" s="139">
        <v>0.27500000000000002</v>
      </c>
      <c r="U27" s="139">
        <v>0.05</v>
      </c>
      <c r="V27" s="150">
        <v>4.1064800000000004</v>
      </c>
      <c r="W27" s="139">
        <v>0</v>
      </c>
      <c r="X27" s="139">
        <v>0</v>
      </c>
      <c r="Y27" s="139">
        <v>38.199999999999996</v>
      </c>
      <c r="Z27" s="150">
        <v>1.2471399999999999</v>
      </c>
      <c r="AA27" s="139">
        <v>55.2</v>
      </c>
      <c r="AB27" s="139">
        <v>65.36</v>
      </c>
      <c r="AC27" s="139">
        <v>6.975572004048182E-2</v>
      </c>
      <c r="AD27" s="139">
        <v>98.1</v>
      </c>
      <c r="AE27" s="139">
        <f t="shared" si="0"/>
        <v>7.7867957851288874E-2</v>
      </c>
      <c r="AF27" s="139">
        <v>0</v>
      </c>
      <c r="AG27" s="139">
        <f t="shared" si="1"/>
        <v>0</v>
      </c>
      <c r="AH27" s="139">
        <v>2.14</v>
      </c>
      <c r="AI27" s="139">
        <f t="shared" si="2"/>
        <v>1.6986486218323977E-3</v>
      </c>
      <c r="AJ27" s="135"/>
    </row>
    <row r="28" spans="1:36" s="23" customFormat="1">
      <c r="A28" s="10" t="s">
        <v>178</v>
      </c>
      <c r="B28" s="10">
        <v>447</v>
      </c>
      <c r="C28" s="11">
        <v>3456</v>
      </c>
      <c r="D28" s="12">
        <v>101</v>
      </c>
      <c r="E28" s="17" t="s">
        <v>133</v>
      </c>
      <c r="F28" s="22">
        <v>0</v>
      </c>
      <c r="G28" s="18">
        <v>50107</v>
      </c>
      <c r="H28" s="19">
        <v>50.106999999999999</v>
      </c>
      <c r="I28" s="20">
        <v>2</v>
      </c>
      <c r="J28" s="10" t="s">
        <v>290</v>
      </c>
      <c r="K28" s="14">
        <v>42217</v>
      </c>
      <c r="L28" s="119" t="s">
        <v>173</v>
      </c>
      <c r="M28" s="139">
        <v>31.5</v>
      </c>
      <c r="N28" s="139">
        <v>12.2</v>
      </c>
      <c r="O28" s="139">
        <v>4.8</v>
      </c>
      <c r="P28" s="139">
        <v>1.7250000000000001</v>
      </c>
      <c r="Q28" s="139">
        <v>2.45966</v>
      </c>
      <c r="R28" s="139">
        <v>46.85</v>
      </c>
      <c r="S28" s="139">
        <v>2.6</v>
      </c>
      <c r="T28" s="139">
        <v>0.6</v>
      </c>
      <c r="U28" s="139">
        <v>0.17499999999999999</v>
      </c>
      <c r="V28" s="139">
        <v>3.8143899999999999</v>
      </c>
      <c r="W28" s="139">
        <v>0</v>
      </c>
      <c r="X28" s="139">
        <v>0</v>
      </c>
      <c r="Y28" s="139">
        <v>50.225000000000001</v>
      </c>
      <c r="Z28" s="139">
        <v>1.24028</v>
      </c>
      <c r="AA28" s="139">
        <v>13.55</v>
      </c>
      <c r="AB28" s="139">
        <v>120.545</v>
      </c>
      <c r="AC28" s="139">
        <v>4.2094204117474325E-2</v>
      </c>
      <c r="AD28" s="139">
        <v>13.246499999999999</v>
      </c>
      <c r="AE28" s="139">
        <f t="shared" si="0"/>
        <v>7.5532645852162085E-3</v>
      </c>
      <c r="AF28" s="139">
        <v>1.256</v>
      </c>
      <c r="AG28" s="139">
        <f t="shared" si="1"/>
        <v>7.1618165696837345E-4</v>
      </c>
      <c r="AH28" s="139">
        <v>0</v>
      </c>
      <c r="AI28" s="139">
        <f t="shared" si="2"/>
        <v>0</v>
      </c>
      <c r="AJ28" s="135"/>
    </row>
    <row r="29" spans="1:36" s="93" customFormat="1">
      <c r="A29" s="115" t="s">
        <v>178</v>
      </c>
      <c r="B29" s="115">
        <v>447</v>
      </c>
      <c r="C29" s="116">
        <v>3456</v>
      </c>
      <c r="D29" s="117">
        <v>102</v>
      </c>
      <c r="E29" s="104" t="s">
        <v>289</v>
      </c>
      <c r="F29" s="120">
        <v>50107</v>
      </c>
      <c r="G29" s="120">
        <v>67334</v>
      </c>
      <c r="H29" s="121">
        <v>17.227</v>
      </c>
      <c r="I29" s="122">
        <v>2</v>
      </c>
      <c r="J29" s="115" t="s">
        <v>290</v>
      </c>
      <c r="K29" s="118">
        <v>42217</v>
      </c>
      <c r="L29" s="119" t="s">
        <v>173</v>
      </c>
      <c r="M29" s="139">
        <v>12.15</v>
      </c>
      <c r="N29" s="139">
        <v>3.6749999999999998</v>
      </c>
      <c r="O29" s="139">
        <v>1.4</v>
      </c>
      <c r="P29" s="139">
        <v>0</v>
      </c>
      <c r="Q29" s="139">
        <v>2.9609999999999999</v>
      </c>
      <c r="R29" s="139">
        <v>15.824999999999999</v>
      </c>
      <c r="S29" s="139">
        <v>1.4</v>
      </c>
      <c r="T29" s="139">
        <v>0</v>
      </c>
      <c r="U29" s="139">
        <v>0</v>
      </c>
      <c r="V29" s="139">
        <v>3.15</v>
      </c>
      <c r="W29" s="139">
        <v>0</v>
      </c>
      <c r="X29" s="139">
        <v>0</v>
      </c>
      <c r="Y29" s="139">
        <v>17.224999999999998</v>
      </c>
      <c r="Z29" s="139">
        <v>1.1319999999999999</v>
      </c>
      <c r="AA29" s="139">
        <v>64.099999999999994</v>
      </c>
      <c r="AB29" s="139">
        <v>32.799999999999997</v>
      </c>
      <c r="AC29" s="139">
        <v>2.8000000000000001E-2</v>
      </c>
      <c r="AD29" s="139">
        <v>18.8</v>
      </c>
      <c r="AE29" s="139">
        <f t="shared" si="0"/>
        <v>3.1180290076209274E-2</v>
      </c>
      <c r="AF29" s="139">
        <v>23.5</v>
      </c>
      <c r="AG29" s="139">
        <f t="shared" si="1"/>
        <v>3.897536259526159E-2</v>
      </c>
      <c r="AH29" s="139">
        <v>2</v>
      </c>
      <c r="AI29" s="139">
        <f t="shared" si="2"/>
        <v>3.3170521357669441E-3</v>
      </c>
      <c r="AJ29" s="135"/>
    </row>
    <row r="30" spans="1:36" s="23" customFormat="1">
      <c r="A30" s="10" t="s">
        <v>178</v>
      </c>
      <c r="B30" s="10">
        <v>447</v>
      </c>
      <c r="C30" s="11">
        <v>3504</v>
      </c>
      <c r="D30" s="12">
        <v>100</v>
      </c>
      <c r="E30" s="10" t="s">
        <v>134</v>
      </c>
      <c r="F30" s="18">
        <v>0</v>
      </c>
      <c r="G30" s="18">
        <v>3717</v>
      </c>
      <c r="H30" s="19">
        <v>3.7170000000000001</v>
      </c>
      <c r="I30" s="20">
        <v>2</v>
      </c>
      <c r="J30" s="10" t="s">
        <v>292</v>
      </c>
      <c r="K30" s="14">
        <v>42217</v>
      </c>
      <c r="L30" s="119" t="s">
        <v>173</v>
      </c>
      <c r="M30" s="139">
        <v>2.7</v>
      </c>
      <c r="N30" s="139">
        <v>0.42499999999999999</v>
      </c>
      <c r="O30" s="139">
        <v>0.22500000000000001</v>
      </c>
      <c r="P30" s="139">
        <v>0.35</v>
      </c>
      <c r="Q30" s="139">
        <v>2.5463499999999999</v>
      </c>
      <c r="R30" s="139">
        <v>3.55</v>
      </c>
      <c r="S30" s="139">
        <v>0.125</v>
      </c>
      <c r="T30" s="139">
        <v>2.5000000000000001E-2</v>
      </c>
      <c r="U30" s="139">
        <v>0</v>
      </c>
      <c r="V30" s="139">
        <v>2.9134899999999999</v>
      </c>
      <c r="W30" s="139">
        <v>0</v>
      </c>
      <c r="X30" s="139">
        <v>0</v>
      </c>
      <c r="Y30" s="139">
        <v>3.7</v>
      </c>
      <c r="Z30" s="139">
        <v>1.2303599999999999</v>
      </c>
      <c r="AA30" s="139">
        <v>55.432000000000002</v>
      </c>
      <c r="AB30" s="139">
        <v>42.54</v>
      </c>
      <c r="AC30" s="139">
        <v>0.58958453437872316</v>
      </c>
      <c r="AD30" s="139">
        <v>87.11</v>
      </c>
      <c r="AE30" s="139">
        <f t="shared" si="0"/>
        <v>0.66958760905492132</v>
      </c>
      <c r="AF30" s="139">
        <v>1.125</v>
      </c>
      <c r="AG30" s="139">
        <f t="shared" si="1"/>
        <v>8.6475268073331023E-3</v>
      </c>
      <c r="AH30" s="139">
        <v>0</v>
      </c>
      <c r="AI30" s="139">
        <f t="shared" si="2"/>
        <v>0</v>
      </c>
      <c r="AJ30" s="135"/>
    </row>
    <row r="31" spans="1:36" s="23" customFormat="1">
      <c r="A31" s="10" t="s">
        <v>178</v>
      </c>
      <c r="B31" s="10">
        <v>447</v>
      </c>
      <c r="C31" s="11">
        <v>3553</v>
      </c>
      <c r="D31" s="12">
        <v>100</v>
      </c>
      <c r="E31" s="17" t="s">
        <v>135</v>
      </c>
      <c r="F31" s="18">
        <v>0</v>
      </c>
      <c r="G31" s="18">
        <v>180</v>
      </c>
      <c r="H31" s="19">
        <v>0.18</v>
      </c>
      <c r="I31" s="20">
        <v>1</v>
      </c>
      <c r="J31" s="10" t="s">
        <v>291</v>
      </c>
      <c r="K31" s="14">
        <v>42217</v>
      </c>
      <c r="L31" s="119" t="s">
        <v>173</v>
      </c>
      <c r="M31" s="139">
        <v>0</v>
      </c>
      <c r="N31" s="139">
        <v>7.4999999999999997E-2</v>
      </c>
      <c r="O31" s="139">
        <v>0.05</v>
      </c>
      <c r="P31" s="139">
        <v>0.05</v>
      </c>
      <c r="Q31" s="139">
        <v>4.4385700000000003</v>
      </c>
      <c r="R31" s="139">
        <v>0.17499999999999999</v>
      </c>
      <c r="S31" s="139">
        <v>0</v>
      </c>
      <c r="T31" s="139">
        <v>0</v>
      </c>
      <c r="U31" s="139">
        <v>0</v>
      </c>
      <c r="V31" s="139">
        <v>2.0218600000000002</v>
      </c>
      <c r="W31" s="139">
        <v>0</v>
      </c>
      <c r="X31" s="139">
        <v>0</v>
      </c>
      <c r="Y31" s="139">
        <v>0.17499999999999999</v>
      </c>
      <c r="Z31" s="139">
        <v>1.0189999999999999</v>
      </c>
      <c r="AA31" s="139">
        <v>300.23</v>
      </c>
      <c r="AB31" s="139">
        <v>75.44</v>
      </c>
      <c r="AC31" s="139">
        <v>53.642857142857146</v>
      </c>
      <c r="AD31" s="139">
        <v>28.856000000000002</v>
      </c>
      <c r="AE31" s="139">
        <f t="shared" si="0"/>
        <v>4.5803174603174606</v>
      </c>
      <c r="AF31" s="139">
        <v>1.2</v>
      </c>
      <c r="AG31" s="139">
        <f t="shared" si="1"/>
        <v>0.19047619047619047</v>
      </c>
      <c r="AH31" s="139">
        <v>1.34</v>
      </c>
      <c r="AI31" s="139">
        <f t="shared" si="2"/>
        <v>0.21269841269841269</v>
      </c>
      <c r="AJ31" s="135"/>
    </row>
    <row r="32" spans="1:36" s="23" customFormat="1">
      <c r="A32" s="10" t="s">
        <v>178</v>
      </c>
      <c r="B32" s="10">
        <v>447</v>
      </c>
      <c r="C32" s="11">
        <v>3589</v>
      </c>
      <c r="D32" s="12">
        <v>100</v>
      </c>
      <c r="E32" s="17" t="s">
        <v>136</v>
      </c>
      <c r="F32" s="18">
        <v>0</v>
      </c>
      <c r="G32" s="18">
        <v>436</v>
      </c>
      <c r="H32" s="19">
        <v>0.436</v>
      </c>
      <c r="I32" s="20">
        <v>2</v>
      </c>
      <c r="J32" s="10" t="s">
        <v>292</v>
      </c>
      <c r="K32" s="14">
        <v>42217</v>
      </c>
      <c r="L32" s="15" t="s">
        <v>173</v>
      </c>
      <c r="M32" s="139">
        <v>0.1</v>
      </c>
      <c r="N32" s="139">
        <v>0.17499999999999999</v>
      </c>
      <c r="O32" s="139">
        <v>7.4999999999999997E-2</v>
      </c>
      <c r="P32" s="139">
        <v>7.4999999999999997E-2</v>
      </c>
      <c r="Q32" s="139">
        <v>5.8864700000000001</v>
      </c>
      <c r="R32" s="139">
        <v>0.42499999999999999</v>
      </c>
      <c r="S32" s="139">
        <v>0</v>
      </c>
      <c r="T32" s="139">
        <v>0</v>
      </c>
      <c r="U32" s="139">
        <v>0</v>
      </c>
      <c r="V32" s="139">
        <v>2.1023000000000001</v>
      </c>
      <c r="W32" s="149">
        <v>0.42499999999999999</v>
      </c>
      <c r="X32" s="139">
        <v>0</v>
      </c>
      <c r="Y32" s="139">
        <v>0</v>
      </c>
      <c r="Z32" s="139">
        <v>1.2457</v>
      </c>
      <c r="AA32" s="139">
        <v>130.25399999999999</v>
      </c>
      <c r="AB32" s="139">
        <v>50.21</v>
      </c>
      <c r="AC32" s="139">
        <v>10.180799475753604</v>
      </c>
      <c r="AD32" s="139">
        <v>7.39</v>
      </c>
      <c r="AE32" s="139">
        <f t="shared" si="0"/>
        <v>0.48427260812581913</v>
      </c>
      <c r="AF32" s="139">
        <v>1.1000000000000001</v>
      </c>
      <c r="AG32" s="139">
        <f t="shared" si="1"/>
        <v>7.2083879423328973E-2</v>
      </c>
      <c r="AH32" s="139">
        <v>0</v>
      </c>
      <c r="AI32" s="139">
        <f t="shared" si="2"/>
        <v>0</v>
      </c>
      <c r="AJ32" s="135"/>
    </row>
    <row r="33" spans="1:36" s="23" customFormat="1">
      <c r="A33" s="10" t="s">
        <v>178</v>
      </c>
      <c r="B33" s="10">
        <v>447</v>
      </c>
      <c r="C33" s="11">
        <v>3589</v>
      </c>
      <c r="D33" s="12">
        <v>100</v>
      </c>
      <c r="E33" s="17" t="s">
        <v>136</v>
      </c>
      <c r="F33" s="18">
        <v>436</v>
      </c>
      <c r="G33" s="18">
        <v>0</v>
      </c>
      <c r="H33" s="19">
        <v>0.436</v>
      </c>
      <c r="I33" s="20">
        <v>2</v>
      </c>
      <c r="J33" s="10" t="s">
        <v>3</v>
      </c>
      <c r="K33" s="14">
        <v>42217</v>
      </c>
      <c r="L33" s="15" t="s">
        <v>173</v>
      </c>
      <c r="M33" s="139">
        <v>0.3</v>
      </c>
      <c r="N33" s="139">
        <v>7.4999999999999997E-2</v>
      </c>
      <c r="O33" s="139">
        <v>0</v>
      </c>
      <c r="P33" s="139">
        <v>0.05</v>
      </c>
      <c r="Q33" s="139">
        <v>2.82294</v>
      </c>
      <c r="R33" s="139">
        <v>0.42499999999999999</v>
      </c>
      <c r="S33" s="139">
        <v>0</v>
      </c>
      <c r="T33" s="139">
        <v>0</v>
      </c>
      <c r="U33" s="139">
        <v>0</v>
      </c>
      <c r="V33" s="139">
        <v>2.0358000000000001</v>
      </c>
      <c r="W33" s="149">
        <v>0.42499999999999999</v>
      </c>
      <c r="X33" s="139">
        <v>0</v>
      </c>
      <c r="Y33" s="139">
        <v>0</v>
      </c>
      <c r="Z33" s="139">
        <v>1.3672</v>
      </c>
      <c r="AA33" s="139">
        <v>173.43</v>
      </c>
      <c r="AB33" s="139">
        <v>110.15</v>
      </c>
      <c r="AC33" s="139">
        <v>14.974115334207077</v>
      </c>
      <c r="AD33" s="139">
        <v>45.3</v>
      </c>
      <c r="AE33" s="139">
        <f t="shared" si="0"/>
        <v>2.9685452162516381</v>
      </c>
      <c r="AF33" s="139">
        <v>0</v>
      </c>
      <c r="AG33" s="139">
        <f t="shared" si="1"/>
        <v>0</v>
      </c>
      <c r="AH33" s="139">
        <v>1.91</v>
      </c>
      <c r="AI33" s="139">
        <f t="shared" si="2"/>
        <v>0.12516382699868939</v>
      </c>
      <c r="AJ33" s="135"/>
    </row>
    <row r="34" spans="1:36" s="23" customFormat="1">
      <c r="A34" s="10" t="s">
        <v>178</v>
      </c>
      <c r="B34" s="10">
        <v>447</v>
      </c>
      <c r="C34" s="11">
        <v>3590</v>
      </c>
      <c r="D34" s="12">
        <v>100</v>
      </c>
      <c r="E34" s="17" t="s">
        <v>137</v>
      </c>
      <c r="F34" s="18">
        <v>0</v>
      </c>
      <c r="G34" s="18">
        <v>2012</v>
      </c>
      <c r="H34" s="19">
        <v>2.012</v>
      </c>
      <c r="I34" s="20">
        <v>2</v>
      </c>
      <c r="J34" s="10" t="s">
        <v>291</v>
      </c>
      <c r="K34" s="14">
        <v>42217</v>
      </c>
      <c r="L34" s="15" t="s">
        <v>173</v>
      </c>
      <c r="M34" s="139">
        <v>1.2</v>
      </c>
      <c r="N34" s="139">
        <v>0.32500000000000001</v>
      </c>
      <c r="O34" s="139">
        <v>0.22500000000000001</v>
      </c>
      <c r="P34" s="139">
        <v>0.1</v>
      </c>
      <c r="Q34" s="139">
        <v>2.5381100000000001</v>
      </c>
      <c r="R34" s="139">
        <v>1.85</v>
      </c>
      <c r="S34" s="139">
        <v>0</v>
      </c>
      <c r="T34" s="139">
        <v>0</v>
      </c>
      <c r="U34" s="139">
        <v>0</v>
      </c>
      <c r="V34" s="139">
        <v>2.3494700000000002</v>
      </c>
      <c r="W34" s="139">
        <v>0</v>
      </c>
      <c r="X34" s="139">
        <v>0</v>
      </c>
      <c r="Y34" s="139">
        <v>1.85</v>
      </c>
      <c r="Z34" s="139">
        <v>1.3525499999999999</v>
      </c>
      <c r="AA34" s="139">
        <v>201.22</v>
      </c>
      <c r="AB34" s="139">
        <v>140.25399999999999</v>
      </c>
      <c r="AC34" s="139">
        <v>3.8532661175802327</v>
      </c>
      <c r="AD34" s="139">
        <v>64.231999999999999</v>
      </c>
      <c r="AE34" s="139">
        <f t="shared" si="0"/>
        <v>0.91212723658051686</v>
      </c>
      <c r="AF34" s="139">
        <v>0</v>
      </c>
      <c r="AG34" s="139">
        <f t="shared" si="1"/>
        <v>0</v>
      </c>
      <c r="AH34" s="139">
        <v>0</v>
      </c>
      <c r="AI34" s="139">
        <f t="shared" si="2"/>
        <v>0</v>
      </c>
      <c r="AJ34" s="135"/>
    </row>
    <row r="35" spans="1:36" s="23" customFormat="1">
      <c r="A35" s="10" t="s">
        <v>178</v>
      </c>
      <c r="B35" s="10">
        <v>447</v>
      </c>
      <c r="C35" s="11">
        <v>3591</v>
      </c>
      <c r="D35" s="12">
        <v>100</v>
      </c>
      <c r="E35" s="15" t="s">
        <v>138</v>
      </c>
      <c r="F35" s="18">
        <v>651</v>
      </c>
      <c r="G35" s="18">
        <v>0</v>
      </c>
      <c r="H35" s="19">
        <v>0.65100000000000002</v>
      </c>
      <c r="I35" s="20">
        <v>2</v>
      </c>
      <c r="J35" s="10" t="s">
        <v>3</v>
      </c>
      <c r="K35" s="14">
        <v>42217</v>
      </c>
      <c r="L35" s="15" t="s">
        <v>173</v>
      </c>
      <c r="M35" s="139">
        <v>0</v>
      </c>
      <c r="N35" s="139">
        <v>7.4999999999999997E-2</v>
      </c>
      <c r="O35" s="139">
        <v>0.15</v>
      </c>
      <c r="P35" s="139">
        <v>0.35</v>
      </c>
      <c r="Q35" s="139">
        <v>6.5895700000000001</v>
      </c>
      <c r="R35" s="139">
        <v>0.52500000000000002</v>
      </c>
      <c r="S35" s="139">
        <v>0.05</v>
      </c>
      <c r="T35" s="139">
        <v>0</v>
      </c>
      <c r="U35" s="139">
        <v>0</v>
      </c>
      <c r="V35" s="139">
        <v>3.65774</v>
      </c>
      <c r="W35" s="139">
        <v>0</v>
      </c>
      <c r="X35" s="139">
        <v>0</v>
      </c>
      <c r="Y35" s="139">
        <v>0.57499999999999996</v>
      </c>
      <c r="Z35" s="139">
        <v>1.2688299999999999</v>
      </c>
      <c r="AA35" s="139">
        <v>564.32000000000005</v>
      </c>
      <c r="AB35" s="139">
        <v>34.6</v>
      </c>
      <c r="AC35" s="139">
        <v>25.526442835198601</v>
      </c>
      <c r="AD35" s="139">
        <v>44.7</v>
      </c>
      <c r="AE35" s="139">
        <f t="shared" si="0"/>
        <v>1.9618169848584597</v>
      </c>
      <c r="AF35" s="139">
        <v>0</v>
      </c>
      <c r="AG35" s="139">
        <f t="shared" si="1"/>
        <v>0</v>
      </c>
      <c r="AH35" s="139">
        <v>0</v>
      </c>
      <c r="AI35" s="139">
        <f t="shared" si="2"/>
        <v>0</v>
      </c>
      <c r="AJ35" s="135"/>
    </row>
    <row r="36" spans="1:36">
      <c r="E36" s="175"/>
      <c r="F36" s="212" t="s">
        <v>170</v>
      </c>
      <c r="G36" s="213"/>
      <c r="H36" s="190">
        <f>SUM(H4:H35)</f>
        <v>499.01899999999995</v>
      </c>
      <c r="I36" s="183"/>
      <c r="J36" s="183"/>
      <c r="K36" s="183"/>
      <c r="L36" s="183"/>
      <c r="M36" s="184">
        <f t="shared" ref="M36:P36" si="3">SUM(M4:M35)</f>
        <v>323.04999999999995</v>
      </c>
      <c r="N36" s="184">
        <f t="shared" si="3"/>
        <v>123.87499999999997</v>
      </c>
      <c r="O36" s="184">
        <f t="shared" si="3"/>
        <v>39.912500000000001</v>
      </c>
      <c r="P36" s="184">
        <f t="shared" si="3"/>
        <v>12.7875</v>
      </c>
      <c r="Q36" s="184" t="s">
        <v>171</v>
      </c>
      <c r="R36" s="184">
        <v>473.346</v>
      </c>
      <c r="S36" s="184">
        <v>21.335999999999999</v>
      </c>
      <c r="T36" s="184">
        <v>3.3039999999999998</v>
      </c>
      <c r="U36" s="184">
        <v>1.034</v>
      </c>
      <c r="V36" s="184" t="s">
        <v>171</v>
      </c>
      <c r="W36" s="184">
        <f>SUM(W4:W35)</f>
        <v>0.85</v>
      </c>
      <c r="X36" s="184">
        <f t="shared" ref="X36:Y36" si="4">SUM(X4:X35)</f>
        <v>0</v>
      </c>
      <c r="Y36" s="184">
        <f t="shared" si="4"/>
        <v>498.77500000000015</v>
      </c>
      <c r="Z36" s="184" t="s">
        <v>171</v>
      </c>
      <c r="AA36" s="184">
        <f>SUM(AA4:AA35)</f>
        <v>7411.0049999999992</v>
      </c>
      <c r="AB36" s="184">
        <f>SUM(AB4:AB35)</f>
        <v>4756.49</v>
      </c>
      <c r="AC36" s="184" t="s">
        <v>171</v>
      </c>
      <c r="AD36" s="184">
        <f>SUM(AD4:AD35)</f>
        <v>1161.0545</v>
      </c>
      <c r="AE36" s="184" t="s">
        <v>171</v>
      </c>
      <c r="AF36" s="184">
        <f>SUM(AF4:AF35)</f>
        <v>75.980999999999995</v>
      </c>
      <c r="AG36" s="184" t="s">
        <v>171</v>
      </c>
      <c r="AH36" s="184">
        <f>SUM(AH4:AH35)</f>
        <v>10.950000000000001</v>
      </c>
      <c r="AI36" s="184" t="s">
        <v>171</v>
      </c>
      <c r="AJ36" s="137"/>
    </row>
    <row r="37" spans="1:36">
      <c r="E37" s="175"/>
      <c r="F37" s="212" t="s">
        <v>172</v>
      </c>
      <c r="G37" s="213"/>
      <c r="H37" s="183"/>
      <c r="I37" s="183"/>
      <c r="J37" s="183"/>
      <c r="K37" s="183"/>
      <c r="L37" s="183"/>
      <c r="M37" s="184" t="s">
        <v>171</v>
      </c>
      <c r="N37" s="184" t="s">
        <v>171</v>
      </c>
      <c r="O37" s="184" t="s">
        <v>171</v>
      </c>
      <c r="P37" s="184" t="s">
        <v>171</v>
      </c>
      <c r="Q37" s="184">
        <f>SUMPRODUCT(Q4:Q35,H4:H35)/H36</f>
        <v>2.5722237964887102</v>
      </c>
      <c r="R37" s="184" t="s">
        <v>171</v>
      </c>
      <c r="S37" s="184" t="s">
        <v>171</v>
      </c>
      <c r="T37" s="184" t="s">
        <v>171</v>
      </c>
      <c r="U37" s="184" t="s">
        <v>171</v>
      </c>
      <c r="V37" s="184">
        <f>SUMPRODUCT(V4:V35,H4:H35)/H36</f>
        <v>3.436868162635089</v>
      </c>
      <c r="W37" s="184"/>
      <c r="X37" s="184"/>
      <c r="Y37" s="184"/>
      <c r="Z37" s="209">
        <v>1.25</v>
      </c>
      <c r="AA37" s="184" t="s">
        <v>171</v>
      </c>
      <c r="AB37" s="184" t="s">
        <v>171</v>
      </c>
      <c r="AC37" s="184">
        <f>SUMPRODUCT(AC4:AC35,H4:H35)/H36</f>
        <v>0.55015771594096674</v>
      </c>
      <c r="AD37" s="184" t="s">
        <v>171</v>
      </c>
      <c r="AE37" s="184">
        <f>SUMPRODUCT(AE4:AE35,H4:H35)/H36</f>
        <v>6.6476398121686167E-2</v>
      </c>
      <c r="AF37" s="184" t="s">
        <v>171</v>
      </c>
      <c r="AG37" s="184">
        <f>SUMPRODUCT(AG4:AG35,H4:H35)/H36</f>
        <v>4.3503067303764277E-3</v>
      </c>
      <c r="AH37" s="184" t="s">
        <v>171</v>
      </c>
      <c r="AI37" s="184">
        <f>SUMPRODUCT(AI4:AI35,H4:H35)/H36</f>
        <v>6.2694435053002573E-4</v>
      </c>
      <c r="AJ37" s="135"/>
    </row>
    <row r="38" spans="1:36">
      <c r="AH38" s="44"/>
      <c r="AI38" s="44"/>
      <c r="AJ38" s="44"/>
    </row>
    <row r="39" spans="1:36">
      <c r="AH39" s="44"/>
      <c r="AI39" s="44"/>
      <c r="AJ39" s="44"/>
    </row>
    <row r="40" spans="1:36">
      <c r="AH40" s="44"/>
      <c r="AI40" s="44"/>
      <c r="AJ40" s="44"/>
    </row>
    <row r="41" spans="1:36">
      <c r="AH41" s="44"/>
      <c r="AI41" s="44"/>
      <c r="AJ41" s="44"/>
    </row>
    <row r="42" spans="1:36">
      <c r="AH42" s="44"/>
      <c r="AI42" s="44"/>
      <c r="AJ42" s="44"/>
    </row>
    <row r="43" spans="1:36">
      <c r="AH43" s="44"/>
      <c r="AI43" s="44"/>
      <c r="AJ43" s="44"/>
    </row>
    <row r="44" spans="1:36">
      <c r="AH44" s="44"/>
      <c r="AI44" s="44"/>
      <c r="AJ44" s="44"/>
    </row>
    <row r="45" spans="1:36">
      <c r="AH45" s="44"/>
      <c r="AI45" s="44"/>
      <c r="AJ45" s="44"/>
    </row>
    <row r="46" spans="1:36">
      <c r="AH46" s="44"/>
      <c r="AI46" s="44"/>
      <c r="AJ46" s="44"/>
    </row>
    <row r="47" spans="1:36">
      <c r="AH47" s="44"/>
      <c r="AI47" s="44"/>
      <c r="AJ47" s="44"/>
    </row>
    <row r="48" spans="1:36">
      <c r="AH48" s="44"/>
      <c r="AI48" s="44"/>
      <c r="AJ48" s="44"/>
    </row>
    <row r="49" spans="34:36">
      <c r="AH49" s="44"/>
      <c r="AI49" s="44"/>
      <c r="AJ49" s="44"/>
    </row>
    <row r="50" spans="34:36">
      <c r="AH50" s="44"/>
      <c r="AI50" s="44"/>
      <c r="AJ50" s="44"/>
    </row>
    <row r="51" spans="34:36">
      <c r="AH51" s="44"/>
      <c r="AI51" s="44"/>
      <c r="AJ51" s="44"/>
    </row>
    <row r="52" spans="34:36">
      <c r="AH52" s="44"/>
      <c r="AI52" s="44"/>
      <c r="AJ52" s="44"/>
    </row>
    <row r="53" spans="34:36">
      <c r="AH53" s="44"/>
      <c r="AI53" s="44"/>
      <c r="AJ53" s="44"/>
    </row>
    <row r="54" spans="34:36">
      <c r="AH54" s="44"/>
      <c r="AI54" s="44"/>
      <c r="AJ54" s="44"/>
    </row>
    <row r="55" spans="34:36">
      <c r="AH55" s="44"/>
      <c r="AI55" s="44"/>
      <c r="AJ55" s="44"/>
    </row>
    <row r="56" spans="34:36">
      <c r="AH56" s="44"/>
      <c r="AI56" s="44"/>
      <c r="AJ56" s="44"/>
    </row>
    <row r="57" spans="34:36">
      <c r="AH57" s="44"/>
      <c r="AI57" s="44"/>
      <c r="AJ57" s="44"/>
    </row>
    <row r="58" spans="34:36">
      <c r="AH58" s="44"/>
      <c r="AI58" s="44"/>
      <c r="AJ58" s="44"/>
    </row>
    <row r="59" spans="34:36">
      <c r="AH59" s="44"/>
      <c r="AI59" s="44"/>
      <c r="AJ59" s="44"/>
    </row>
    <row r="60" spans="34:36">
      <c r="AH60" s="44"/>
      <c r="AI60" s="44"/>
      <c r="AJ60" s="44"/>
    </row>
    <row r="61" spans="34:36">
      <c r="AH61" s="44"/>
      <c r="AI61" s="44"/>
      <c r="AJ61" s="44"/>
    </row>
    <row r="62" spans="34:36">
      <c r="AH62" s="44"/>
      <c r="AI62" s="44"/>
      <c r="AJ62" s="44"/>
    </row>
    <row r="63" spans="34:36">
      <c r="AH63" s="44"/>
      <c r="AI63" s="44"/>
      <c r="AJ63" s="44"/>
    </row>
    <row r="64" spans="34:36">
      <c r="AH64" s="44"/>
      <c r="AI64" s="44"/>
      <c r="AJ64" s="44"/>
    </row>
    <row r="65" spans="34:36">
      <c r="AH65" s="44"/>
      <c r="AI65" s="44"/>
      <c r="AJ65" s="44"/>
    </row>
    <row r="66" spans="34:36">
      <c r="AH66" s="44"/>
      <c r="AI66" s="44"/>
      <c r="AJ66" s="44"/>
    </row>
    <row r="67" spans="34:36">
      <c r="AH67" s="44"/>
      <c r="AI67" s="44"/>
      <c r="AJ67" s="44"/>
    </row>
    <row r="68" spans="34:36">
      <c r="AH68" s="44"/>
      <c r="AI68" s="44"/>
      <c r="AJ68" s="44"/>
    </row>
    <row r="69" spans="34:36">
      <c r="AH69" s="44"/>
      <c r="AI69" s="44"/>
      <c r="AJ69" s="44"/>
    </row>
    <row r="70" spans="34:36">
      <c r="AH70" s="44"/>
      <c r="AI70" s="44"/>
      <c r="AJ70" s="44"/>
    </row>
    <row r="71" spans="34:36">
      <c r="AH71" s="44"/>
      <c r="AI71" s="44"/>
      <c r="AJ71" s="44"/>
    </row>
    <row r="72" spans="34:36">
      <c r="AH72" s="44"/>
      <c r="AI72" s="44"/>
      <c r="AJ72" s="44"/>
    </row>
    <row r="73" spans="34:36">
      <c r="AH73" s="44"/>
      <c r="AI73" s="44"/>
      <c r="AJ73" s="44"/>
    </row>
    <row r="74" spans="34:36">
      <c r="AH74" s="44"/>
      <c r="AI74" s="44"/>
      <c r="AJ74" s="44"/>
    </row>
    <row r="75" spans="34:36">
      <c r="AH75" s="44"/>
      <c r="AI75" s="44"/>
      <c r="AJ75" s="44"/>
    </row>
    <row r="76" spans="34:36">
      <c r="AH76" s="44"/>
      <c r="AI76" s="44"/>
      <c r="AJ76" s="44"/>
    </row>
    <row r="77" spans="34:36">
      <c r="AH77" s="44"/>
      <c r="AI77" s="44"/>
      <c r="AJ77" s="44"/>
    </row>
    <row r="78" spans="34:36">
      <c r="AH78" s="44"/>
      <c r="AI78" s="44"/>
      <c r="AJ78" s="44"/>
    </row>
    <row r="79" spans="34:36">
      <c r="AH79" s="44"/>
      <c r="AI79" s="44"/>
      <c r="AJ79" s="44"/>
    </row>
    <row r="80" spans="34:36">
      <c r="AH80" s="44"/>
      <c r="AI80" s="44"/>
      <c r="AJ80" s="44"/>
    </row>
    <row r="81" spans="34:36">
      <c r="AH81" s="44"/>
      <c r="AI81" s="44"/>
      <c r="AJ81" s="44"/>
    </row>
    <row r="82" spans="34:36">
      <c r="AH82" s="44"/>
      <c r="AI82" s="44"/>
      <c r="AJ82" s="44"/>
    </row>
    <row r="83" spans="34:36">
      <c r="AH83" s="44"/>
      <c r="AI83" s="44"/>
      <c r="AJ83" s="44"/>
    </row>
    <row r="84" spans="34:36">
      <c r="AH84" s="44"/>
      <c r="AI84" s="44"/>
      <c r="AJ84" s="44"/>
    </row>
    <row r="85" spans="34:36">
      <c r="AH85" s="44"/>
      <c r="AI85" s="44"/>
      <c r="AJ85" s="44"/>
    </row>
    <row r="86" spans="34:36">
      <c r="AH86" s="44"/>
      <c r="AI86" s="44"/>
      <c r="AJ86" s="44"/>
    </row>
    <row r="87" spans="34:36">
      <c r="AH87" s="44"/>
      <c r="AI87" s="44"/>
      <c r="AJ87" s="44"/>
    </row>
    <row r="88" spans="34:36">
      <c r="AH88" s="44"/>
      <c r="AI88" s="44"/>
      <c r="AJ88" s="44"/>
    </row>
    <row r="89" spans="34:36">
      <c r="AH89" s="44"/>
      <c r="AI89" s="44"/>
      <c r="AJ89" s="44"/>
    </row>
    <row r="90" spans="34:36">
      <c r="AH90" s="44"/>
      <c r="AI90" s="44"/>
      <c r="AJ90" s="44"/>
    </row>
    <row r="91" spans="34:36">
      <c r="AH91" s="44"/>
      <c r="AI91" s="44"/>
      <c r="AJ91" s="44"/>
    </row>
    <row r="92" spans="34:36">
      <c r="AH92" s="44"/>
      <c r="AI92" s="44"/>
      <c r="AJ92" s="44"/>
    </row>
    <row r="93" spans="34:36">
      <c r="AH93" s="44"/>
      <c r="AI93" s="44"/>
      <c r="AJ93" s="44"/>
    </row>
    <row r="94" spans="34:36">
      <c r="AH94" s="44"/>
      <c r="AI94" s="44"/>
      <c r="AJ94" s="44"/>
    </row>
    <row r="95" spans="34:36">
      <c r="AH95" s="44"/>
      <c r="AI95" s="44"/>
      <c r="AJ95" s="44"/>
    </row>
    <row r="96" spans="34:36">
      <c r="AH96" s="44"/>
      <c r="AI96" s="44"/>
      <c r="AJ96" s="44"/>
    </row>
    <row r="97" spans="34:36">
      <c r="AH97" s="44"/>
      <c r="AI97" s="44"/>
      <c r="AJ97" s="44"/>
    </row>
    <row r="98" spans="34:36">
      <c r="AH98" s="44"/>
      <c r="AI98" s="44"/>
      <c r="AJ98" s="44"/>
    </row>
    <row r="99" spans="34:36">
      <c r="AH99" s="44"/>
      <c r="AI99" s="44"/>
      <c r="AJ99" s="44"/>
    </row>
    <row r="100" spans="34:36">
      <c r="AH100" s="44"/>
      <c r="AI100" s="44"/>
      <c r="AJ100" s="44"/>
    </row>
    <row r="101" spans="34:36">
      <c r="AH101" s="44"/>
      <c r="AI101" s="44"/>
      <c r="AJ101" s="44"/>
    </row>
    <row r="102" spans="34:36">
      <c r="AH102" s="44"/>
      <c r="AI102" s="44"/>
      <c r="AJ102" s="44"/>
    </row>
    <row r="103" spans="34:36">
      <c r="AH103" s="44"/>
      <c r="AI103" s="44"/>
      <c r="AJ103" s="44"/>
    </row>
    <row r="104" spans="34:36">
      <c r="AH104" s="44"/>
      <c r="AI104" s="44"/>
      <c r="AJ104" s="44"/>
    </row>
    <row r="105" spans="34:36">
      <c r="AH105" s="44"/>
      <c r="AI105" s="44"/>
      <c r="AJ105" s="44"/>
    </row>
    <row r="106" spans="34:36">
      <c r="AH106" s="44"/>
      <c r="AI106" s="44"/>
      <c r="AJ106" s="44"/>
    </row>
    <row r="107" spans="34:36">
      <c r="AH107" s="44"/>
      <c r="AI107" s="44"/>
      <c r="AJ107" s="44"/>
    </row>
    <row r="108" spans="34:36">
      <c r="AH108" s="44"/>
      <c r="AI108" s="44"/>
      <c r="AJ108" s="44"/>
    </row>
    <row r="109" spans="34:36">
      <c r="AH109" s="44"/>
      <c r="AI109" s="44"/>
      <c r="AJ109" s="44"/>
    </row>
    <row r="110" spans="34:36">
      <c r="AH110" s="44"/>
      <c r="AI110" s="44"/>
      <c r="AJ110" s="44"/>
    </row>
    <row r="111" spans="34:36">
      <c r="AH111" s="44"/>
      <c r="AI111" s="44"/>
      <c r="AJ111" s="44"/>
    </row>
    <row r="112" spans="34:36">
      <c r="AH112" s="44"/>
      <c r="AI112" s="44"/>
      <c r="AJ112" s="44"/>
    </row>
    <row r="113" spans="34:36">
      <c r="AH113" s="44"/>
      <c r="AI113" s="44"/>
      <c r="AJ113" s="44"/>
    </row>
    <row r="114" spans="34:36">
      <c r="AH114" s="44"/>
      <c r="AI114" s="44"/>
      <c r="AJ114" s="44"/>
    </row>
    <row r="115" spans="34:36">
      <c r="AH115" s="44"/>
      <c r="AI115" s="44"/>
      <c r="AJ115" s="44"/>
    </row>
    <row r="116" spans="34:36">
      <c r="AH116" s="44"/>
      <c r="AI116" s="44"/>
      <c r="AJ116" s="44"/>
    </row>
    <row r="117" spans="34:36">
      <c r="AH117" s="44"/>
      <c r="AI117" s="44"/>
      <c r="AJ117" s="44"/>
    </row>
  </sheetData>
  <mergeCells count="30">
    <mergeCell ref="AI2:AI3"/>
    <mergeCell ref="L2:L3"/>
    <mergeCell ref="AF2:AF3"/>
    <mergeCell ref="AD2:AD3"/>
    <mergeCell ref="W2:Y2"/>
    <mergeCell ref="AE2:AE3"/>
    <mergeCell ref="M2:P2"/>
    <mergeCell ref="Q2:Q3"/>
    <mergeCell ref="R2:U2"/>
    <mergeCell ref="Z2:Z3"/>
    <mergeCell ref="AA2:AA3"/>
    <mergeCell ref="AB2:AB3"/>
    <mergeCell ref="AC2:AC3"/>
    <mergeCell ref="AH2:AH3"/>
    <mergeCell ref="H2:H3"/>
    <mergeCell ref="I2:I3"/>
    <mergeCell ref="J2:J3"/>
    <mergeCell ref="K2:K3"/>
    <mergeCell ref="V2:V3"/>
    <mergeCell ref="AG2:AG3"/>
    <mergeCell ref="A1:E1"/>
    <mergeCell ref="F36:G36"/>
    <mergeCell ref="F37:G37"/>
    <mergeCell ref="G2:G3"/>
    <mergeCell ref="F2:F3"/>
    <mergeCell ref="A2:A3"/>
    <mergeCell ref="B2:B3"/>
    <mergeCell ref="C2:C3"/>
    <mergeCell ref="D2:D3"/>
    <mergeCell ref="E2:E3"/>
  </mergeCells>
  <printOptions horizontalCentered="1"/>
  <pageMargins left="0.63988095238095233" right="0.25" top="0.75" bottom="0.75" header="0.3" footer="0.3"/>
  <pageSetup paperSize="8" scale="4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5"/>
  <sheetViews>
    <sheetView tabSelected="1" view="pageLayout" topLeftCell="A31" zoomScale="55" zoomScaleNormal="90" zoomScalePageLayoutView="55" workbookViewId="0">
      <selection activeCell="AG25" sqref="AG25"/>
    </sheetView>
  </sheetViews>
  <sheetFormatPr defaultRowHeight="14.25"/>
  <cols>
    <col min="1" max="1" width="28.375" customWidth="1"/>
    <col min="5" max="5" width="26.625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1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7" customWidth="1"/>
    <col min="33" max="33" width="11" customWidth="1"/>
    <col min="34" max="34" width="11.75" style="69" customWidth="1"/>
    <col min="35" max="35" width="9" style="69" customWidth="1"/>
    <col min="36" max="36" width="9.125" style="7"/>
  </cols>
  <sheetData>
    <row r="1" spans="1:44" s="1" customFormat="1" ht="23.25">
      <c r="A1" s="211" t="s">
        <v>273</v>
      </c>
      <c r="B1" s="211"/>
      <c r="C1" s="211"/>
      <c r="D1" s="211"/>
      <c r="E1" s="211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H1" s="134"/>
      <c r="AI1" s="134"/>
      <c r="AJ1" s="44"/>
      <c r="AK1" s="134"/>
      <c r="AL1" s="134"/>
      <c r="AM1" s="134"/>
      <c r="AN1" s="134"/>
      <c r="AO1" s="134"/>
      <c r="AP1" s="134"/>
      <c r="AQ1" s="134"/>
      <c r="AR1" s="134"/>
    </row>
    <row r="2" spans="1:44" s="1" customFormat="1" ht="22.5" customHeight="1">
      <c r="A2" s="214" t="s">
        <v>196</v>
      </c>
      <c r="B2" s="214" t="s">
        <v>161</v>
      </c>
      <c r="C2" s="215" t="s">
        <v>162</v>
      </c>
      <c r="D2" s="216" t="s">
        <v>163</v>
      </c>
      <c r="E2" s="214" t="s">
        <v>164</v>
      </c>
      <c r="F2" s="214" t="s">
        <v>294</v>
      </c>
      <c r="G2" s="214" t="s">
        <v>295</v>
      </c>
      <c r="H2" s="223" t="s">
        <v>296</v>
      </c>
      <c r="I2" s="214" t="s">
        <v>165</v>
      </c>
      <c r="J2" s="214" t="s">
        <v>166</v>
      </c>
      <c r="K2" s="224" t="s">
        <v>167</v>
      </c>
      <c r="L2" s="214" t="s">
        <v>168</v>
      </c>
      <c r="M2" s="225" t="s">
        <v>297</v>
      </c>
      <c r="N2" s="225"/>
      <c r="O2" s="225"/>
      <c r="P2" s="225"/>
      <c r="Q2" s="226" t="s">
        <v>298</v>
      </c>
      <c r="R2" s="225" t="s">
        <v>299</v>
      </c>
      <c r="S2" s="225"/>
      <c r="T2" s="225"/>
      <c r="U2" s="225"/>
      <c r="V2" s="226" t="s">
        <v>300</v>
      </c>
      <c r="W2" s="227" t="s">
        <v>301</v>
      </c>
      <c r="X2" s="228"/>
      <c r="Y2" s="229"/>
      <c r="Z2" s="226" t="s">
        <v>302</v>
      </c>
      <c r="AA2" s="232" t="s">
        <v>303</v>
      </c>
      <c r="AB2" s="232" t="s">
        <v>304</v>
      </c>
      <c r="AC2" s="217" t="s">
        <v>329</v>
      </c>
      <c r="AD2" s="230" t="s">
        <v>306</v>
      </c>
      <c r="AE2" s="233" t="s">
        <v>307</v>
      </c>
      <c r="AF2" s="230" t="s">
        <v>308</v>
      </c>
      <c r="AG2" s="217" t="s">
        <v>309</v>
      </c>
      <c r="AH2" s="230" t="s">
        <v>310</v>
      </c>
      <c r="AI2" s="230" t="s">
        <v>311</v>
      </c>
      <c r="AJ2" s="236"/>
      <c r="AK2" s="134"/>
      <c r="AL2" s="134"/>
      <c r="AM2" s="134"/>
      <c r="AN2" s="134"/>
      <c r="AO2" s="134"/>
      <c r="AP2" s="134"/>
      <c r="AQ2" s="134"/>
      <c r="AR2" s="134"/>
    </row>
    <row r="3" spans="1:44" s="1" customFormat="1" ht="51" customHeight="1">
      <c r="A3" s="214"/>
      <c r="B3" s="214"/>
      <c r="C3" s="215"/>
      <c r="D3" s="216"/>
      <c r="E3" s="214"/>
      <c r="F3" s="214"/>
      <c r="G3" s="214"/>
      <c r="H3" s="223"/>
      <c r="I3" s="214"/>
      <c r="J3" s="214"/>
      <c r="K3" s="224"/>
      <c r="L3" s="214"/>
      <c r="M3" s="176" t="s">
        <v>312</v>
      </c>
      <c r="N3" s="177" t="s">
        <v>313</v>
      </c>
      <c r="O3" s="177" t="s">
        <v>314</v>
      </c>
      <c r="P3" s="176" t="s">
        <v>315</v>
      </c>
      <c r="Q3" s="226"/>
      <c r="R3" s="176" t="s">
        <v>316</v>
      </c>
      <c r="S3" s="177" t="s">
        <v>317</v>
      </c>
      <c r="T3" s="177" t="s">
        <v>318</v>
      </c>
      <c r="U3" s="176" t="s">
        <v>319</v>
      </c>
      <c r="V3" s="226"/>
      <c r="W3" s="176" t="s">
        <v>320</v>
      </c>
      <c r="X3" s="177" t="s">
        <v>321</v>
      </c>
      <c r="Y3" s="176" t="s">
        <v>322</v>
      </c>
      <c r="Z3" s="226"/>
      <c r="AA3" s="232"/>
      <c r="AB3" s="232"/>
      <c r="AC3" s="218"/>
      <c r="AD3" s="231"/>
      <c r="AE3" s="234"/>
      <c r="AF3" s="231"/>
      <c r="AG3" s="218"/>
      <c r="AH3" s="231"/>
      <c r="AI3" s="231"/>
      <c r="AJ3" s="236"/>
      <c r="AK3" s="134"/>
      <c r="AL3" s="134"/>
      <c r="AM3" s="134"/>
      <c r="AN3" s="134"/>
      <c r="AO3" s="134"/>
      <c r="AP3" s="134"/>
      <c r="AQ3" s="134"/>
      <c r="AR3" s="134"/>
    </row>
    <row r="4" spans="1:44" s="67" customFormat="1" ht="21" customHeight="1">
      <c r="A4" s="65" t="s">
        <v>139</v>
      </c>
      <c r="B4" s="65">
        <v>448</v>
      </c>
      <c r="C4" s="11">
        <v>32</v>
      </c>
      <c r="D4" s="12">
        <v>201</v>
      </c>
      <c r="E4" s="65" t="s">
        <v>268</v>
      </c>
      <c r="F4" s="18">
        <v>26000</v>
      </c>
      <c r="G4" s="18">
        <v>49087</v>
      </c>
      <c r="H4" s="19">
        <v>23.087</v>
      </c>
      <c r="I4" s="20">
        <v>8</v>
      </c>
      <c r="J4" s="65" t="s">
        <v>293</v>
      </c>
      <c r="K4" s="62">
        <v>42182</v>
      </c>
      <c r="L4" s="15" t="s">
        <v>173</v>
      </c>
      <c r="M4" s="139">
        <v>19.625</v>
      </c>
      <c r="N4" s="139">
        <v>2.2749999999999999</v>
      </c>
      <c r="O4" s="139">
        <v>0.7</v>
      </c>
      <c r="P4" s="139">
        <v>0.125</v>
      </c>
      <c r="Q4" s="139">
        <v>1.823</v>
      </c>
      <c r="R4" s="139">
        <v>21.95</v>
      </c>
      <c r="S4" s="139">
        <v>0.45</v>
      </c>
      <c r="T4" s="139">
        <v>0.32500000000000001</v>
      </c>
      <c r="U4" s="139">
        <v>0</v>
      </c>
      <c r="V4" s="139">
        <v>3.1819999999999999</v>
      </c>
      <c r="W4" s="139">
        <v>0</v>
      </c>
      <c r="X4" s="139">
        <v>0</v>
      </c>
      <c r="Y4" s="139">
        <v>22.724999999999998</v>
      </c>
      <c r="Z4" s="139">
        <v>1.123</v>
      </c>
      <c r="AA4" s="139">
        <v>12</v>
      </c>
      <c r="AB4" s="139">
        <v>23.75</v>
      </c>
      <c r="AC4" s="139">
        <f>(AA4+AB4*0.5)/(3.5*H4*1000)*100</f>
        <v>2.9546621784677835E-2</v>
      </c>
      <c r="AD4" s="139">
        <v>28.48</v>
      </c>
      <c r="AE4" s="139">
        <f>AD4/(3.5*H4*1000)*100</f>
        <v>3.5245561818958104E-2</v>
      </c>
      <c r="AF4" s="139">
        <v>0</v>
      </c>
      <c r="AG4" s="139">
        <f>AF4/(3.5*H4*1000)*100</f>
        <v>0</v>
      </c>
      <c r="AH4" s="139">
        <v>0</v>
      </c>
      <c r="AI4" s="139">
        <f>AH4/(3.5*H4*1000)*100</f>
        <v>0</v>
      </c>
      <c r="AJ4" s="134"/>
      <c r="AK4" s="134"/>
      <c r="AL4" s="134"/>
      <c r="AM4" s="134"/>
      <c r="AN4" s="134"/>
      <c r="AO4" s="134"/>
      <c r="AP4" s="134"/>
      <c r="AQ4" s="134"/>
      <c r="AR4" s="134"/>
    </row>
    <row r="5" spans="1:44" s="67" customFormat="1" ht="23.25">
      <c r="A5" s="65" t="s">
        <v>139</v>
      </c>
      <c r="B5" s="65">
        <v>448</v>
      </c>
      <c r="C5" s="11">
        <v>32</v>
      </c>
      <c r="D5" s="12">
        <v>201</v>
      </c>
      <c r="E5" s="65" t="s">
        <v>268</v>
      </c>
      <c r="F5" s="18">
        <v>49087</v>
      </c>
      <c r="G5" s="18">
        <v>26000</v>
      </c>
      <c r="H5" s="19">
        <v>23.087</v>
      </c>
      <c r="I5" s="20">
        <v>8</v>
      </c>
      <c r="J5" s="65" t="s">
        <v>236</v>
      </c>
      <c r="K5" s="62">
        <v>42182</v>
      </c>
      <c r="L5" s="15" t="s">
        <v>173</v>
      </c>
      <c r="M5" s="139">
        <v>19.375</v>
      </c>
      <c r="N5" s="139">
        <v>3.15</v>
      </c>
      <c r="O5" s="139">
        <v>0.92500000000000004</v>
      </c>
      <c r="P5" s="139">
        <v>0.27500000000000002</v>
      </c>
      <c r="Q5" s="139">
        <v>2.0150000000000001</v>
      </c>
      <c r="R5" s="139">
        <v>21.024999999999999</v>
      </c>
      <c r="S5" s="139">
        <v>1.7749999999999999</v>
      </c>
      <c r="T5" s="139">
        <v>0.92500000000000004</v>
      </c>
      <c r="U5" s="139">
        <v>0</v>
      </c>
      <c r="V5" s="139">
        <v>5.1829999999999998</v>
      </c>
      <c r="W5" s="139">
        <v>0</v>
      </c>
      <c r="X5" s="139">
        <v>0</v>
      </c>
      <c r="Y5" s="139">
        <v>23.724999999999998</v>
      </c>
      <c r="Z5" s="139">
        <v>1.169</v>
      </c>
      <c r="AA5" s="139">
        <v>0</v>
      </c>
      <c r="AB5" s="139">
        <v>21.32</v>
      </c>
      <c r="AC5" s="139">
        <f t="shared" ref="AC5:AC37" si="0">(AA5+AB5*0.5)/(3.5*H5*1000)*100</f>
        <v>1.3192334585326312E-2</v>
      </c>
      <c r="AD5" s="139">
        <v>36.32</v>
      </c>
      <c r="AE5" s="139">
        <f t="shared" ref="AE5:AE37" si="1">AD5/(3.5*H5*1000)*100</f>
        <v>4.4947991757884775E-2</v>
      </c>
      <c r="AF5" s="139">
        <v>15.6</v>
      </c>
      <c r="AG5" s="139">
        <f t="shared" ref="AG5:AG37" si="2">AF5/(3.5*H5*1000)*100</f>
        <v>1.9305855490721432E-2</v>
      </c>
      <c r="AH5" s="139">
        <v>0</v>
      </c>
      <c r="AI5" s="139">
        <f t="shared" ref="AI5:AI37" si="3">AH5/(3.5*H5*1000)*100</f>
        <v>0</v>
      </c>
      <c r="AJ5" s="136"/>
      <c r="AK5" s="135"/>
      <c r="AL5" s="135"/>
      <c r="AM5" s="134"/>
      <c r="AN5" s="134"/>
      <c r="AO5" s="134"/>
      <c r="AP5" s="134"/>
      <c r="AQ5" s="134"/>
      <c r="AR5" s="134"/>
    </row>
    <row r="6" spans="1:44" s="67" customFormat="1" ht="23.25">
      <c r="A6" s="65" t="s">
        <v>139</v>
      </c>
      <c r="B6" s="65">
        <v>448</v>
      </c>
      <c r="C6" s="11">
        <v>32</v>
      </c>
      <c r="D6" s="12">
        <v>202</v>
      </c>
      <c r="E6" s="65" t="s">
        <v>269</v>
      </c>
      <c r="F6" s="18">
        <v>49087</v>
      </c>
      <c r="G6" s="18">
        <v>66800</v>
      </c>
      <c r="H6" s="19">
        <v>17.713000000000001</v>
      </c>
      <c r="I6" s="20">
        <v>8</v>
      </c>
      <c r="J6" s="65" t="s">
        <v>293</v>
      </c>
      <c r="K6" s="62">
        <v>42182</v>
      </c>
      <c r="L6" s="15" t="s">
        <v>173</v>
      </c>
      <c r="M6" s="139">
        <v>12.75</v>
      </c>
      <c r="N6" s="139">
        <v>2.75</v>
      </c>
      <c r="O6" s="139">
        <v>1.7</v>
      </c>
      <c r="P6" s="139">
        <v>0.375</v>
      </c>
      <c r="Q6" s="139">
        <v>2.2240000000000002</v>
      </c>
      <c r="R6" s="139">
        <v>16.600000000000001</v>
      </c>
      <c r="S6" s="139">
        <v>0.77500000000000002</v>
      </c>
      <c r="T6" s="139">
        <v>0.2</v>
      </c>
      <c r="U6" s="139">
        <v>0</v>
      </c>
      <c r="V6" s="139">
        <v>4.1529999999999996</v>
      </c>
      <c r="W6" s="139">
        <v>0</v>
      </c>
      <c r="X6" s="139">
        <v>0</v>
      </c>
      <c r="Y6" s="139">
        <v>17.574999999999999</v>
      </c>
      <c r="Z6" s="139">
        <v>1.268</v>
      </c>
      <c r="AA6" s="139">
        <v>32.82</v>
      </c>
      <c r="AB6" s="139">
        <v>48.15</v>
      </c>
      <c r="AC6" s="139">
        <f t="shared" si="0"/>
        <v>9.1772789960561638E-2</v>
      </c>
      <c r="AD6" s="139">
        <v>124.12</v>
      </c>
      <c r="AE6" s="139">
        <f t="shared" si="1"/>
        <v>0.20020807961868198</v>
      </c>
      <c r="AF6" s="139">
        <v>0</v>
      </c>
      <c r="AG6" s="139">
        <f t="shared" si="2"/>
        <v>0</v>
      </c>
      <c r="AH6" s="139">
        <v>0</v>
      </c>
      <c r="AI6" s="139">
        <f t="shared" si="3"/>
        <v>0</v>
      </c>
      <c r="AJ6" s="136"/>
      <c r="AK6" s="135"/>
      <c r="AL6" s="135"/>
      <c r="AM6" s="134"/>
      <c r="AN6" s="134"/>
      <c r="AO6" s="134"/>
      <c r="AP6" s="134"/>
      <c r="AQ6" s="134"/>
      <c r="AR6" s="134"/>
    </row>
    <row r="7" spans="1:44" s="67" customFormat="1" ht="23.25">
      <c r="A7" s="65" t="s">
        <v>139</v>
      </c>
      <c r="B7" s="65">
        <v>448</v>
      </c>
      <c r="C7" s="11">
        <v>32</v>
      </c>
      <c r="D7" s="12">
        <v>202</v>
      </c>
      <c r="E7" s="65" t="s">
        <v>269</v>
      </c>
      <c r="F7" s="18">
        <v>66800</v>
      </c>
      <c r="G7" s="18">
        <v>49087</v>
      </c>
      <c r="H7" s="19">
        <v>17.713000000000001</v>
      </c>
      <c r="I7" s="20">
        <v>8</v>
      </c>
      <c r="J7" s="65" t="s">
        <v>236</v>
      </c>
      <c r="K7" s="62">
        <v>42182</v>
      </c>
      <c r="L7" s="15" t="s">
        <v>173</v>
      </c>
      <c r="M7" s="139">
        <v>11.1</v>
      </c>
      <c r="N7" s="139">
        <v>4.1500000000000004</v>
      </c>
      <c r="O7" s="139">
        <v>2.0499999999999998</v>
      </c>
      <c r="P7" s="139">
        <v>0.32500000000000001</v>
      </c>
      <c r="Q7" s="139">
        <v>2.4009999999999998</v>
      </c>
      <c r="R7" s="139">
        <v>14.15</v>
      </c>
      <c r="S7" s="139">
        <v>2.125</v>
      </c>
      <c r="T7" s="139">
        <v>1.2749999999999999</v>
      </c>
      <c r="U7" s="139">
        <v>7.4999999999999997E-2</v>
      </c>
      <c r="V7" s="139">
        <v>5.7539999999999996</v>
      </c>
      <c r="W7" s="139">
        <v>0</v>
      </c>
      <c r="X7" s="139">
        <v>0</v>
      </c>
      <c r="Y7" s="139">
        <v>17.625</v>
      </c>
      <c r="Z7" s="139">
        <v>1.198</v>
      </c>
      <c r="AA7" s="139">
        <v>84.12</v>
      </c>
      <c r="AB7" s="139">
        <v>125.69</v>
      </c>
      <c r="AC7" s="139">
        <f t="shared" si="0"/>
        <v>0.23705752836899449</v>
      </c>
      <c r="AD7" s="139">
        <v>25.62</v>
      </c>
      <c r="AE7" s="139">
        <f t="shared" si="1"/>
        <v>4.1325580082425331E-2</v>
      </c>
      <c r="AF7" s="139">
        <v>10.5</v>
      </c>
      <c r="AG7" s="139">
        <f t="shared" si="2"/>
        <v>1.6936713148534972E-2</v>
      </c>
      <c r="AH7" s="139">
        <v>0</v>
      </c>
      <c r="AI7" s="139">
        <f t="shared" si="3"/>
        <v>0</v>
      </c>
      <c r="AJ7" s="136"/>
      <c r="AK7" s="135"/>
      <c r="AL7" s="135"/>
      <c r="AM7" s="134"/>
      <c r="AN7" s="134"/>
      <c r="AO7" s="134"/>
      <c r="AP7" s="134"/>
      <c r="AQ7" s="134"/>
      <c r="AR7" s="134"/>
    </row>
    <row r="8" spans="1:44" s="67" customFormat="1" ht="23.25">
      <c r="A8" s="65" t="s">
        <v>139</v>
      </c>
      <c r="B8" s="65">
        <v>448</v>
      </c>
      <c r="C8" s="11">
        <v>33</v>
      </c>
      <c r="D8" s="12">
        <v>201</v>
      </c>
      <c r="E8" s="65" t="s">
        <v>270</v>
      </c>
      <c r="F8" s="18">
        <v>12346</v>
      </c>
      <c r="G8" s="18">
        <v>40318</v>
      </c>
      <c r="H8" s="19">
        <v>27.972000000000001</v>
      </c>
      <c r="I8" s="20">
        <v>4</v>
      </c>
      <c r="J8" s="65" t="s">
        <v>291</v>
      </c>
      <c r="K8" s="62">
        <v>42182</v>
      </c>
      <c r="L8" s="15" t="s">
        <v>173</v>
      </c>
      <c r="M8" s="139">
        <v>21.65</v>
      </c>
      <c r="N8" s="139">
        <v>3.95</v>
      </c>
      <c r="O8" s="139">
        <v>1.55</v>
      </c>
      <c r="P8" s="139">
        <v>0.82499999999999996</v>
      </c>
      <c r="Q8" s="139">
        <v>2.2679999999999998</v>
      </c>
      <c r="R8" s="139">
        <v>25.6</v>
      </c>
      <c r="S8" s="139">
        <v>2.375</v>
      </c>
      <c r="T8" s="139">
        <v>0</v>
      </c>
      <c r="U8" s="139">
        <v>0</v>
      </c>
      <c r="V8" s="139">
        <v>3.1280000000000001</v>
      </c>
      <c r="W8" s="139">
        <v>0</v>
      </c>
      <c r="X8" s="139">
        <v>0</v>
      </c>
      <c r="Y8" s="139">
        <v>27.974999999999998</v>
      </c>
      <c r="Z8" s="139">
        <v>1.125</v>
      </c>
      <c r="AA8" s="139">
        <v>128.51</v>
      </c>
      <c r="AB8" s="139">
        <v>25.21</v>
      </c>
      <c r="AC8" s="139">
        <f t="shared" si="0"/>
        <v>0.14413903699617983</v>
      </c>
      <c r="AD8" s="139">
        <v>36.92</v>
      </c>
      <c r="AE8" s="139">
        <f t="shared" si="1"/>
        <v>3.7711180568323427E-2</v>
      </c>
      <c r="AF8" s="139">
        <v>0</v>
      </c>
      <c r="AG8" s="139">
        <f t="shared" si="2"/>
        <v>0</v>
      </c>
      <c r="AH8" s="139">
        <v>0</v>
      </c>
      <c r="AI8" s="139">
        <f t="shared" si="3"/>
        <v>0</v>
      </c>
      <c r="AJ8" s="136"/>
      <c r="AK8" s="135"/>
      <c r="AL8" s="135"/>
      <c r="AM8" s="134"/>
      <c r="AN8" s="134"/>
      <c r="AO8" s="134"/>
      <c r="AP8" s="134"/>
      <c r="AQ8" s="134"/>
      <c r="AR8" s="134"/>
    </row>
    <row r="9" spans="1:44" s="67" customFormat="1" ht="23.25">
      <c r="A9" s="65" t="s">
        <v>139</v>
      </c>
      <c r="B9" s="65">
        <v>448</v>
      </c>
      <c r="C9" s="11">
        <v>33</v>
      </c>
      <c r="D9" s="12">
        <v>201</v>
      </c>
      <c r="E9" s="65" t="s">
        <v>270</v>
      </c>
      <c r="F9" s="18">
        <v>40318</v>
      </c>
      <c r="G9" s="18">
        <v>12346</v>
      </c>
      <c r="H9" s="19">
        <v>27.972000000000001</v>
      </c>
      <c r="I9" s="20">
        <v>4</v>
      </c>
      <c r="J9" s="65" t="s">
        <v>4</v>
      </c>
      <c r="K9" s="62">
        <v>42182</v>
      </c>
      <c r="L9" s="15" t="s">
        <v>173</v>
      </c>
      <c r="M9" s="139">
        <v>22.125</v>
      </c>
      <c r="N9" s="139">
        <v>3.35</v>
      </c>
      <c r="O9" s="139">
        <v>1.9750000000000001</v>
      </c>
      <c r="P9" s="139">
        <v>0.6</v>
      </c>
      <c r="Q9" s="139">
        <v>2.3130000000000002</v>
      </c>
      <c r="R9" s="139">
        <v>25.475000000000001</v>
      </c>
      <c r="S9" s="139">
        <v>2.5750000000000002</v>
      </c>
      <c r="T9" s="139">
        <v>0</v>
      </c>
      <c r="U9" s="139">
        <v>0</v>
      </c>
      <c r="V9" s="139">
        <v>3.0179999999999998</v>
      </c>
      <c r="W9" s="139">
        <v>0</v>
      </c>
      <c r="X9" s="139">
        <v>0</v>
      </c>
      <c r="Y9" s="139">
        <v>28.050000000000004</v>
      </c>
      <c r="Z9" s="139">
        <v>1.218</v>
      </c>
      <c r="AA9" s="139">
        <v>214.32</v>
      </c>
      <c r="AB9" s="139">
        <v>39.36</v>
      </c>
      <c r="AC9" s="139">
        <f t="shared" si="0"/>
        <v>0.23901452472881043</v>
      </c>
      <c r="AD9" s="139">
        <v>57.31</v>
      </c>
      <c r="AE9" s="139">
        <f t="shared" si="1"/>
        <v>5.8538129966701401E-2</v>
      </c>
      <c r="AF9" s="139">
        <v>0</v>
      </c>
      <c r="AG9" s="139">
        <f t="shared" si="2"/>
        <v>0</v>
      </c>
      <c r="AH9" s="139">
        <v>0</v>
      </c>
      <c r="AI9" s="139">
        <f t="shared" si="3"/>
        <v>0</v>
      </c>
      <c r="AJ9" s="136"/>
      <c r="AK9" s="135"/>
      <c r="AL9" s="135"/>
      <c r="AM9" s="134"/>
      <c r="AN9" s="134"/>
      <c r="AO9" s="134"/>
      <c r="AP9" s="134"/>
      <c r="AQ9" s="134"/>
      <c r="AR9" s="134"/>
    </row>
    <row r="10" spans="1:44" s="67" customFormat="1" ht="23.25">
      <c r="A10" s="65" t="s">
        <v>139</v>
      </c>
      <c r="B10" s="65">
        <v>448</v>
      </c>
      <c r="C10" s="11">
        <v>33</v>
      </c>
      <c r="D10" s="12">
        <v>202</v>
      </c>
      <c r="E10" s="65" t="s">
        <v>271</v>
      </c>
      <c r="F10" s="18">
        <v>40318</v>
      </c>
      <c r="G10" s="18">
        <v>48242</v>
      </c>
      <c r="H10" s="19">
        <v>7.9240000000000004</v>
      </c>
      <c r="I10" s="20">
        <v>4</v>
      </c>
      <c r="J10" s="65" t="s">
        <v>291</v>
      </c>
      <c r="K10" s="62">
        <v>42182</v>
      </c>
      <c r="L10" s="15" t="s">
        <v>173</v>
      </c>
      <c r="M10" s="139">
        <v>3.9750000000000001</v>
      </c>
      <c r="N10" s="139">
        <v>2.5499999999999998</v>
      </c>
      <c r="O10" s="139">
        <v>0.75</v>
      </c>
      <c r="P10" s="139">
        <v>0.65</v>
      </c>
      <c r="Q10" s="139">
        <v>2.625</v>
      </c>
      <c r="R10" s="139">
        <v>6.55</v>
      </c>
      <c r="S10" s="139">
        <v>0.8</v>
      </c>
      <c r="T10" s="139">
        <v>0.5</v>
      </c>
      <c r="U10" s="139">
        <v>0</v>
      </c>
      <c r="V10" s="139">
        <v>4.5979999999999999</v>
      </c>
      <c r="W10" s="139">
        <v>0</v>
      </c>
      <c r="X10" s="139">
        <v>0</v>
      </c>
      <c r="Y10" s="139">
        <v>7.9250000000000007</v>
      </c>
      <c r="Z10" s="139">
        <v>1.1890000000000001</v>
      </c>
      <c r="AA10" s="139">
        <v>32.15</v>
      </c>
      <c r="AB10" s="139">
        <v>51.25</v>
      </c>
      <c r="AC10" s="139">
        <f t="shared" si="0"/>
        <v>0.20831830965601789</v>
      </c>
      <c r="AD10" s="139">
        <v>0</v>
      </c>
      <c r="AE10" s="139">
        <f t="shared" si="1"/>
        <v>0</v>
      </c>
      <c r="AF10" s="139">
        <v>0</v>
      </c>
      <c r="AG10" s="139">
        <f t="shared" si="2"/>
        <v>0</v>
      </c>
      <c r="AH10" s="139">
        <v>0</v>
      </c>
      <c r="AI10" s="139">
        <f t="shared" si="3"/>
        <v>0</v>
      </c>
      <c r="AJ10" s="136"/>
      <c r="AK10" s="135"/>
      <c r="AL10" s="135"/>
      <c r="AM10" s="134"/>
      <c r="AN10" s="134"/>
      <c r="AO10" s="134"/>
      <c r="AP10" s="134"/>
      <c r="AQ10" s="134"/>
      <c r="AR10" s="134"/>
    </row>
    <row r="11" spans="1:44" s="67" customFormat="1" ht="23.25">
      <c r="A11" s="65" t="s">
        <v>139</v>
      </c>
      <c r="B11" s="65">
        <v>448</v>
      </c>
      <c r="C11" s="11">
        <v>33</v>
      </c>
      <c r="D11" s="12">
        <v>202</v>
      </c>
      <c r="E11" s="65" t="s">
        <v>271</v>
      </c>
      <c r="F11" s="18">
        <v>48242</v>
      </c>
      <c r="G11" s="18">
        <v>40318</v>
      </c>
      <c r="H11" s="19">
        <v>7.9240000000000004</v>
      </c>
      <c r="I11" s="20">
        <v>4</v>
      </c>
      <c r="J11" s="65" t="s">
        <v>4</v>
      </c>
      <c r="K11" s="62">
        <v>42182</v>
      </c>
      <c r="L11" s="15" t="s">
        <v>173</v>
      </c>
      <c r="M11" s="139">
        <v>4.8</v>
      </c>
      <c r="N11" s="139">
        <v>1.9750000000000001</v>
      </c>
      <c r="O11" s="139">
        <v>0.95</v>
      </c>
      <c r="P11" s="139">
        <v>0.25</v>
      </c>
      <c r="Q11" s="139">
        <v>2.923</v>
      </c>
      <c r="R11" s="139">
        <v>6.9749999999999996</v>
      </c>
      <c r="S11" s="139">
        <v>1</v>
      </c>
      <c r="T11" s="139">
        <v>0</v>
      </c>
      <c r="U11" s="139">
        <v>0</v>
      </c>
      <c r="V11" s="139">
        <v>3.964</v>
      </c>
      <c r="W11" s="139">
        <v>0</v>
      </c>
      <c r="X11" s="139">
        <v>0</v>
      </c>
      <c r="Y11" s="139">
        <v>7.9750000000000005</v>
      </c>
      <c r="Z11" s="139">
        <v>1.282</v>
      </c>
      <c r="AA11" s="139">
        <v>16.68</v>
      </c>
      <c r="AB11" s="139">
        <v>38.69</v>
      </c>
      <c r="AC11" s="139">
        <f t="shared" si="0"/>
        <v>0.12989471406937333</v>
      </c>
      <c r="AD11" s="139">
        <v>0</v>
      </c>
      <c r="AE11" s="139">
        <f t="shared" si="1"/>
        <v>0</v>
      </c>
      <c r="AF11" s="139">
        <v>0</v>
      </c>
      <c r="AG11" s="139">
        <f t="shared" si="2"/>
        <v>0</v>
      </c>
      <c r="AH11" s="139">
        <v>0</v>
      </c>
      <c r="AI11" s="139">
        <f t="shared" si="3"/>
        <v>0</v>
      </c>
      <c r="AJ11" s="136"/>
      <c r="AK11" s="135"/>
      <c r="AL11" s="135"/>
      <c r="AM11" s="134"/>
      <c r="AN11" s="134"/>
      <c r="AO11" s="134"/>
      <c r="AP11" s="134"/>
      <c r="AQ11" s="134"/>
      <c r="AR11" s="134"/>
    </row>
    <row r="12" spans="1:44" s="67" customFormat="1" ht="23.25">
      <c r="A12" s="65" t="s">
        <v>139</v>
      </c>
      <c r="B12" s="65">
        <v>448</v>
      </c>
      <c r="C12" s="11">
        <v>309</v>
      </c>
      <c r="D12" s="12">
        <v>201</v>
      </c>
      <c r="E12" s="65" t="s">
        <v>140</v>
      </c>
      <c r="F12" s="18" t="s">
        <v>195</v>
      </c>
      <c r="G12" s="18" t="s">
        <v>144</v>
      </c>
      <c r="H12" s="19">
        <v>16.3</v>
      </c>
      <c r="I12" s="20">
        <v>4</v>
      </c>
      <c r="J12" s="65" t="s">
        <v>291</v>
      </c>
      <c r="K12" s="62">
        <v>42182</v>
      </c>
      <c r="L12" s="15" t="s">
        <v>173</v>
      </c>
      <c r="M12" s="139">
        <v>11.45</v>
      </c>
      <c r="N12" s="139">
        <v>3.05</v>
      </c>
      <c r="O12" s="139">
        <v>1.3</v>
      </c>
      <c r="P12" s="139">
        <v>0.47499999999999998</v>
      </c>
      <c r="Q12" s="139">
        <v>2.3673999999999999</v>
      </c>
      <c r="R12" s="139">
        <v>15.8</v>
      </c>
      <c r="S12" s="139">
        <v>0.375</v>
      </c>
      <c r="T12" s="139">
        <v>0.1</v>
      </c>
      <c r="U12" s="139">
        <v>0</v>
      </c>
      <c r="V12" s="139">
        <v>3.3341599999999998</v>
      </c>
      <c r="W12" s="139">
        <v>0</v>
      </c>
      <c r="X12" s="139">
        <v>0</v>
      </c>
      <c r="Y12" s="139">
        <v>16.275000000000002</v>
      </c>
      <c r="Z12" s="139">
        <v>1.1039600000000001</v>
      </c>
      <c r="AA12" s="139">
        <v>0</v>
      </c>
      <c r="AB12" s="139">
        <v>83</v>
      </c>
      <c r="AC12" s="139">
        <f t="shared" si="0"/>
        <v>7.2743207712532856E-2</v>
      </c>
      <c r="AD12" s="139">
        <v>0</v>
      </c>
      <c r="AE12" s="139">
        <f t="shared" si="1"/>
        <v>0</v>
      </c>
      <c r="AF12" s="139">
        <v>0</v>
      </c>
      <c r="AG12" s="139">
        <f t="shared" si="2"/>
        <v>0</v>
      </c>
      <c r="AH12" s="139">
        <v>0</v>
      </c>
      <c r="AI12" s="139">
        <f t="shared" si="3"/>
        <v>0</v>
      </c>
      <c r="AJ12" s="136"/>
      <c r="AK12" s="135"/>
      <c r="AL12" s="135"/>
      <c r="AM12" s="134"/>
      <c r="AN12" s="134"/>
      <c r="AO12" s="134"/>
      <c r="AP12" s="134"/>
      <c r="AQ12" s="134"/>
      <c r="AR12" s="134"/>
    </row>
    <row r="13" spans="1:44" s="67" customFormat="1" ht="23.25">
      <c r="A13" s="65" t="s">
        <v>139</v>
      </c>
      <c r="B13" s="65">
        <v>448</v>
      </c>
      <c r="C13" s="11">
        <v>309</v>
      </c>
      <c r="D13" s="12">
        <v>201</v>
      </c>
      <c r="E13" s="65" t="s">
        <v>140</v>
      </c>
      <c r="F13" s="18" t="s">
        <v>144</v>
      </c>
      <c r="G13" s="18" t="s">
        <v>195</v>
      </c>
      <c r="H13" s="19">
        <v>16.3</v>
      </c>
      <c r="I13" s="20">
        <v>4</v>
      </c>
      <c r="J13" s="65" t="s">
        <v>291</v>
      </c>
      <c r="K13" s="62">
        <v>42182</v>
      </c>
      <c r="L13" s="15" t="s">
        <v>173</v>
      </c>
      <c r="M13" s="139">
        <v>10.7</v>
      </c>
      <c r="N13" s="139">
        <v>3.45</v>
      </c>
      <c r="O13" s="139">
        <v>1.575</v>
      </c>
      <c r="P13" s="139">
        <v>0.57499999999999996</v>
      </c>
      <c r="Q13" s="139">
        <v>2.4568699999999999</v>
      </c>
      <c r="R13" s="139">
        <v>15.625</v>
      </c>
      <c r="S13" s="139">
        <v>0.47499999999999998</v>
      </c>
      <c r="T13" s="139">
        <v>0.1</v>
      </c>
      <c r="U13" s="139">
        <v>0.1</v>
      </c>
      <c r="V13" s="139">
        <v>3.9613900000000002</v>
      </c>
      <c r="W13" s="139">
        <v>0</v>
      </c>
      <c r="X13" s="139">
        <v>0</v>
      </c>
      <c r="Y13" s="139">
        <v>16.299999999999997</v>
      </c>
      <c r="Z13" s="139">
        <v>1.14943</v>
      </c>
      <c r="AA13" s="139">
        <v>2</v>
      </c>
      <c r="AB13" s="139">
        <v>60</v>
      </c>
      <c r="AC13" s="139">
        <f t="shared" si="0"/>
        <v>5.609114811568798E-2</v>
      </c>
      <c r="AD13" s="139">
        <v>0</v>
      </c>
      <c r="AE13" s="139">
        <f t="shared" si="1"/>
        <v>0</v>
      </c>
      <c r="AF13" s="139">
        <v>0</v>
      </c>
      <c r="AG13" s="139">
        <f t="shared" si="2"/>
        <v>0</v>
      </c>
      <c r="AH13" s="139">
        <v>0</v>
      </c>
      <c r="AI13" s="139">
        <f t="shared" si="3"/>
        <v>0</v>
      </c>
      <c r="AJ13" s="136"/>
      <c r="AK13" s="135"/>
      <c r="AL13" s="135"/>
      <c r="AM13" s="134"/>
      <c r="AN13" s="134"/>
      <c r="AO13" s="134"/>
      <c r="AP13" s="134"/>
      <c r="AQ13" s="134"/>
      <c r="AR13" s="134"/>
    </row>
    <row r="14" spans="1:44" s="67" customFormat="1" ht="23.25">
      <c r="A14" s="115" t="s">
        <v>139</v>
      </c>
      <c r="B14" s="65">
        <v>448</v>
      </c>
      <c r="C14" s="11">
        <v>309</v>
      </c>
      <c r="D14" s="12">
        <v>202</v>
      </c>
      <c r="E14" s="65" t="s">
        <v>141</v>
      </c>
      <c r="F14" s="18" t="s">
        <v>142</v>
      </c>
      <c r="G14" s="18" t="s">
        <v>143</v>
      </c>
      <c r="H14" s="19">
        <v>17.187000000000001</v>
      </c>
      <c r="I14" s="20">
        <v>4</v>
      </c>
      <c r="J14" s="65" t="s">
        <v>4</v>
      </c>
      <c r="K14" s="62">
        <v>42181</v>
      </c>
      <c r="L14" s="15" t="s">
        <v>173</v>
      </c>
      <c r="M14" s="139">
        <v>14.25</v>
      </c>
      <c r="N14" s="139">
        <v>2.2250000000000001</v>
      </c>
      <c r="O14" s="139">
        <v>0.65</v>
      </c>
      <c r="P14" s="139">
        <v>0</v>
      </c>
      <c r="Q14" s="139">
        <v>2.61</v>
      </c>
      <c r="R14" s="139">
        <v>13.9</v>
      </c>
      <c r="S14" s="139">
        <v>3.2250000000000001</v>
      </c>
      <c r="T14" s="139">
        <v>0</v>
      </c>
      <c r="U14" s="139">
        <v>0</v>
      </c>
      <c r="V14" s="139">
        <v>3.6909999999999998</v>
      </c>
      <c r="W14" s="139">
        <v>0</v>
      </c>
      <c r="X14" s="139">
        <v>0</v>
      </c>
      <c r="Y14" s="139">
        <v>17.125</v>
      </c>
      <c r="Z14" s="139">
        <v>1.214</v>
      </c>
      <c r="AA14" s="139">
        <v>0</v>
      </c>
      <c r="AB14" s="139">
        <v>0</v>
      </c>
      <c r="AC14" s="139">
        <f t="shared" si="0"/>
        <v>0</v>
      </c>
      <c r="AD14" s="139">
        <v>32.15</v>
      </c>
      <c r="AE14" s="139">
        <f t="shared" si="1"/>
        <v>5.3445710628465024E-2</v>
      </c>
      <c r="AF14" s="139">
        <v>0</v>
      </c>
      <c r="AG14" s="139">
        <f t="shared" si="2"/>
        <v>0</v>
      </c>
      <c r="AH14" s="139">
        <v>0</v>
      </c>
      <c r="AI14" s="139">
        <f t="shared" si="3"/>
        <v>0</v>
      </c>
      <c r="AJ14" s="136"/>
      <c r="AK14" s="135"/>
      <c r="AL14" s="135"/>
      <c r="AM14" s="134"/>
      <c r="AN14" s="134"/>
      <c r="AO14" s="134"/>
      <c r="AP14" s="134"/>
      <c r="AQ14" s="134"/>
      <c r="AR14" s="134"/>
    </row>
    <row r="15" spans="1:44" s="67" customFormat="1" ht="23.25">
      <c r="A15" s="65" t="s">
        <v>139</v>
      </c>
      <c r="B15" s="65">
        <v>448</v>
      </c>
      <c r="C15" s="11">
        <v>309</v>
      </c>
      <c r="D15" s="12">
        <v>202</v>
      </c>
      <c r="E15" s="65" t="s">
        <v>141</v>
      </c>
      <c r="F15" s="18" t="s">
        <v>143</v>
      </c>
      <c r="G15" s="18" t="s">
        <v>142</v>
      </c>
      <c r="H15" s="19">
        <v>17.187000000000001</v>
      </c>
      <c r="I15" s="20">
        <v>4</v>
      </c>
      <c r="J15" s="65" t="s">
        <v>4</v>
      </c>
      <c r="K15" s="62">
        <v>42181</v>
      </c>
      <c r="L15" s="15" t="s">
        <v>173</v>
      </c>
      <c r="M15" s="139">
        <v>12.824999999999999</v>
      </c>
      <c r="N15" s="139">
        <v>3.0750000000000002</v>
      </c>
      <c r="O15" s="139">
        <v>0.7</v>
      </c>
      <c r="P15" s="139">
        <v>0.25</v>
      </c>
      <c r="Q15" s="139">
        <v>2.1956699999999998</v>
      </c>
      <c r="R15" s="139">
        <v>16.25</v>
      </c>
      <c r="S15" s="139">
        <v>0.47499999999999998</v>
      </c>
      <c r="T15" s="139">
        <v>7.4999999999999997E-2</v>
      </c>
      <c r="U15" s="139">
        <v>0.05</v>
      </c>
      <c r="V15" s="139">
        <v>2.76491</v>
      </c>
      <c r="W15" s="139">
        <v>0</v>
      </c>
      <c r="X15" s="139">
        <v>0</v>
      </c>
      <c r="Y15" s="139">
        <v>16.849999999999998</v>
      </c>
      <c r="Z15" s="139">
        <v>1.0904100000000001</v>
      </c>
      <c r="AA15" s="139">
        <v>0</v>
      </c>
      <c r="AB15" s="139">
        <v>36</v>
      </c>
      <c r="AC15" s="139">
        <f t="shared" si="0"/>
        <v>2.9922948407849786E-2</v>
      </c>
      <c r="AD15" s="139">
        <v>2</v>
      </c>
      <c r="AE15" s="139">
        <f t="shared" si="1"/>
        <v>3.3247720453166425E-3</v>
      </c>
      <c r="AF15" s="139">
        <v>0</v>
      </c>
      <c r="AG15" s="139">
        <f t="shared" si="2"/>
        <v>0</v>
      </c>
      <c r="AH15" s="139">
        <v>0</v>
      </c>
      <c r="AI15" s="139">
        <f t="shared" si="3"/>
        <v>0</v>
      </c>
      <c r="AJ15" s="136"/>
      <c r="AK15" s="135"/>
      <c r="AL15" s="135"/>
      <c r="AM15" s="134"/>
      <c r="AN15" s="134"/>
      <c r="AO15" s="134"/>
      <c r="AP15" s="134"/>
      <c r="AQ15" s="134"/>
      <c r="AR15" s="134"/>
    </row>
    <row r="16" spans="1:44" s="96" customFormat="1" ht="23.25">
      <c r="A16" s="115" t="s">
        <v>139</v>
      </c>
      <c r="B16" s="115">
        <v>448</v>
      </c>
      <c r="C16" s="116">
        <v>309</v>
      </c>
      <c r="D16" s="117">
        <v>202</v>
      </c>
      <c r="E16" s="115" t="s">
        <v>141</v>
      </c>
      <c r="F16" s="120" t="s">
        <v>144</v>
      </c>
      <c r="G16" s="120" t="s">
        <v>145</v>
      </c>
      <c r="H16" s="121">
        <v>2.371</v>
      </c>
      <c r="I16" s="122">
        <v>4</v>
      </c>
      <c r="J16" s="115" t="s">
        <v>4</v>
      </c>
      <c r="K16" s="118">
        <v>42181</v>
      </c>
      <c r="L16" s="119" t="s">
        <v>173</v>
      </c>
      <c r="M16" s="139">
        <v>1.3</v>
      </c>
      <c r="N16" s="139">
        <v>0.45</v>
      </c>
      <c r="O16" s="139">
        <v>0.22500000000000001</v>
      </c>
      <c r="P16" s="139">
        <v>0.22500000000000001</v>
      </c>
      <c r="Q16" s="139">
        <v>3.5139999999999998</v>
      </c>
      <c r="R16" s="139">
        <v>1.75</v>
      </c>
      <c r="S16" s="139">
        <v>0.45</v>
      </c>
      <c r="T16" s="139">
        <v>0</v>
      </c>
      <c r="U16" s="139">
        <v>0</v>
      </c>
      <c r="V16" s="139">
        <v>2.9409999999999998</v>
      </c>
      <c r="W16" s="139">
        <v>0</v>
      </c>
      <c r="X16" s="139">
        <v>0</v>
      </c>
      <c r="Y16" s="139">
        <v>2.2000000000000002</v>
      </c>
      <c r="Z16" s="139">
        <v>1.1120000000000001</v>
      </c>
      <c r="AA16" s="139">
        <v>5.1100000000000003</v>
      </c>
      <c r="AB16" s="139">
        <v>8.51</v>
      </c>
      <c r="AC16" s="139">
        <f t="shared" si="0"/>
        <v>0.11285172019039585</v>
      </c>
      <c r="AD16" s="139">
        <v>16.8</v>
      </c>
      <c r="AE16" s="139">
        <f t="shared" si="1"/>
        <v>0.20244622522142558</v>
      </c>
      <c r="AF16" s="139">
        <v>0</v>
      </c>
      <c r="AG16" s="139">
        <f t="shared" si="2"/>
        <v>0</v>
      </c>
      <c r="AH16" s="139">
        <v>0</v>
      </c>
      <c r="AI16" s="139">
        <f t="shared" si="3"/>
        <v>0</v>
      </c>
      <c r="AJ16" s="136"/>
      <c r="AK16" s="135"/>
      <c r="AL16" s="135"/>
      <c r="AM16" s="134"/>
      <c r="AN16" s="134"/>
      <c r="AO16" s="134"/>
      <c r="AP16" s="134"/>
      <c r="AQ16" s="134"/>
      <c r="AR16" s="134"/>
    </row>
    <row r="17" spans="1:44" s="67" customFormat="1" ht="23.25">
      <c r="A17" s="65" t="s">
        <v>139</v>
      </c>
      <c r="B17" s="65">
        <v>448</v>
      </c>
      <c r="C17" s="11">
        <v>309</v>
      </c>
      <c r="D17" s="12">
        <v>202</v>
      </c>
      <c r="E17" s="115" t="s">
        <v>141</v>
      </c>
      <c r="F17" s="18" t="s">
        <v>145</v>
      </c>
      <c r="G17" s="18" t="s">
        <v>144</v>
      </c>
      <c r="H17" s="19">
        <v>2.371</v>
      </c>
      <c r="I17" s="20">
        <v>4</v>
      </c>
      <c r="J17" s="65" t="s">
        <v>4</v>
      </c>
      <c r="K17" s="62">
        <v>42181</v>
      </c>
      <c r="L17" s="15" t="s">
        <v>173</v>
      </c>
      <c r="M17" s="139">
        <v>1.1000000000000001</v>
      </c>
      <c r="N17" s="139">
        <v>0.25</v>
      </c>
      <c r="O17" s="139">
        <v>0.35</v>
      </c>
      <c r="P17" s="139">
        <v>0.55000000000000004</v>
      </c>
      <c r="Q17" s="139">
        <v>3.7557800000000001</v>
      </c>
      <c r="R17" s="139">
        <v>2.125</v>
      </c>
      <c r="S17" s="139">
        <v>7.4999999999999997E-2</v>
      </c>
      <c r="T17" s="139">
        <v>0.05</v>
      </c>
      <c r="U17" s="139">
        <v>0</v>
      </c>
      <c r="V17" s="139">
        <v>4.9636100000000001</v>
      </c>
      <c r="W17" s="139">
        <v>0</v>
      </c>
      <c r="X17" s="139">
        <v>0</v>
      </c>
      <c r="Y17" s="139">
        <v>2.25</v>
      </c>
      <c r="Z17" s="139">
        <v>0.98837799999999998</v>
      </c>
      <c r="AA17" s="139">
        <v>1356.64</v>
      </c>
      <c r="AB17" s="139">
        <v>54.7</v>
      </c>
      <c r="AC17" s="139">
        <f t="shared" si="0"/>
        <v>16.677592335964331</v>
      </c>
      <c r="AD17" s="139">
        <v>78.400000000000006</v>
      </c>
      <c r="AE17" s="139">
        <f t="shared" si="1"/>
        <v>0.9447490510333193</v>
      </c>
      <c r="AF17" s="139">
        <v>0</v>
      </c>
      <c r="AG17" s="139">
        <f t="shared" si="2"/>
        <v>0</v>
      </c>
      <c r="AH17" s="139">
        <v>0</v>
      </c>
      <c r="AI17" s="139">
        <f t="shared" si="3"/>
        <v>0</v>
      </c>
      <c r="AJ17" s="136"/>
      <c r="AK17" s="135"/>
      <c r="AL17" s="135"/>
      <c r="AM17" s="134"/>
      <c r="AN17" s="134"/>
      <c r="AO17" s="134"/>
      <c r="AP17" s="134"/>
      <c r="AQ17" s="134"/>
      <c r="AR17" s="134"/>
    </row>
    <row r="18" spans="1:44" s="67" customFormat="1" ht="23.25">
      <c r="A18" s="65" t="s">
        <v>139</v>
      </c>
      <c r="B18" s="65">
        <v>448</v>
      </c>
      <c r="C18" s="11">
        <v>347</v>
      </c>
      <c r="D18" s="12">
        <v>300</v>
      </c>
      <c r="E18" s="65" t="s">
        <v>147</v>
      </c>
      <c r="F18" s="18" t="s">
        <v>179</v>
      </c>
      <c r="G18" s="18" t="s">
        <v>180</v>
      </c>
      <c r="H18" s="19">
        <v>17.105</v>
      </c>
      <c r="I18" s="20">
        <v>2</v>
      </c>
      <c r="J18" s="65" t="s">
        <v>4</v>
      </c>
      <c r="K18" s="62">
        <v>42181</v>
      </c>
      <c r="L18" s="15" t="s">
        <v>173</v>
      </c>
      <c r="M18" s="139">
        <v>11.25</v>
      </c>
      <c r="N18" s="139">
        <v>3.8</v>
      </c>
      <c r="O18" s="139">
        <v>2.3250000000000002</v>
      </c>
      <c r="P18" s="139">
        <v>1.3</v>
      </c>
      <c r="Q18" s="139">
        <v>2.6736399999999998</v>
      </c>
      <c r="R18" s="139">
        <v>17.725000000000001</v>
      </c>
      <c r="S18" s="139">
        <v>0.55000000000000004</v>
      </c>
      <c r="T18" s="139">
        <v>0.27500000000000002</v>
      </c>
      <c r="U18" s="139">
        <v>0.125</v>
      </c>
      <c r="V18" s="139">
        <v>3.5123600000000001</v>
      </c>
      <c r="W18" s="139">
        <v>0</v>
      </c>
      <c r="X18" s="139">
        <v>0</v>
      </c>
      <c r="Y18" s="139">
        <v>18.675000000000001</v>
      </c>
      <c r="Z18" s="139">
        <v>1.1303000000000001</v>
      </c>
      <c r="AA18" s="139">
        <v>231.24</v>
      </c>
      <c r="AB18" s="139">
        <v>21.57</v>
      </c>
      <c r="AC18" s="139">
        <f t="shared" si="0"/>
        <v>0.40426775796550718</v>
      </c>
      <c r="AD18" s="139">
        <v>98.254000000000005</v>
      </c>
      <c r="AE18" s="139">
        <f t="shared" si="1"/>
        <v>0.16411909633774585</v>
      </c>
      <c r="AF18" s="139">
        <v>0</v>
      </c>
      <c r="AG18" s="139">
        <f t="shared" si="2"/>
        <v>0</v>
      </c>
      <c r="AH18" s="139">
        <v>0</v>
      </c>
      <c r="AI18" s="139">
        <f t="shared" si="3"/>
        <v>0</v>
      </c>
      <c r="AJ18" s="136"/>
      <c r="AK18" s="135"/>
      <c r="AL18" s="135"/>
      <c r="AM18" s="134"/>
      <c r="AN18" s="134"/>
      <c r="AO18" s="134"/>
      <c r="AP18" s="134"/>
      <c r="AQ18" s="134"/>
      <c r="AR18" s="134"/>
    </row>
    <row r="19" spans="1:44" s="67" customFormat="1" ht="23.25">
      <c r="A19" s="65" t="s">
        <v>139</v>
      </c>
      <c r="B19" s="65">
        <v>448</v>
      </c>
      <c r="C19" s="11">
        <v>347</v>
      </c>
      <c r="D19" s="12">
        <v>300</v>
      </c>
      <c r="E19" s="65" t="s">
        <v>147</v>
      </c>
      <c r="F19" s="18">
        <v>66246</v>
      </c>
      <c r="G19" s="18">
        <v>49141</v>
      </c>
      <c r="H19" s="19">
        <v>17.105</v>
      </c>
      <c r="I19" s="20">
        <v>2</v>
      </c>
      <c r="J19" s="65" t="s">
        <v>4</v>
      </c>
      <c r="K19" s="62">
        <v>42182</v>
      </c>
      <c r="L19" s="15" t="s">
        <v>173</v>
      </c>
      <c r="M19" s="139">
        <v>11.25</v>
      </c>
      <c r="N19" s="139">
        <v>3.6</v>
      </c>
      <c r="O19" s="139">
        <v>1.675</v>
      </c>
      <c r="P19" s="139">
        <v>0.55000000000000004</v>
      </c>
      <c r="Q19" s="139">
        <v>2.4009999999999998</v>
      </c>
      <c r="R19" s="139">
        <v>16.850000000000001</v>
      </c>
      <c r="S19" s="139">
        <v>0.17499999999999999</v>
      </c>
      <c r="T19" s="139">
        <v>0</v>
      </c>
      <c r="U19" s="139">
        <v>0.05</v>
      </c>
      <c r="V19" s="139">
        <v>2.74</v>
      </c>
      <c r="W19" s="139">
        <v>0</v>
      </c>
      <c r="X19" s="139">
        <v>0</v>
      </c>
      <c r="Y19" s="139">
        <v>17.074999999999999</v>
      </c>
      <c r="Z19" s="139">
        <v>1.0880000000000001</v>
      </c>
      <c r="AA19" s="139">
        <v>239.21</v>
      </c>
      <c r="AB19" s="139">
        <v>49.65</v>
      </c>
      <c r="AC19" s="139">
        <f t="shared" si="0"/>
        <v>0.4410322796174887</v>
      </c>
      <c r="AD19" s="139">
        <v>134.36000000000001</v>
      </c>
      <c r="AE19" s="139">
        <f t="shared" si="1"/>
        <v>0.2244289472585293</v>
      </c>
      <c r="AF19" s="139">
        <v>0</v>
      </c>
      <c r="AG19" s="139">
        <f t="shared" si="2"/>
        <v>0</v>
      </c>
      <c r="AH19" s="139">
        <v>0</v>
      </c>
      <c r="AI19" s="139">
        <f t="shared" si="3"/>
        <v>0</v>
      </c>
      <c r="AJ19" s="136"/>
      <c r="AK19" s="135"/>
      <c r="AL19" s="135"/>
      <c r="AM19" s="134"/>
      <c r="AN19" s="134"/>
      <c r="AO19" s="134"/>
      <c r="AP19" s="134"/>
      <c r="AQ19" s="134"/>
      <c r="AR19" s="134"/>
    </row>
    <row r="20" spans="1:44" s="67" customFormat="1" ht="23.25">
      <c r="A20" s="65" t="s">
        <v>139</v>
      </c>
      <c r="B20" s="65">
        <v>448</v>
      </c>
      <c r="C20" s="11">
        <v>368</v>
      </c>
      <c r="D20" s="12">
        <v>100</v>
      </c>
      <c r="E20" s="65" t="s">
        <v>148</v>
      </c>
      <c r="F20" s="18">
        <v>0</v>
      </c>
      <c r="G20" s="18">
        <v>4865</v>
      </c>
      <c r="H20" s="19">
        <v>4.8650000000000002</v>
      </c>
      <c r="I20" s="20">
        <v>4</v>
      </c>
      <c r="J20" s="65" t="s">
        <v>291</v>
      </c>
      <c r="K20" s="62">
        <v>42181</v>
      </c>
      <c r="L20" s="15" t="s">
        <v>173</v>
      </c>
      <c r="M20" s="139">
        <v>3.2</v>
      </c>
      <c r="N20" s="139">
        <v>0.82499999999999996</v>
      </c>
      <c r="O20" s="139">
        <v>0.65</v>
      </c>
      <c r="P20" s="139">
        <v>0.35</v>
      </c>
      <c r="Q20" s="139">
        <v>2.6911900000000002</v>
      </c>
      <c r="R20" s="139">
        <v>4.8250000000000002</v>
      </c>
      <c r="S20" s="139">
        <v>0.1</v>
      </c>
      <c r="T20" s="139">
        <v>0.05</v>
      </c>
      <c r="U20" s="139">
        <v>0.05</v>
      </c>
      <c r="V20" s="139">
        <v>4.1965000000000003</v>
      </c>
      <c r="W20" s="139">
        <v>0</v>
      </c>
      <c r="X20" s="139">
        <v>0</v>
      </c>
      <c r="Y20" s="139">
        <v>5.0250000000000004</v>
      </c>
      <c r="Z20" s="139">
        <v>1.0022800000000001</v>
      </c>
      <c r="AA20" s="139">
        <v>0</v>
      </c>
      <c r="AB20" s="139">
        <v>32</v>
      </c>
      <c r="AC20" s="139">
        <f t="shared" si="0"/>
        <v>9.3965643811481425E-2</v>
      </c>
      <c r="AD20" s="139">
        <v>3</v>
      </c>
      <c r="AE20" s="139">
        <f t="shared" si="1"/>
        <v>1.7618558214652767E-2</v>
      </c>
      <c r="AF20" s="139">
        <v>10</v>
      </c>
      <c r="AG20" s="139">
        <f t="shared" si="2"/>
        <v>5.8728527382175891E-2</v>
      </c>
      <c r="AH20" s="139">
        <v>0</v>
      </c>
      <c r="AI20" s="139">
        <f t="shared" si="3"/>
        <v>0</v>
      </c>
      <c r="AJ20" s="136"/>
      <c r="AK20" s="135"/>
      <c r="AL20" s="135"/>
      <c r="AM20" s="134"/>
      <c r="AN20" s="134"/>
      <c r="AO20" s="134"/>
      <c r="AP20" s="134"/>
      <c r="AQ20" s="134"/>
      <c r="AR20" s="134"/>
    </row>
    <row r="21" spans="1:44" s="67" customFormat="1" ht="23.25">
      <c r="A21" s="65" t="s">
        <v>139</v>
      </c>
      <c r="B21" s="65">
        <v>448</v>
      </c>
      <c r="C21" s="11">
        <v>368</v>
      </c>
      <c r="D21" s="12">
        <v>100</v>
      </c>
      <c r="E21" s="65" t="s">
        <v>148</v>
      </c>
      <c r="F21" s="18">
        <v>4865</v>
      </c>
      <c r="G21" s="18">
        <v>0</v>
      </c>
      <c r="H21" s="19">
        <v>4.8650000000000002</v>
      </c>
      <c r="I21" s="20">
        <v>4</v>
      </c>
      <c r="J21" s="65" t="s">
        <v>4</v>
      </c>
      <c r="K21" s="62">
        <v>42181</v>
      </c>
      <c r="L21" s="15" t="s">
        <v>173</v>
      </c>
      <c r="M21" s="139">
        <v>2.5</v>
      </c>
      <c r="N21" s="139">
        <v>1.1499999999999999</v>
      </c>
      <c r="O21" s="139">
        <v>0.77500000000000002</v>
      </c>
      <c r="P21" s="139">
        <v>0.47499999999999998</v>
      </c>
      <c r="Q21" s="139">
        <v>3.1100500000000002</v>
      </c>
      <c r="R21" s="139">
        <v>4.05</v>
      </c>
      <c r="S21" s="139">
        <v>0.75</v>
      </c>
      <c r="T21" s="139">
        <v>0.1</v>
      </c>
      <c r="U21" s="139">
        <v>0</v>
      </c>
      <c r="V21" s="139">
        <v>6.1210199999999997</v>
      </c>
      <c r="W21" s="139">
        <v>0</v>
      </c>
      <c r="X21" s="139">
        <v>0</v>
      </c>
      <c r="Y21" s="139">
        <v>4.8999999999999995</v>
      </c>
      <c r="Z21" s="139">
        <v>0.956403</v>
      </c>
      <c r="AA21" s="139">
        <v>0</v>
      </c>
      <c r="AB21" s="139">
        <v>70</v>
      </c>
      <c r="AC21" s="139">
        <f t="shared" si="0"/>
        <v>0.20554984583761562</v>
      </c>
      <c r="AD21" s="139">
        <v>28</v>
      </c>
      <c r="AE21" s="139">
        <f t="shared" si="1"/>
        <v>0.16443987667009249</v>
      </c>
      <c r="AF21" s="139">
        <v>3</v>
      </c>
      <c r="AG21" s="139">
        <f t="shared" si="2"/>
        <v>1.7618558214652767E-2</v>
      </c>
      <c r="AH21" s="139">
        <v>0</v>
      </c>
      <c r="AI21" s="139">
        <f t="shared" si="3"/>
        <v>0</v>
      </c>
      <c r="AJ21" s="136"/>
      <c r="AK21" s="135"/>
      <c r="AL21" s="135"/>
      <c r="AM21" s="134"/>
      <c r="AN21" s="134"/>
      <c r="AO21" s="134"/>
      <c r="AP21" s="134"/>
      <c r="AQ21" s="134"/>
      <c r="AR21" s="134"/>
    </row>
    <row r="22" spans="1:44" s="67" customFormat="1" ht="23.25">
      <c r="A22" s="65" t="s">
        <v>139</v>
      </c>
      <c r="B22" s="65">
        <v>448</v>
      </c>
      <c r="C22" s="11">
        <v>3027</v>
      </c>
      <c r="D22" s="12">
        <v>200</v>
      </c>
      <c r="E22" s="65" t="s">
        <v>149</v>
      </c>
      <c r="F22" s="18">
        <v>17436</v>
      </c>
      <c r="G22" s="18">
        <v>15900</v>
      </c>
      <c r="H22" s="19">
        <v>1.536</v>
      </c>
      <c r="I22" s="20">
        <v>2</v>
      </c>
      <c r="J22" s="65" t="s">
        <v>3</v>
      </c>
      <c r="K22" s="62">
        <v>42181</v>
      </c>
      <c r="L22" s="15" t="s">
        <v>173</v>
      </c>
      <c r="M22" s="139">
        <v>0.875</v>
      </c>
      <c r="N22" s="139">
        <v>0.42499999999999999</v>
      </c>
      <c r="O22" s="139">
        <v>0.1</v>
      </c>
      <c r="P22" s="139">
        <v>0.15</v>
      </c>
      <c r="Q22" s="139">
        <v>2.7885499999999999</v>
      </c>
      <c r="R22" s="139">
        <v>1.175</v>
      </c>
      <c r="S22" s="139">
        <v>0.375</v>
      </c>
      <c r="T22" s="139">
        <v>0</v>
      </c>
      <c r="U22" s="139">
        <v>0</v>
      </c>
      <c r="V22" s="139">
        <v>5.4619799999999996</v>
      </c>
      <c r="W22" s="139">
        <v>0</v>
      </c>
      <c r="X22" s="139">
        <v>0</v>
      </c>
      <c r="Y22" s="139">
        <v>1.55</v>
      </c>
      <c r="Z22" s="139">
        <v>1.3530500000000001</v>
      </c>
      <c r="AA22" s="139">
        <v>78</v>
      </c>
      <c r="AB22" s="139">
        <v>6</v>
      </c>
      <c r="AC22" s="139">
        <f t="shared" si="0"/>
        <v>1.5066964285714286</v>
      </c>
      <c r="AD22" s="139">
        <v>1</v>
      </c>
      <c r="AE22" s="139">
        <f t="shared" si="1"/>
        <v>1.8601190476190476E-2</v>
      </c>
      <c r="AF22" s="139">
        <v>0</v>
      </c>
      <c r="AG22" s="139">
        <f t="shared" si="2"/>
        <v>0</v>
      </c>
      <c r="AH22" s="139">
        <v>1</v>
      </c>
      <c r="AI22" s="139">
        <f t="shared" si="3"/>
        <v>1.8601190476190476E-2</v>
      </c>
      <c r="AJ22" s="136"/>
      <c r="AK22" s="135"/>
      <c r="AL22" s="135"/>
      <c r="AM22" s="134"/>
      <c r="AN22" s="134"/>
      <c r="AO22" s="134"/>
      <c r="AP22" s="134"/>
      <c r="AQ22" s="134"/>
      <c r="AR22" s="134"/>
    </row>
    <row r="23" spans="1:44" s="67" customFormat="1" ht="23.25">
      <c r="A23" s="65" t="s">
        <v>139</v>
      </c>
      <c r="B23" s="65">
        <v>448</v>
      </c>
      <c r="C23" s="11">
        <v>3064</v>
      </c>
      <c r="D23" s="12">
        <v>100</v>
      </c>
      <c r="E23" s="65" t="s">
        <v>150</v>
      </c>
      <c r="F23" s="18">
        <v>416</v>
      </c>
      <c r="G23" s="18">
        <v>32587</v>
      </c>
      <c r="H23" s="19">
        <v>32.170999999999999</v>
      </c>
      <c r="I23" s="20">
        <v>2</v>
      </c>
      <c r="J23" s="65" t="s">
        <v>290</v>
      </c>
      <c r="K23" s="62">
        <v>42182</v>
      </c>
      <c r="L23" s="15" t="s">
        <v>173</v>
      </c>
      <c r="M23" s="139">
        <v>20.625</v>
      </c>
      <c r="N23" s="139">
        <v>7.1</v>
      </c>
      <c r="O23" s="139">
        <v>3.1</v>
      </c>
      <c r="P23" s="139">
        <v>1.3</v>
      </c>
      <c r="Q23" s="139">
        <v>2.5070899999999998</v>
      </c>
      <c r="R23" s="139">
        <v>31.024999999999999</v>
      </c>
      <c r="S23" s="139">
        <v>0.875</v>
      </c>
      <c r="T23" s="139">
        <v>0.125</v>
      </c>
      <c r="U23" s="139">
        <v>0.1</v>
      </c>
      <c r="V23" s="139">
        <v>3.8902600000000001</v>
      </c>
      <c r="W23" s="139">
        <v>0</v>
      </c>
      <c r="X23" s="139">
        <v>0</v>
      </c>
      <c r="Y23" s="139">
        <v>32.125</v>
      </c>
      <c r="Z23" s="139">
        <v>1.06332</v>
      </c>
      <c r="AA23" s="139">
        <v>3</v>
      </c>
      <c r="AB23" s="139">
        <v>149</v>
      </c>
      <c r="AC23" s="139">
        <f t="shared" si="0"/>
        <v>6.8828625603360616E-2</v>
      </c>
      <c r="AD23" s="139">
        <v>8</v>
      </c>
      <c r="AE23" s="139">
        <f t="shared" si="1"/>
        <v>7.1048903848630312E-3</v>
      </c>
      <c r="AF23" s="139">
        <v>4</v>
      </c>
      <c r="AG23" s="139">
        <f t="shared" si="2"/>
        <v>3.5524451924315156E-3</v>
      </c>
      <c r="AH23" s="139">
        <v>0</v>
      </c>
      <c r="AI23" s="139">
        <f t="shared" si="3"/>
        <v>0</v>
      </c>
      <c r="AJ23" s="136"/>
      <c r="AK23" s="135"/>
      <c r="AL23" s="135"/>
      <c r="AM23" s="134"/>
      <c r="AN23" s="134"/>
      <c r="AO23" s="134"/>
      <c r="AP23" s="134"/>
      <c r="AQ23" s="134"/>
      <c r="AR23" s="134"/>
    </row>
    <row r="24" spans="1:44" s="67" customFormat="1" ht="23.25">
      <c r="A24" s="65" t="s">
        <v>139</v>
      </c>
      <c r="B24" s="65">
        <v>448</v>
      </c>
      <c r="C24" s="11">
        <v>3195</v>
      </c>
      <c r="D24" s="12">
        <v>201</v>
      </c>
      <c r="E24" s="65" t="s">
        <v>151</v>
      </c>
      <c r="F24" s="18">
        <v>8450</v>
      </c>
      <c r="G24" s="18">
        <v>25300</v>
      </c>
      <c r="H24" s="19">
        <v>16.850000000000001</v>
      </c>
      <c r="I24" s="20">
        <v>2</v>
      </c>
      <c r="J24" s="65" t="s">
        <v>291</v>
      </c>
      <c r="K24" s="62">
        <v>42183</v>
      </c>
      <c r="L24" s="15" t="s">
        <v>173</v>
      </c>
      <c r="M24" s="139">
        <v>9.9250000000000007</v>
      </c>
      <c r="N24" s="139">
        <v>4.8250000000000002</v>
      </c>
      <c r="O24" s="139">
        <v>1.625</v>
      </c>
      <c r="P24" s="139">
        <v>0.45</v>
      </c>
      <c r="Q24" s="139">
        <v>2.5830600000000001</v>
      </c>
      <c r="R24" s="139">
        <v>13.95</v>
      </c>
      <c r="S24" s="139">
        <v>2.2999999999999998</v>
      </c>
      <c r="T24" s="139">
        <v>0.52500000000000002</v>
      </c>
      <c r="U24" s="139">
        <v>0.05</v>
      </c>
      <c r="V24" s="139">
        <v>6.9421200000000001</v>
      </c>
      <c r="W24" s="139">
        <v>0</v>
      </c>
      <c r="X24" s="139">
        <v>0</v>
      </c>
      <c r="Y24" s="139">
        <v>16.824999999999999</v>
      </c>
      <c r="Z24" s="139">
        <v>1.008</v>
      </c>
      <c r="AA24" s="139">
        <v>33</v>
      </c>
      <c r="AB24" s="139">
        <v>34</v>
      </c>
      <c r="AC24" s="139">
        <f t="shared" si="0"/>
        <v>8.4781687155574381E-2</v>
      </c>
      <c r="AD24" s="139">
        <v>26</v>
      </c>
      <c r="AE24" s="139">
        <f t="shared" si="1"/>
        <v>4.4086477320898682E-2</v>
      </c>
      <c r="AF24" s="139">
        <v>230</v>
      </c>
      <c r="AG24" s="139">
        <f t="shared" si="2"/>
        <v>0.3899957609156422</v>
      </c>
      <c r="AH24" s="139">
        <v>0</v>
      </c>
      <c r="AI24" s="139">
        <f t="shared" si="3"/>
        <v>0</v>
      </c>
      <c r="AJ24" s="136"/>
      <c r="AK24" s="135"/>
      <c r="AL24" s="135"/>
      <c r="AM24" s="134"/>
      <c r="AN24" s="134"/>
      <c r="AO24" s="134"/>
      <c r="AP24" s="134"/>
      <c r="AQ24" s="134"/>
      <c r="AR24" s="134"/>
    </row>
    <row r="25" spans="1:44" s="67" customFormat="1" ht="23.25">
      <c r="A25" s="65" t="s">
        <v>139</v>
      </c>
      <c r="B25" s="65">
        <v>448</v>
      </c>
      <c r="C25" s="11">
        <v>3195</v>
      </c>
      <c r="D25" s="12">
        <v>201</v>
      </c>
      <c r="E25" s="65" t="s">
        <v>151</v>
      </c>
      <c r="F25" s="18">
        <v>25300</v>
      </c>
      <c r="G25" s="18">
        <v>8450</v>
      </c>
      <c r="H25" s="19">
        <v>16.850000000000001</v>
      </c>
      <c r="I25" s="20">
        <v>2</v>
      </c>
      <c r="J25" s="65" t="s">
        <v>4</v>
      </c>
      <c r="K25" s="62">
        <v>42183</v>
      </c>
      <c r="L25" s="15" t="s">
        <v>173</v>
      </c>
      <c r="M25" s="139">
        <v>8.9749999999999996</v>
      </c>
      <c r="N25" s="139">
        <v>5.5750000000000002</v>
      </c>
      <c r="O25" s="139">
        <v>1.925</v>
      </c>
      <c r="P25" s="139">
        <v>0.35</v>
      </c>
      <c r="Q25" s="139">
        <v>2.60568</v>
      </c>
      <c r="R25" s="139">
        <v>13.75</v>
      </c>
      <c r="S25" s="139">
        <v>2.2250000000000001</v>
      </c>
      <c r="T25" s="139">
        <v>0.75</v>
      </c>
      <c r="U25" s="139">
        <v>0.1</v>
      </c>
      <c r="V25" s="139">
        <v>6.8644299999999996</v>
      </c>
      <c r="W25" s="139">
        <v>0</v>
      </c>
      <c r="X25" s="139">
        <v>0</v>
      </c>
      <c r="Y25" s="139">
        <v>16.825000000000003</v>
      </c>
      <c r="Z25" s="139">
        <v>0.96484199999999998</v>
      </c>
      <c r="AA25" s="139">
        <v>161</v>
      </c>
      <c r="AB25" s="139">
        <v>162</v>
      </c>
      <c r="AC25" s="139">
        <f t="shared" si="0"/>
        <v>0.41034336583298003</v>
      </c>
      <c r="AD25" s="139">
        <v>149</v>
      </c>
      <c r="AE25" s="139">
        <f t="shared" si="1"/>
        <v>0.25264942772361165</v>
      </c>
      <c r="AF25" s="139">
        <v>979</v>
      </c>
      <c r="AG25" s="139">
        <f t="shared" si="2"/>
        <v>1.6600254345061465</v>
      </c>
      <c r="AH25" s="139">
        <v>0</v>
      </c>
      <c r="AI25" s="139">
        <f t="shared" si="3"/>
        <v>0</v>
      </c>
      <c r="AJ25" s="136"/>
      <c r="AK25" s="135"/>
      <c r="AL25" s="135"/>
      <c r="AM25" s="134"/>
      <c r="AN25" s="134"/>
      <c r="AO25" s="134"/>
      <c r="AP25" s="134"/>
      <c r="AQ25" s="134"/>
      <c r="AR25" s="134"/>
    </row>
    <row r="26" spans="1:44" s="67" customFormat="1" ht="23.25">
      <c r="A26" s="65" t="s">
        <v>139</v>
      </c>
      <c r="B26" s="65">
        <v>448</v>
      </c>
      <c r="C26" s="11">
        <v>3195</v>
      </c>
      <c r="D26" s="12">
        <v>202</v>
      </c>
      <c r="E26" s="65" t="s">
        <v>152</v>
      </c>
      <c r="F26" s="18">
        <v>25300</v>
      </c>
      <c r="G26" s="18">
        <v>33357</v>
      </c>
      <c r="H26" s="19">
        <v>8.0570000000000004</v>
      </c>
      <c r="I26" s="20">
        <v>4</v>
      </c>
      <c r="J26" s="65" t="s">
        <v>291</v>
      </c>
      <c r="K26" s="62">
        <v>42182</v>
      </c>
      <c r="L26" s="15" t="s">
        <v>173</v>
      </c>
      <c r="M26" s="139">
        <v>5.5750000000000002</v>
      </c>
      <c r="N26" s="139">
        <v>1.5</v>
      </c>
      <c r="O26" s="139">
        <v>0.6</v>
      </c>
      <c r="P26" s="139">
        <v>0.375</v>
      </c>
      <c r="Q26" s="139">
        <v>2.4705599999999999</v>
      </c>
      <c r="R26" s="139">
        <v>7.55</v>
      </c>
      <c r="S26" s="139">
        <v>0.32500000000000001</v>
      </c>
      <c r="T26" s="139">
        <v>0.15</v>
      </c>
      <c r="U26" s="139">
        <v>2.5000000000000001E-2</v>
      </c>
      <c r="V26" s="139">
        <v>5.3348399999999998</v>
      </c>
      <c r="W26" s="139">
        <v>0</v>
      </c>
      <c r="X26" s="139">
        <v>0</v>
      </c>
      <c r="Y26" s="139">
        <v>8.0500000000000007</v>
      </c>
      <c r="Z26" s="139">
        <v>0.96322399999999997</v>
      </c>
      <c r="AA26" s="139">
        <v>1</v>
      </c>
      <c r="AB26" s="139">
        <v>148</v>
      </c>
      <c r="AC26" s="139">
        <f t="shared" si="0"/>
        <v>0.26596216244968884</v>
      </c>
      <c r="AD26" s="139">
        <v>0</v>
      </c>
      <c r="AE26" s="139">
        <f t="shared" si="1"/>
        <v>0</v>
      </c>
      <c r="AF26" s="139">
        <v>16</v>
      </c>
      <c r="AG26" s="139">
        <f t="shared" si="2"/>
        <v>5.6738594655933609E-2</v>
      </c>
      <c r="AH26" s="139">
        <v>0</v>
      </c>
      <c r="AI26" s="139">
        <f t="shared" si="3"/>
        <v>0</v>
      </c>
      <c r="AJ26" s="136"/>
      <c r="AK26" s="135"/>
      <c r="AL26" s="135"/>
      <c r="AM26" s="134"/>
      <c r="AN26" s="134"/>
      <c r="AO26" s="134"/>
      <c r="AP26" s="134"/>
      <c r="AQ26" s="134"/>
      <c r="AR26" s="134"/>
    </row>
    <row r="27" spans="1:44" s="67" customFormat="1" ht="23.25">
      <c r="A27" s="65" t="s">
        <v>139</v>
      </c>
      <c r="B27" s="65">
        <v>448</v>
      </c>
      <c r="C27" s="11">
        <v>3195</v>
      </c>
      <c r="D27" s="12">
        <v>202</v>
      </c>
      <c r="E27" s="65" t="s">
        <v>152</v>
      </c>
      <c r="F27" s="18">
        <v>33357</v>
      </c>
      <c r="G27" s="18">
        <v>25300</v>
      </c>
      <c r="H27" s="19">
        <v>8.0570000000000004</v>
      </c>
      <c r="I27" s="20">
        <v>4</v>
      </c>
      <c r="J27" s="65" t="s">
        <v>4</v>
      </c>
      <c r="K27" s="62">
        <v>42182</v>
      </c>
      <c r="L27" s="15" t="s">
        <v>173</v>
      </c>
      <c r="M27" s="139">
        <v>5.4</v>
      </c>
      <c r="N27" s="139">
        <v>1.6</v>
      </c>
      <c r="O27" s="139">
        <v>0.625</v>
      </c>
      <c r="P27" s="139">
        <v>0.4</v>
      </c>
      <c r="Q27" s="139">
        <v>2.6608999999999998</v>
      </c>
      <c r="R27" s="139">
        <v>7.7</v>
      </c>
      <c r="S27" s="139">
        <v>0.32500000000000001</v>
      </c>
      <c r="T27" s="139">
        <v>0</v>
      </c>
      <c r="U27" s="139">
        <v>0</v>
      </c>
      <c r="V27" s="139">
        <v>5.2340799999999996</v>
      </c>
      <c r="W27" s="139">
        <v>0</v>
      </c>
      <c r="X27" s="139">
        <v>0</v>
      </c>
      <c r="Y27" s="139">
        <v>8.0250000000000004</v>
      </c>
      <c r="Z27" s="139">
        <v>0.99906200000000001</v>
      </c>
      <c r="AA27" s="139">
        <v>12</v>
      </c>
      <c r="AB27" s="139">
        <v>420</v>
      </c>
      <c r="AC27" s="139">
        <f t="shared" si="0"/>
        <v>0.78724800085107882</v>
      </c>
      <c r="AD27" s="139">
        <v>14</v>
      </c>
      <c r="AE27" s="139">
        <f t="shared" si="1"/>
        <v>4.9646270323941907E-2</v>
      </c>
      <c r="AF27" s="139">
        <v>179</v>
      </c>
      <c r="AG27" s="139">
        <f t="shared" si="2"/>
        <v>0.63476302771325732</v>
      </c>
      <c r="AH27" s="139">
        <v>0</v>
      </c>
      <c r="AI27" s="139">
        <f t="shared" si="3"/>
        <v>0</v>
      </c>
      <c r="AJ27" s="136"/>
      <c r="AK27" s="135"/>
      <c r="AL27" s="135"/>
      <c r="AM27" s="134"/>
      <c r="AN27" s="134"/>
      <c r="AO27" s="134"/>
      <c r="AP27" s="134"/>
      <c r="AQ27" s="134"/>
      <c r="AR27" s="134"/>
    </row>
    <row r="28" spans="1:44" s="67" customFormat="1" ht="23.25">
      <c r="A28" s="65" t="s">
        <v>139</v>
      </c>
      <c r="B28" s="65">
        <v>448</v>
      </c>
      <c r="C28" s="11">
        <v>3196</v>
      </c>
      <c r="D28" s="12">
        <v>400</v>
      </c>
      <c r="E28" s="65" t="s">
        <v>153</v>
      </c>
      <c r="F28" s="18">
        <v>105736</v>
      </c>
      <c r="G28" s="18">
        <v>93500</v>
      </c>
      <c r="H28" s="19">
        <v>12.236000000000001</v>
      </c>
      <c r="I28" s="20">
        <v>2</v>
      </c>
      <c r="J28" s="65" t="s">
        <v>3</v>
      </c>
      <c r="K28" s="62">
        <v>42181</v>
      </c>
      <c r="L28" s="15" t="s">
        <v>173</v>
      </c>
      <c r="M28" s="139">
        <v>10.875</v>
      </c>
      <c r="N28" s="139">
        <v>0.9</v>
      </c>
      <c r="O28" s="139">
        <v>0.35</v>
      </c>
      <c r="P28" s="139">
        <v>0.22500000000000001</v>
      </c>
      <c r="Q28" s="139">
        <v>1.8741099999999999</v>
      </c>
      <c r="R28" s="139">
        <v>11.9</v>
      </c>
      <c r="S28" s="139">
        <v>0.4</v>
      </c>
      <c r="T28" s="139">
        <v>0.05</v>
      </c>
      <c r="U28" s="139">
        <v>0</v>
      </c>
      <c r="V28" s="139">
        <v>3.7667700000000002</v>
      </c>
      <c r="W28" s="139">
        <v>0</v>
      </c>
      <c r="X28" s="139">
        <v>0</v>
      </c>
      <c r="Y28" s="139">
        <v>12.35</v>
      </c>
      <c r="Z28" s="139">
        <v>1.07609</v>
      </c>
      <c r="AA28" s="139">
        <v>13.42</v>
      </c>
      <c r="AB28" s="139">
        <v>90.242999999999995</v>
      </c>
      <c r="AC28" s="139">
        <f t="shared" si="0"/>
        <v>0.13669616588053984</v>
      </c>
      <c r="AD28" s="139">
        <v>44.57</v>
      </c>
      <c r="AE28" s="139">
        <f t="shared" si="1"/>
        <v>0.10407229253257366</v>
      </c>
      <c r="AF28" s="139">
        <v>0</v>
      </c>
      <c r="AG28" s="139">
        <f t="shared" si="2"/>
        <v>0</v>
      </c>
      <c r="AH28" s="139">
        <v>0</v>
      </c>
      <c r="AI28" s="139">
        <f t="shared" si="3"/>
        <v>0</v>
      </c>
      <c r="AJ28" s="136"/>
      <c r="AK28" s="135"/>
      <c r="AL28" s="135"/>
      <c r="AM28" s="134"/>
      <c r="AN28" s="134"/>
      <c r="AO28" s="134"/>
      <c r="AP28" s="134"/>
      <c r="AQ28" s="134"/>
      <c r="AR28" s="134"/>
    </row>
    <row r="29" spans="1:44" s="67" customFormat="1" ht="23.25">
      <c r="A29" s="65" t="s">
        <v>139</v>
      </c>
      <c r="B29" s="65">
        <v>448</v>
      </c>
      <c r="C29" s="11">
        <v>3298</v>
      </c>
      <c r="D29" s="12">
        <v>100</v>
      </c>
      <c r="E29" s="15" t="s">
        <v>155</v>
      </c>
      <c r="F29" s="18">
        <v>0</v>
      </c>
      <c r="G29" s="18">
        <v>563</v>
      </c>
      <c r="H29" s="19">
        <v>0.56299999999999994</v>
      </c>
      <c r="I29" s="20">
        <v>2</v>
      </c>
      <c r="J29" s="65" t="s">
        <v>290</v>
      </c>
      <c r="K29" s="62">
        <v>42181</v>
      </c>
      <c r="L29" s="15" t="s">
        <v>173</v>
      </c>
      <c r="M29" s="139">
        <v>0.4</v>
      </c>
      <c r="N29" s="139">
        <v>0.15</v>
      </c>
      <c r="O29" s="139">
        <v>0</v>
      </c>
      <c r="P29" s="139">
        <v>0.05</v>
      </c>
      <c r="Q29" s="139">
        <v>2.4587500000000002</v>
      </c>
      <c r="R29" s="139">
        <v>0.55000000000000004</v>
      </c>
      <c r="S29" s="139">
        <v>0.05</v>
      </c>
      <c r="T29" s="139">
        <v>0</v>
      </c>
      <c r="U29" s="139">
        <v>0</v>
      </c>
      <c r="V29" s="139">
        <v>3.9117899999999999</v>
      </c>
      <c r="W29" s="139">
        <v>0</v>
      </c>
      <c r="X29" s="139">
        <v>0</v>
      </c>
      <c r="Y29" s="139">
        <v>0.60000000000000009</v>
      </c>
      <c r="Z29" s="139">
        <v>1.4241699999999999</v>
      </c>
      <c r="AA29" s="139">
        <v>98.42</v>
      </c>
      <c r="AB29" s="139">
        <v>24.2</v>
      </c>
      <c r="AC29" s="139">
        <f t="shared" si="0"/>
        <v>5.6087287490484643</v>
      </c>
      <c r="AD29" s="139">
        <v>185.45</v>
      </c>
      <c r="AE29" s="139">
        <f t="shared" si="1"/>
        <v>9.4113169246384167</v>
      </c>
      <c r="AF29" s="139">
        <v>0</v>
      </c>
      <c r="AG29" s="139">
        <f t="shared" si="2"/>
        <v>0</v>
      </c>
      <c r="AH29" s="139">
        <v>0</v>
      </c>
      <c r="AI29" s="139">
        <f t="shared" si="3"/>
        <v>0</v>
      </c>
      <c r="AJ29" s="136"/>
      <c r="AK29" s="135"/>
      <c r="AL29" s="135"/>
      <c r="AM29" s="134"/>
      <c r="AN29" s="134"/>
      <c r="AO29" s="134"/>
      <c r="AP29" s="134"/>
      <c r="AQ29" s="134"/>
      <c r="AR29" s="134"/>
    </row>
    <row r="30" spans="1:44" s="67" customFormat="1" ht="23.25">
      <c r="A30" s="65" t="s">
        <v>139</v>
      </c>
      <c r="B30" s="65">
        <v>448</v>
      </c>
      <c r="C30" s="11">
        <v>3372</v>
      </c>
      <c r="D30" s="12">
        <v>101</v>
      </c>
      <c r="E30" s="15" t="s">
        <v>266</v>
      </c>
      <c r="F30" s="18">
        <v>0</v>
      </c>
      <c r="G30" s="18">
        <v>17951</v>
      </c>
      <c r="H30" s="19">
        <v>17.951000000000001</v>
      </c>
      <c r="I30" s="20">
        <v>2</v>
      </c>
      <c r="J30" s="65" t="s">
        <v>290</v>
      </c>
      <c r="K30" s="62">
        <v>42181</v>
      </c>
      <c r="L30" s="15" t="s">
        <v>173</v>
      </c>
      <c r="M30" s="139">
        <v>14.525</v>
      </c>
      <c r="N30" s="139">
        <v>3.4249999999999998</v>
      </c>
      <c r="O30" s="139">
        <v>0</v>
      </c>
      <c r="P30" s="139">
        <v>0</v>
      </c>
      <c r="Q30" s="139">
        <v>2.952</v>
      </c>
      <c r="R30" s="139">
        <v>17.95</v>
      </c>
      <c r="S30" s="139">
        <v>0</v>
      </c>
      <c r="T30" s="139">
        <v>0</v>
      </c>
      <c r="U30" s="139">
        <v>0</v>
      </c>
      <c r="V30" s="139">
        <v>3.125</v>
      </c>
      <c r="W30" s="139">
        <v>0</v>
      </c>
      <c r="X30" s="139">
        <v>0</v>
      </c>
      <c r="Y30" s="139">
        <v>17.95</v>
      </c>
      <c r="Z30" s="139">
        <v>1.125</v>
      </c>
      <c r="AA30" s="139">
        <v>56.89</v>
      </c>
      <c r="AB30" s="139">
        <v>12.2</v>
      </c>
      <c r="AC30" s="139">
        <f t="shared" si="0"/>
        <v>0.10025704895071502</v>
      </c>
      <c r="AD30" s="139">
        <v>0</v>
      </c>
      <c r="AE30" s="139">
        <f t="shared" si="1"/>
        <v>0</v>
      </c>
      <c r="AF30" s="139">
        <v>0</v>
      </c>
      <c r="AG30" s="139">
        <f t="shared" si="2"/>
        <v>0</v>
      </c>
      <c r="AH30" s="139">
        <v>0</v>
      </c>
      <c r="AI30" s="139">
        <f t="shared" si="3"/>
        <v>0</v>
      </c>
      <c r="AJ30" s="136"/>
      <c r="AK30" s="135"/>
      <c r="AL30" s="135"/>
      <c r="AM30" s="134"/>
      <c r="AN30" s="134"/>
      <c r="AO30" s="134"/>
      <c r="AP30" s="134"/>
      <c r="AQ30" s="134"/>
      <c r="AR30" s="134"/>
    </row>
    <row r="31" spans="1:44" s="67" customFormat="1" ht="23.25">
      <c r="A31" s="65" t="s">
        <v>139</v>
      </c>
      <c r="B31" s="65">
        <v>448</v>
      </c>
      <c r="C31" s="11">
        <v>3372</v>
      </c>
      <c r="D31" s="12">
        <v>102</v>
      </c>
      <c r="E31" s="15" t="s">
        <v>267</v>
      </c>
      <c r="F31" s="18">
        <v>17951</v>
      </c>
      <c r="G31" s="18">
        <v>59151</v>
      </c>
      <c r="H31" s="19">
        <v>41.2</v>
      </c>
      <c r="I31" s="20">
        <v>2</v>
      </c>
      <c r="J31" s="65" t="s">
        <v>290</v>
      </c>
      <c r="K31" s="62">
        <v>42181</v>
      </c>
      <c r="L31" s="15" t="s">
        <v>173</v>
      </c>
      <c r="M31" s="139">
        <v>34.75</v>
      </c>
      <c r="N31" s="139">
        <v>5.25</v>
      </c>
      <c r="O31" s="139">
        <v>1.2</v>
      </c>
      <c r="P31" s="139">
        <v>0</v>
      </c>
      <c r="Q31" s="139">
        <v>2.7120000000000002</v>
      </c>
      <c r="R31" s="139">
        <v>34.700000000000003</v>
      </c>
      <c r="S31" s="139">
        <v>6.4</v>
      </c>
      <c r="T31" s="139">
        <v>0.1</v>
      </c>
      <c r="U31" s="139">
        <v>0</v>
      </c>
      <c r="V31" s="139">
        <v>4.1210000000000004</v>
      </c>
      <c r="W31" s="139">
        <v>0</v>
      </c>
      <c r="X31" s="139">
        <v>0</v>
      </c>
      <c r="Y31" s="139">
        <v>41.2</v>
      </c>
      <c r="Z31" s="139">
        <v>1.113</v>
      </c>
      <c r="AA31" s="139">
        <v>121.23</v>
      </c>
      <c r="AB31" s="139">
        <v>0</v>
      </c>
      <c r="AC31" s="139">
        <f t="shared" si="0"/>
        <v>8.4070735090152546E-2</v>
      </c>
      <c r="AD31" s="139">
        <v>39.61</v>
      </c>
      <c r="AE31" s="139">
        <f t="shared" si="1"/>
        <v>2.7468793342579744E-2</v>
      </c>
      <c r="AF31" s="139">
        <v>0</v>
      </c>
      <c r="AG31" s="139">
        <f t="shared" si="2"/>
        <v>0</v>
      </c>
      <c r="AH31" s="139">
        <v>0</v>
      </c>
      <c r="AI31" s="139">
        <f t="shared" si="3"/>
        <v>0</v>
      </c>
      <c r="AJ31" s="136"/>
      <c r="AK31" s="135"/>
      <c r="AL31" s="135"/>
      <c r="AM31" s="134"/>
      <c r="AN31" s="134"/>
      <c r="AO31" s="134"/>
      <c r="AP31" s="134"/>
      <c r="AQ31" s="134"/>
      <c r="AR31" s="134"/>
    </row>
    <row r="32" spans="1:44" s="67" customFormat="1" ht="23.25">
      <c r="A32" s="65" t="s">
        <v>139</v>
      </c>
      <c r="B32" s="65">
        <v>448</v>
      </c>
      <c r="C32" s="11">
        <v>3373</v>
      </c>
      <c r="D32" s="12">
        <v>100</v>
      </c>
      <c r="E32" s="65" t="s">
        <v>156</v>
      </c>
      <c r="F32" s="18">
        <v>0</v>
      </c>
      <c r="G32" s="18">
        <v>11670</v>
      </c>
      <c r="H32" s="19">
        <v>11.67</v>
      </c>
      <c r="I32" s="20">
        <v>2</v>
      </c>
      <c r="J32" s="65" t="s">
        <v>290</v>
      </c>
      <c r="K32" s="62">
        <v>42182</v>
      </c>
      <c r="L32" s="15" t="s">
        <v>173</v>
      </c>
      <c r="M32" s="139">
        <v>8.1750000000000007</v>
      </c>
      <c r="N32" s="139">
        <v>2.25</v>
      </c>
      <c r="O32" s="139">
        <v>0.65</v>
      </c>
      <c r="P32" s="139">
        <v>0.55000000000000004</v>
      </c>
      <c r="Q32" s="139">
        <v>2.3781500000000002</v>
      </c>
      <c r="R32" s="139">
        <v>11.15</v>
      </c>
      <c r="S32" s="139">
        <v>0.35</v>
      </c>
      <c r="T32" s="139">
        <v>7.4999999999999997E-2</v>
      </c>
      <c r="U32" s="139">
        <v>0.05</v>
      </c>
      <c r="V32" s="139">
        <v>3.39317</v>
      </c>
      <c r="W32" s="139">
        <v>0</v>
      </c>
      <c r="X32" s="139">
        <v>0</v>
      </c>
      <c r="Y32" s="139">
        <v>11.625000000000002</v>
      </c>
      <c r="Z32" s="139">
        <v>1.0577799999999999</v>
      </c>
      <c r="AA32" s="139">
        <v>115</v>
      </c>
      <c r="AB32" s="139">
        <v>69</v>
      </c>
      <c r="AC32" s="139">
        <f t="shared" si="0"/>
        <v>0.36601787244460765</v>
      </c>
      <c r="AD32" s="139">
        <v>0</v>
      </c>
      <c r="AE32" s="139">
        <f t="shared" si="1"/>
        <v>0</v>
      </c>
      <c r="AF32" s="139">
        <v>0</v>
      </c>
      <c r="AG32" s="139">
        <f t="shared" si="2"/>
        <v>0</v>
      </c>
      <c r="AH32" s="139">
        <v>0</v>
      </c>
      <c r="AI32" s="139">
        <f t="shared" si="3"/>
        <v>0</v>
      </c>
      <c r="AJ32" s="136"/>
      <c r="AK32" s="135"/>
      <c r="AL32" s="135"/>
      <c r="AM32" s="134"/>
      <c r="AN32" s="134"/>
      <c r="AO32" s="134"/>
      <c r="AP32" s="134"/>
      <c r="AQ32" s="134"/>
      <c r="AR32" s="134"/>
    </row>
    <row r="33" spans="1:44" s="67" customFormat="1" ht="23.25">
      <c r="A33" s="65" t="s">
        <v>139</v>
      </c>
      <c r="B33" s="65">
        <v>448</v>
      </c>
      <c r="C33" s="11">
        <v>3454</v>
      </c>
      <c r="D33" s="12">
        <v>301</v>
      </c>
      <c r="E33" s="65" t="s">
        <v>157</v>
      </c>
      <c r="F33" s="18">
        <v>62493</v>
      </c>
      <c r="G33" s="18">
        <v>49736</v>
      </c>
      <c r="H33" s="19">
        <v>12.757</v>
      </c>
      <c r="I33" s="20">
        <v>2</v>
      </c>
      <c r="J33" s="65" t="s">
        <v>3</v>
      </c>
      <c r="K33" s="62">
        <v>42182</v>
      </c>
      <c r="L33" s="15" t="s">
        <v>173</v>
      </c>
      <c r="M33" s="139">
        <v>7.95</v>
      </c>
      <c r="N33" s="139">
        <v>2.7250000000000001</v>
      </c>
      <c r="O33" s="139">
        <v>1.125</v>
      </c>
      <c r="P33" s="139">
        <v>0.2</v>
      </c>
      <c r="Q33" s="139">
        <v>2.4543300000000001</v>
      </c>
      <c r="R33" s="139">
        <v>11.3</v>
      </c>
      <c r="S33" s="139">
        <v>0.6</v>
      </c>
      <c r="T33" s="139">
        <v>7.4999999999999997E-2</v>
      </c>
      <c r="U33" s="139">
        <v>2.5000000000000001E-2</v>
      </c>
      <c r="V33" s="139">
        <v>4.6188799999999999</v>
      </c>
      <c r="W33" s="139">
        <v>0</v>
      </c>
      <c r="X33" s="139">
        <v>0</v>
      </c>
      <c r="Y33" s="139">
        <v>12</v>
      </c>
      <c r="Z33" s="139">
        <v>0.99347300000000005</v>
      </c>
      <c r="AA33" s="139">
        <v>33</v>
      </c>
      <c r="AB33" s="139">
        <v>363</v>
      </c>
      <c r="AC33" s="139">
        <f t="shared" si="0"/>
        <v>0.48040851521293643</v>
      </c>
      <c r="AD33" s="139">
        <v>8</v>
      </c>
      <c r="AE33" s="139">
        <f t="shared" si="1"/>
        <v>1.7917333900715576E-2</v>
      </c>
      <c r="AF33" s="139">
        <v>78</v>
      </c>
      <c r="AG33" s="139">
        <f t="shared" si="2"/>
        <v>0.17469400553197686</v>
      </c>
      <c r="AH33" s="139">
        <v>0</v>
      </c>
      <c r="AI33" s="139">
        <f t="shared" si="3"/>
        <v>0</v>
      </c>
      <c r="AJ33" s="136"/>
      <c r="AK33" s="135"/>
      <c r="AL33" s="135"/>
      <c r="AM33" s="134"/>
      <c r="AN33" s="134"/>
      <c r="AO33" s="134"/>
      <c r="AP33" s="134"/>
      <c r="AQ33" s="134"/>
      <c r="AR33" s="134"/>
    </row>
    <row r="34" spans="1:44" s="67" customFormat="1" ht="23.25">
      <c r="A34" s="65" t="s">
        <v>139</v>
      </c>
      <c r="B34" s="65">
        <v>448</v>
      </c>
      <c r="C34" s="11">
        <v>3454</v>
      </c>
      <c r="D34" s="12">
        <v>302</v>
      </c>
      <c r="E34" s="65" t="s">
        <v>158</v>
      </c>
      <c r="F34" s="18">
        <v>74609</v>
      </c>
      <c r="G34" s="18">
        <v>62493</v>
      </c>
      <c r="H34" s="19">
        <v>12.116</v>
      </c>
      <c r="I34" s="20">
        <v>2</v>
      </c>
      <c r="J34" s="65" t="s">
        <v>3</v>
      </c>
      <c r="K34" s="62">
        <v>42182</v>
      </c>
      <c r="L34" s="15" t="s">
        <v>173</v>
      </c>
      <c r="M34" s="139">
        <v>9.25</v>
      </c>
      <c r="N34" s="139">
        <v>2.2749999999999999</v>
      </c>
      <c r="O34" s="139">
        <v>0.7</v>
      </c>
      <c r="P34" s="139">
        <v>0.3</v>
      </c>
      <c r="Q34" s="139">
        <v>2.23142</v>
      </c>
      <c r="R34" s="139">
        <v>11.824999999999999</v>
      </c>
      <c r="S34" s="139">
        <v>0.625</v>
      </c>
      <c r="T34" s="139">
        <v>0.05</v>
      </c>
      <c r="U34" s="139">
        <v>2.5000000000000001E-2</v>
      </c>
      <c r="V34" s="139">
        <v>3.32246</v>
      </c>
      <c r="W34" s="139">
        <v>0</v>
      </c>
      <c r="X34" s="139">
        <v>0</v>
      </c>
      <c r="Y34" s="139">
        <v>12.525</v>
      </c>
      <c r="Z34" s="139">
        <v>1.0952599999999999</v>
      </c>
      <c r="AA34" s="139">
        <v>67.239999999999995</v>
      </c>
      <c r="AB34" s="139">
        <v>54.27</v>
      </c>
      <c r="AC34" s="139">
        <f t="shared" si="0"/>
        <v>0.22255105409611847</v>
      </c>
      <c r="AD34" s="139">
        <v>256.39999999999998</v>
      </c>
      <c r="AE34" s="139">
        <f t="shared" si="1"/>
        <v>0.60463142008206383</v>
      </c>
      <c r="AF34" s="139">
        <v>0</v>
      </c>
      <c r="AG34" s="139">
        <f t="shared" si="2"/>
        <v>0</v>
      </c>
      <c r="AH34" s="139">
        <v>2.1</v>
      </c>
      <c r="AI34" s="139">
        <f t="shared" si="3"/>
        <v>4.9521294156487294E-3</v>
      </c>
      <c r="AJ34" s="136"/>
      <c r="AK34" s="135"/>
      <c r="AL34" s="135"/>
      <c r="AM34" s="134"/>
      <c r="AN34" s="134"/>
      <c r="AO34" s="134"/>
      <c r="AP34" s="134"/>
      <c r="AQ34" s="134"/>
      <c r="AR34" s="134"/>
    </row>
    <row r="35" spans="1:44" s="67" customFormat="1" ht="23.25">
      <c r="A35" s="65" t="s">
        <v>139</v>
      </c>
      <c r="B35" s="65">
        <v>448</v>
      </c>
      <c r="C35" s="11">
        <v>3454</v>
      </c>
      <c r="D35" s="12">
        <v>303</v>
      </c>
      <c r="E35" s="65" t="s">
        <v>159</v>
      </c>
      <c r="F35" s="18">
        <v>74609</v>
      </c>
      <c r="G35" s="18">
        <v>86609</v>
      </c>
      <c r="H35" s="19">
        <v>12</v>
      </c>
      <c r="I35" s="20">
        <v>2</v>
      </c>
      <c r="J35" s="65" t="s">
        <v>290</v>
      </c>
      <c r="K35" s="62">
        <v>42183</v>
      </c>
      <c r="L35" s="15" t="s">
        <v>173</v>
      </c>
      <c r="M35" s="139">
        <v>8.7750000000000004</v>
      </c>
      <c r="N35" s="139">
        <v>2.2250000000000001</v>
      </c>
      <c r="O35" s="139">
        <v>0.75</v>
      </c>
      <c r="P35" s="139">
        <v>0.32500000000000001</v>
      </c>
      <c r="Q35" s="139">
        <v>2.3635600000000001</v>
      </c>
      <c r="R35" s="139">
        <v>11.9</v>
      </c>
      <c r="S35" s="139">
        <v>0.17499999999999999</v>
      </c>
      <c r="T35" s="139">
        <v>0</v>
      </c>
      <c r="U35" s="139">
        <v>0</v>
      </c>
      <c r="V35" s="139">
        <v>2.8643900000000002</v>
      </c>
      <c r="W35" s="139">
        <v>0</v>
      </c>
      <c r="X35" s="139">
        <v>0</v>
      </c>
      <c r="Y35" s="139">
        <v>12.074999999999999</v>
      </c>
      <c r="Z35" s="139">
        <v>1.1078399999999999</v>
      </c>
      <c r="AA35" s="139">
        <v>245.23</v>
      </c>
      <c r="AB35" s="139">
        <v>44.6</v>
      </c>
      <c r="AC35" s="139">
        <f t="shared" si="0"/>
        <v>0.63697619047619036</v>
      </c>
      <c r="AD35" s="139">
        <v>18.5</v>
      </c>
      <c r="AE35" s="139">
        <f t="shared" si="1"/>
        <v>4.4047619047619044E-2</v>
      </c>
      <c r="AF35" s="139">
        <v>0</v>
      </c>
      <c r="AG35" s="139">
        <f t="shared" si="2"/>
        <v>0</v>
      </c>
      <c r="AH35" s="139">
        <v>0</v>
      </c>
      <c r="AI35" s="139">
        <f t="shared" si="3"/>
        <v>0</v>
      </c>
      <c r="AJ35" s="136"/>
      <c r="AK35" s="135"/>
      <c r="AL35" s="135"/>
      <c r="AM35" s="134"/>
      <c r="AN35" s="134"/>
      <c r="AO35" s="134"/>
      <c r="AP35" s="134"/>
      <c r="AQ35" s="134"/>
      <c r="AR35" s="134"/>
    </row>
    <row r="36" spans="1:44" s="67" customFormat="1" ht="23.25">
      <c r="A36" s="65" t="s">
        <v>139</v>
      </c>
      <c r="B36" s="65">
        <v>448</v>
      </c>
      <c r="C36" s="11">
        <v>3483</v>
      </c>
      <c r="D36" s="12">
        <v>100</v>
      </c>
      <c r="E36" s="65" t="s">
        <v>160</v>
      </c>
      <c r="F36" s="18">
        <v>5474</v>
      </c>
      <c r="G36" s="18">
        <v>0</v>
      </c>
      <c r="H36" s="19">
        <v>5.4740000000000002</v>
      </c>
      <c r="I36" s="20">
        <v>2</v>
      </c>
      <c r="J36" s="65" t="s">
        <v>3</v>
      </c>
      <c r="K36" s="62">
        <v>42181</v>
      </c>
      <c r="L36" s="15" t="s">
        <v>173</v>
      </c>
      <c r="M36" s="139">
        <v>3.25</v>
      </c>
      <c r="N36" s="139">
        <v>1.65</v>
      </c>
      <c r="O36" s="139">
        <v>0.42499999999999999</v>
      </c>
      <c r="P36" s="139">
        <v>0.1</v>
      </c>
      <c r="Q36" s="139">
        <v>2.5245199999999999</v>
      </c>
      <c r="R36" s="139">
        <v>5.35</v>
      </c>
      <c r="S36" s="139">
        <v>2.5000000000000001E-2</v>
      </c>
      <c r="T36" s="139">
        <v>2.5000000000000001E-2</v>
      </c>
      <c r="U36" s="139">
        <v>2.5000000000000001E-2</v>
      </c>
      <c r="V36" s="139">
        <v>2.4983900000000001</v>
      </c>
      <c r="W36" s="139">
        <v>0</v>
      </c>
      <c r="X36" s="139">
        <v>0</v>
      </c>
      <c r="Y36" s="139">
        <v>5.4249999999999998</v>
      </c>
      <c r="Z36" s="139">
        <v>1.0806</v>
      </c>
      <c r="AA36" s="139">
        <v>12</v>
      </c>
      <c r="AB36" s="139">
        <v>6</v>
      </c>
      <c r="AC36" s="139">
        <f t="shared" si="0"/>
        <v>7.8292186439793313E-2</v>
      </c>
      <c r="AD36" s="139">
        <v>1</v>
      </c>
      <c r="AE36" s="139">
        <f t="shared" si="1"/>
        <v>5.2194790959862207E-3</v>
      </c>
      <c r="AF36" s="139">
        <v>0</v>
      </c>
      <c r="AG36" s="139">
        <f t="shared" si="2"/>
        <v>0</v>
      </c>
      <c r="AH36" s="139">
        <v>0</v>
      </c>
      <c r="AI36" s="139">
        <f t="shared" si="3"/>
        <v>0</v>
      </c>
      <c r="AJ36" s="136"/>
      <c r="AK36" s="135"/>
      <c r="AL36" s="135"/>
      <c r="AM36" s="134"/>
      <c r="AN36" s="134"/>
      <c r="AO36" s="134"/>
      <c r="AP36" s="134"/>
      <c r="AQ36" s="134"/>
      <c r="AR36" s="134"/>
    </row>
    <row r="37" spans="1:44" s="67" customFormat="1" ht="23.25">
      <c r="A37" s="65" t="s">
        <v>139</v>
      </c>
      <c r="B37" s="65">
        <v>448</v>
      </c>
      <c r="C37" s="11">
        <v>3501</v>
      </c>
      <c r="D37" s="12">
        <v>100</v>
      </c>
      <c r="E37" s="65" t="s">
        <v>265</v>
      </c>
      <c r="F37" s="18">
        <v>0</v>
      </c>
      <c r="G37" s="18">
        <v>23519</v>
      </c>
      <c r="H37" s="19">
        <v>23.518999999999998</v>
      </c>
      <c r="I37" s="20">
        <v>2</v>
      </c>
      <c r="J37" s="65" t="s">
        <v>290</v>
      </c>
      <c r="K37" s="62">
        <v>42181</v>
      </c>
      <c r="L37" s="15" t="s">
        <v>173</v>
      </c>
      <c r="M37" s="139">
        <v>20.25</v>
      </c>
      <c r="N37" s="139">
        <v>3.05</v>
      </c>
      <c r="O37" s="139">
        <v>0.2</v>
      </c>
      <c r="P37" s="153">
        <v>0</v>
      </c>
      <c r="Q37" s="153">
        <v>2.698</v>
      </c>
      <c r="R37" s="139">
        <v>23.4</v>
      </c>
      <c r="S37" s="139">
        <v>0.1</v>
      </c>
      <c r="T37" s="139">
        <v>0</v>
      </c>
      <c r="U37" s="139">
        <v>0</v>
      </c>
      <c r="V37" s="139">
        <v>2.5979999999999999</v>
      </c>
      <c r="W37" s="139">
        <v>0</v>
      </c>
      <c r="X37" s="139">
        <v>0</v>
      </c>
      <c r="Y37" s="139">
        <v>23.5</v>
      </c>
      <c r="Z37" s="139">
        <v>1.125</v>
      </c>
      <c r="AA37" s="139">
        <v>68</v>
      </c>
      <c r="AB37" s="139">
        <v>26</v>
      </c>
      <c r="AC37" s="139">
        <f t="shared" si="0"/>
        <v>9.8400685160326309E-2</v>
      </c>
      <c r="AD37" s="139">
        <v>0</v>
      </c>
      <c r="AE37" s="139">
        <f t="shared" si="1"/>
        <v>0</v>
      </c>
      <c r="AF37" s="139">
        <v>0</v>
      </c>
      <c r="AG37" s="139">
        <f t="shared" si="2"/>
        <v>0</v>
      </c>
      <c r="AH37" s="139">
        <v>0</v>
      </c>
      <c r="AI37" s="139">
        <f t="shared" si="3"/>
        <v>0</v>
      </c>
      <c r="AJ37" s="136"/>
      <c r="AK37" s="135"/>
      <c r="AL37" s="135"/>
      <c r="AM37" s="134"/>
      <c r="AN37" s="134"/>
      <c r="AO37" s="134"/>
      <c r="AP37" s="134"/>
      <c r="AQ37" s="134"/>
      <c r="AR37" s="134"/>
    </row>
    <row r="38" spans="1:44" ht="23.25">
      <c r="A38" s="8"/>
      <c r="B38" s="8"/>
      <c r="C38" s="8"/>
      <c r="D38" s="8"/>
      <c r="E38" s="175"/>
      <c r="F38" s="235" t="s">
        <v>170</v>
      </c>
      <c r="G38" s="235"/>
      <c r="H38" s="190">
        <f>SUM(H4:H37)</f>
        <v>502.05500000000018</v>
      </c>
      <c r="I38" s="183"/>
      <c r="J38" s="183"/>
      <c r="K38" s="183"/>
      <c r="L38" s="183"/>
      <c r="M38" s="184">
        <f t="shared" ref="M38:P38" si="4">SUM(M4:M37)</f>
        <v>364.7999999999999</v>
      </c>
      <c r="N38" s="184">
        <f t="shared" si="4"/>
        <v>90.950000000000017</v>
      </c>
      <c r="O38" s="184">
        <f t="shared" si="4"/>
        <v>34.200000000000003</v>
      </c>
      <c r="P38" s="184">
        <f t="shared" si="4"/>
        <v>12.95</v>
      </c>
      <c r="Q38" s="184" t="s">
        <v>171</v>
      </c>
      <c r="R38" s="184">
        <f t="shared" ref="R38:U38" si="5">SUM(R4:R37)</f>
        <v>462.39999999999992</v>
      </c>
      <c r="S38" s="184">
        <f t="shared" si="5"/>
        <v>33.675000000000004</v>
      </c>
      <c r="T38" s="184">
        <f t="shared" si="5"/>
        <v>5.9</v>
      </c>
      <c r="U38" s="184">
        <f t="shared" si="5"/>
        <v>0.85000000000000009</v>
      </c>
      <c r="V38" s="184" t="s">
        <v>171</v>
      </c>
      <c r="W38" s="184">
        <f>SUM(W4:W37)</f>
        <v>0</v>
      </c>
      <c r="X38" s="184">
        <f t="shared" ref="X38:Y38" si="6">SUM(X4:X37)</f>
        <v>0</v>
      </c>
      <c r="Y38" s="184">
        <f t="shared" si="6"/>
        <v>502.89999999999992</v>
      </c>
      <c r="Z38" s="184" t="s">
        <v>171</v>
      </c>
      <c r="AA38" s="184">
        <f>SUM(AA4:AA37)</f>
        <v>3473.23</v>
      </c>
      <c r="AB38" s="184">
        <f>SUM(AB4:AB37)</f>
        <v>2397.3630000000003</v>
      </c>
      <c r="AC38" s="184" t="s">
        <v>171</v>
      </c>
      <c r="AD38" s="184">
        <f>SUM(AD4:AD37)</f>
        <v>1453.2640000000001</v>
      </c>
      <c r="AE38" s="184" t="s">
        <v>171</v>
      </c>
      <c r="AF38" s="184">
        <f>SUM(AF4:AF37)</f>
        <v>1525.1</v>
      </c>
      <c r="AG38" s="184" t="s">
        <v>171</v>
      </c>
      <c r="AH38" s="184">
        <f>SUM(AH4:AH37)</f>
        <v>3.1</v>
      </c>
      <c r="AI38" s="184" t="s">
        <v>171</v>
      </c>
      <c r="AJ38" s="173"/>
      <c r="AK38" s="135"/>
      <c r="AL38" s="135"/>
      <c r="AM38" s="134"/>
      <c r="AN38" s="134"/>
      <c r="AO38" s="134"/>
      <c r="AP38" s="134"/>
      <c r="AQ38" s="134"/>
      <c r="AR38" s="134"/>
    </row>
    <row r="39" spans="1:44" ht="23.25">
      <c r="A39" s="8"/>
      <c r="B39" s="8"/>
      <c r="C39" s="8"/>
      <c r="D39" s="8"/>
      <c r="E39" s="175"/>
      <c r="F39" s="235" t="s">
        <v>172</v>
      </c>
      <c r="G39" s="235"/>
      <c r="H39" s="183"/>
      <c r="I39" s="183"/>
      <c r="J39" s="183"/>
      <c r="K39" s="183"/>
      <c r="L39" s="183"/>
      <c r="M39" s="184" t="s">
        <v>171</v>
      </c>
      <c r="N39" s="184" t="s">
        <v>171</v>
      </c>
      <c r="O39" s="184" t="s">
        <v>171</v>
      </c>
      <c r="P39" s="184" t="s">
        <v>171</v>
      </c>
      <c r="Q39" s="184">
        <v>2.2719999999999998</v>
      </c>
      <c r="R39" s="184" t="s">
        <v>171</v>
      </c>
      <c r="S39" s="184" t="s">
        <v>171</v>
      </c>
      <c r="T39" s="184" t="s">
        <v>171</v>
      </c>
      <c r="U39" s="184" t="s">
        <v>171</v>
      </c>
      <c r="V39" s="184">
        <v>3.69</v>
      </c>
      <c r="W39" s="184" t="s">
        <v>171</v>
      </c>
      <c r="X39" s="184" t="s">
        <v>171</v>
      </c>
      <c r="Y39" s="184" t="s">
        <v>171</v>
      </c>
      <c r="Z39" s="209">
        <v>1.02</v>
      </c>
      <c r="AA39" s="184" t="s">
        <v>171</v>
      </c>
      <c r="AB39" s="184" t="s">
        <v>171</v>
      </c>
      <c r="AC39" s="184">
        <f>SUMPRODUCT(AC4:AC37,H4:H37)/H38</f>
        <v>0.26587363080595888</v>
      </c>
      <c r="AD39" s="184" t="s">
        <v>171</v>
      </c>
      <c r="AE39" s="184">
        <f>SUMPRODUCT(AE4:AE37,H4:H37)/H38</f>
        <v>8.2703744751926711E-2</v>
      </c>
      <c r="AF39" s="184" t="s">
        <v>171</v>
      </c>
      <c r="AG39" s="184">
        <f>SUMPRODUCT(AG4:AG37,H4:H37)/H38</f>
        <v>8.6791856896725847E-2</v>
      </c>
      <c r="AH39" s="184" t="s">
        <v>171</v>
      </c>
      <c r="AI39" s="184">
        <f>SUMPRODUCT(AI4:AI37,H4:H37)/H38</f>
        <v>1.7641778006678263E-4</v>
      </c>
      <c r="AJ39" s="194"/>
      <c r="AK39" s="135"/>
      <c r="AL39" s="135"/>
      <c r="AM39" s="134"/>
      <c r="AN39" s="134"/>
      <c r="AO39" s="134"/>
      <c r="AP39" s="134"/>
      <c r="AQ39" s="134"/>
      <c r="AR39" s="134"/>
    </row>
    <row r="40" spans="1:44"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205"/>
      <c r="AI40" s="205"/>
      <c r="AJ40" s="205"/>
      <c r="AK40" s="134"/>
      <c r="AL40" s="134"/>
      <c r="AM40" s="134"/>
      <c r="AN40" s="134"/>
      <c r="AO40" s="134"/>
      <c r="AP40" s="134"/>
      <c r="AQ40" s="134"/>
      <c r="AR40" s="134"/>
    </row>
    <row r="41" spans="1:44">
      <c r="AA41" s="111"/>
      <c r="AB41" s="111"/>
      <c r="AC41" s="111"/>
      <c r="AD41" s="111"/>
      <c r="AE41" s="111"/>
      <c r="AF41" s="111"/>
      <c r="AG41" s="111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</row>
    <row r="42" spans="1:44">
      <c r="AA42" s="111"/>
      <c r="AB42" s="111"/>
      <c r="AC42" s="111"/>
      <c r="AD42" s="111"/>
      <c r="AE42" s="111"/>
      <c r="AF42" s="111"/>
      <c r="AG42" s="111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</row>
    <row r="43" spans="1:44">
      <c r="Z43" s="68"/>
      <c r="AA43" s="68"/>
      <c r="AB43" s="68"/>
      <c r="AC43" s="68"/>
      <c r="AD43" s="111"/>
      <c r="AE43" s="111"/>
      <c r="AF43" s="111"/>
      <c r="AG43" s="111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</row>
    <row r="44" spans="1:44">
      <c r="Z44" s="68"/>
      <c r="AA44" s="68"/>
      <c r="AB44" s="68"/>
      <c r="AC44" s="68"/>
      <c r="AD44" s="111"/>
      <c r="AE44" s="111"/>
      <c r="AF44" s="111"/>
      <c r="AG44" s="111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</row>
    <row r="45" spans="1:44" ht="23.25">
      <c r="A45" s="211" t="s">
        <v>272</v>
      </c>
      <c r="B45" s="211"/>
      <c r="C45" s="211"/>
      <c r="D45" s="211"/>
      <c r="E45" s="211"/>
      <c r="Z45" s="68"/>
      <c r="AA45" s="68"/>
      <c r="AB45" s="68"/>
      <c r="AC45" s="68"/>
      <c r="AD45" s="111"/>
      <c r="AE45" s="111"/>
      <c r="AF45" s="111"/>
      <c r="AG45" s="111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</row>
    <row r="46" spans="1:44" ht="81" customHeight="1">
      <c r="A46" s="214" t="s">
        <v>196</v>
      </c>
      <c r="B46" s="214" t="s">
        <v>161</v>
      </c>
      <c r="C46" s="215" t="s">
        <v>162</v>
      </c>
      <c r="D46" s="216" t="s">
        <v>163</v>
      </c>
      <c r="E46" s="214" t="s">
        <v>164</v>
      </c>
      <c r="F46" s="214" t="s">
        <v>294</v>
      </c>
      <c r="G46" s="214" t="s">
        <v>295</v>
      </c>
      <c r="H46" s="223" t="s">
        <v>296</v>
      </c>
      <c r="I46" s="214" t="s">
        <v>165</v>
      </c>
      <c r="J46" s="214" t="s">
        <v>166</v>
      </c>
      <c r="K46" s="224" t="s">
        <v>167</v>
      </c>
      <c r="L46" s="214" t="s">
        <v>168</v>
      </c>
      <c r="M46" s="225" t="s">
        <v>297</v>
      </c>
      <c r="N46" s="225"/>
      <c r="O46" s="225"/>
      <c r="P46" s="225"/>
      <c r="Q46" s="226" t="s">
        <v>298</v>
      </c>
      <c r="R46" s="227" t="s">
        <v>301</v>
      </c>
      <c r="S46" s="228"/>
      <c r="T46" s="229"/>
      <c r="U46" s="226" t="s">
        <v>302</v>
      </c>
      <c r="V46" s="230" t="s">
        <v>197</v>
      </c>
      <c r="W46" s="230" t="s">
        <v>323</v>
      </c>
      <c r="X46" s="230" t="s">
        <v>324</v>
      </c>
      <c r="Y46" s="230" t="s">
        <v>198</v>
      </c>
      <c r="Z46" s="230" t="s">
        <v>199</v>
      </c>
      <c r="AA46" s="230" t="s">
        <v>325</v>
      </c>
      <c r="AB46" s="230" t="s">
        <v>309</v>
      </c>
      <c r="AC46" s="178" t="s">
        <v>244</v>
      </c>
      <c r="AD46" s="111"/>
      <c r="AE46" s="111"/>
      <c r="AF46" s="111"/>
      <c r="AG46" s="111"/>
      <c r="AH46" s="111"/>
    </row>
    <row r="47" spans="1:44" ht="23.25">
      <c r="A47" s="214"/>
      <c r="B47" s="214"/>
      <c r="C47" s="215"/>
      <c r="D47" s="216"/>
      <c r="E47" s="214"/>
      <c r="F47" s="214"/>
      <c r="G47" s="214"/>
      <c r="H47" s="223"/>
      <c r="I47" s="214"/>
      <c r="J47" s="214"/>
      <c r="K47" s="224"/>
      <c r="L47" s="214"/>
      <c r="M47" s="176" t="s">
        <v>312</v>
      </c>
      <c r="N47" s="177" t="s">
        <v>313</v>
      </c>
      <c r="O47" s="177" t="s">
        <v>314</v>
      </c>
      <c r="P47" s="176" t="s">
        <v>315</v>
      </c>
      <c r="Q47" s="226"/>
      <c r="R47" s="176" t="s">
        <v>320</v>
      </c>
      <c r="S47" s="177" t="s">
        <v>321</v>
      </c>
      <c r="T47" s="176" t="s">
        <v>322</v>
      </c>
      <c r="U47" s="226"/>
      <c r="V47" s="231"/>
      <c r="W47" s="231"/>
      <c r="X47" s="231"/>
      <c r="Y47" s="231"/>
      <c r="Z47" s="231"/>
      <c r="AA47" s="231"/>
      <c r="AB47" s="231"/>
      <c r="AC47" s="179" t="s">
        <v>326</v>
      </c>
      <c r="AD47" s="111"/>
      <c r="AE47" s="111"/>
      <c r="AF47" s="111"/>
      <c r="AG47" s="111"/>
      <c r="AH47" s="111"/>
    </row>
    <row r="48" spans="1:44" s="67" customFormat="1" ht="23.25">
      <c r="A48" s="65" t="s">
        <v>139</v>
      </c>
      <c r="B48" s="64">
        <v>448</v>
      </c>
      <c r="C48" s="64">
        <v>334</v>
      </c>
      <c r="D48" s="64">
        <v>100</v>
      </c>
      <c r="E48" s="64" t="s">
        <v>146</v>
      </c>
      <c r="F48" s="61" t="s">
        <v>248</v>
      </c>
      <c r="G48" s="61" t="s">
        <v>87</v>
      </c>
      <c r="H48" s="66">
        <v>4.3</v>
      </c>
      <c r="I48" s="65">
        <v>2</v>
      </c>
      <c r="J48" s="64" t="s">
        <v>3</v>
      </c>
      <c r="K48" s="62">
        <v>42181</v>
      </c>
      <c r="L48" s="65" t="s">
        <v>200</v>
      </c>
      <c r="M48" s="148">
        <v>0.85</v>
      </c>
      <c r="N48" s="148">
        <v>1.875</v>
      </c>
      <c r="O48" s="148">
        <v>1.175</v>
      </c>
      <c r="P48" s="148">
        <v>0.4</v>
      </c>
      <c r="Q48" s="148">
        <v>3.472</v>
      </c>
      <c r="R48" s="148">
        <v>0</v>
      </c>
      <c r="S48" s="148">
        <v>0</v>
      </c>
      <c r="T48" s="148">
        <v>4.3000000000000007</v>
      </c>
      <c r="U48" s="148">
        <v>0.996</v>
      </c>
      <c r="V48" s="132">
        <v>16</v>
      </c>
      <c r="W48" s="132">
        <v>5</v>
      </c>
      <c r="X48" s="132">
        <v>10</v>
      </c>
      <c r="Y48" s="132">
        <v>3</v>
      </c>
      <c r="Z48" s="132">
        <v>0</v>
      </c>
      <c r="AA48" s="148">
        <v>0</v>
      </c>
      <c r="AB48" s="154">
        <v>0</v>
      </c>
      <c r="AC48" s="132">
        <v>86</v>
      </c>
      <c r="AD48" s="134"/>
      <c r="AE48" s="134"/>
      <c r="AF48" s="134"/>
      <c r="AG48" s="134"/>
      <c r="AH48" s="134"/>
    </row>
    <row r="49" spans="1:34" ht="23.25">
      <c r="A49" s="65" t="s">
        <v>139</v>
      </c>
      <c r="B49" s="64">
        <v>448</v>
      </c>
      <c r="C49" s="64">
        <v>3267</v>
      </c>
      <c r="D49" s="64">
        <v>100</v>
      </c>
      <c r="E49" s="64" t="s">
        <v>154</v>
      </c>
      <c r="F49" s="61" t="s">
        <v>87</v>
      </c>
      <c r="G49" s="61" t="s">
        <v>243</v>
      </c>
      <c r="H49" s="66">
        <v>4.468</v>
      </c>
      <c r="I49" s="65">
        <v>2</v>
      </c>
      <c r="J49" s="64" t="s">
        <v>290</v>
      </c>
      <c r="K49" s="118">
        <v>42181</v>
      </c>
      <c r="L49" s="65" t="s">
        <v>200</v>
      </c>
      <c r="M49" s="148">
        <v>1.575</v>
      </c>
      <c r="N49" s="148">
        <v>1.7250000000000001</v>
      </c>
      <c r="O49" s="148">
        <v>0.8</v>
      </c>
      <c r="P49" s="148">
        <v>0.35</v>
      </c>
      <c r="Q49" s="148">
        <v>3.157</v>
      </c>
      <c r="R49" s="148">
        <v>0</v>
      </c>
      <c r="S49" s="148">
        <v>0</v>
      </c>
      <c r="T49" s="148">
        <v>4.4499999999999993</v>
      </c>
      <c r="U49" s="148">
        <v>0.98499999999999999</v>
      </c>
      <c r="V49" s="132">
        <v>3</v>
      </c>
      <c r="W49" s="132">
        <v>0</v>
      </c>
      <c r="X49" s="132">
        <v>0</v>
      </c>
      <c r="Y49" s="132">
        <v>1</v>
      </c>
      <c r="Z49" s="132">
        <v>0</v>
      </c>
      <c r="AA49" s="148">
        <v>1.38</v>
      </c>
      <c r="AB49" s="154">
        <v>8.9999999999999993E-3</v>
      </c>
      <c r="AC49" s="132">
        <v>36</v>
      </c>
      <c r="AD49" s="111"/>
      <c r="AE49" s="111"/>
      <c r="AF49" s="111"/>
      <c r="AG49" s="111"/>
      <c r="AH49" s="111"/>
    </row>
    <row r="50" spans="1:34" s="67" customFormat="1" ht="23.25">
      <c r="E50" s="180"/>
      <c r="F50" s="221" t="s">
        <v>170</v>
      </c>
      <c r="G50" s="222"/>
      <c r="H50" s="172">
        <v>8.7680000000000007</v>
      </c>
      <c r="I50" s="155"/>
      <c r="J50" s="155"/>
      <c r="K50" s="155"/>
      <c r="L50" s="155"/>
      <c r="M50" s="172">
        <f t="shared" ref="M50:P50" si="7">SUM(M48:M49)</f>
        <v>2.4249999999999998</v>
      </c>
      <c r="N50" s="172">
        <f t="shared" si="7"/>
        <v>3.6</v>
      </c>
      <c r="O50" s="172">
        <f t="shared" si="7"/>
        <v>1.9750000000000001</v>
      </c>
      <c r="P50" s="172">
        <f t="shared" si="7"/>
        <v>0.75</v>
      </c>
      <c r="Q50" s="181" t="s">
        <v>171</v>
      </c>
      <c r="R50" s="181">
        <f>SUM(R48:R49)</f>
        <v>0</v>
      </c>
      <c r="S50" s="181">
        <f t="shared" ref="S50:T50" si="8">SUM(S48:S49)</f>
        <v>0</v>
      </c>
      <c r="T50" s="181">
        <f t="shared" si="8"/>
        <v>8.75</v>
      </c>
      <c r="U50" s="181" t="s">
        <v>171</v>
      </c>
      <c r="V50" s="206">
        <v>19</v>
      </c>
      <c r="W50" s="206">
        <v>5</v>
      </c>
      <c r="X50" s="206">
        <v>10</v>
      </c>
      <c r="Y50" s="206">
        <v>4</v>
      </c>
      <c r="Z50" s="206">
        <v>0</v>
      </c>
      <c r="AA50" s="181">
        <v>1.38</v>
      </c>
      <c r="AB50" s="207" t="s">
        <v>171</v>
      </c>
      <c r="AC50" s="206">
        <v>122</v>
      </c>
      <c r="AD50" s="205"/>
      <c r="AE50" s="134"/>
      <c r="AF50" s="134"/>
      <c r="AG50" s="134"/>
      <c r="AH50" s="134"/>
    </row>
    <row r="51" spans="1:34" ht="23.25">
      <c r="A51" s="60"/>
      <c r="B51" s="60"/>
      <c r="C51" s="60"/>
      <c r="D51" s="60"/>
      <c r="E51" s="180"/>
      <c r="F51" s="221" t="s">
        <v>172</v>
      </c>
      <c r="G51" s="222"/>
      <c r="H51" s="155"/>
      <c r="I51" s="155"/>
      <c r="J51" s="155"/>
      <c r="K51" s="155"/>
      <c r="L51" s="155"/>
      <c r="M51" s="181" t="s">
        <v>171</v>
      </c>
      <c r="N51" s="181" t="s">
        <v>171</v>
      </c>
      <c r="O51" s="181" t="s">
        <v>171</v>
      </c>
      <c r="P51" s="181" t="s">
        <v>171</v>
      </c>
      <c r="Q51" s="181">
        <v>3.3109999999999999</v>
      </c>
      <c r="R51" s="181" t="s">
        <v>171</v>
      </c>
      <c r="S51" s="181" t="s">
        <v>171</v>
      </c>
      <c r="T51" s="181" t="s">
        <v>171</v>
      </c>
      <c r="U51" s="181">
        <v>0.99</v>
      </c>
      <c r="V51" s="172" t="s">
        <v>171</v>
      </c>
      <c r="W51" s="172" t="s">
        <v>171</v>
      </c>
      <c r="X51" s="172" t="s">
        <v>171</v>
      </c>
      <c r="Y51" s="172" t="s">
        <v>171</v>
      </c>
      <c r="Z51" s="172" t="s">
        <v>171</v>
      </c>
      <c r="AA51" s="181" t="s">
        <v>171</v>
      </c>
      <c r="AB51" s="207">
        <v>4.0000000000000001E-3</v>
      </c>
      <c r="AC51" s="172" t="s">
        <v>171</v>
      </c>
      <c r="AD51" s="205"/>
      <c r="AE51" s="111"/>
      <c r="AF51" s="111"/>
      <c r="AG51" s="111"/>
      <c r="AH51" s="111"/>
    </row>
    <row r="52" spans="1:34"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208"/>
      <c r="AB52" s="208"/>
      <c r="AC52" s="205"/>
      <c r="AD52" s="205"/>
      <c r="AE52" s="111"/>
      <c r="AF52" s="111"/>
      <c r="AG52" s="111"/>
      <c r="AH52" s="111"/>
    </row>
    <row r="53" spans="1:34">
      <c r="AA53" s="111"/>
      <c r="AB53" s="111"/>
      <c r="AC53" s="111"/>
      <c r="AD53" s="111"/>
      <c r="AE53" s="111"/>
      <c r="AF53" s="111"/>
      <c r="AG53" s="111"/>
      <c r="AH53" s="111"/>
    </row>
    <row r="54" spans="1:34">
      <c r="AA54" s="111"/>
      <c r="AB54" s="111"/>
      <c r="AC54" s="111"/>
      <c r="AD54" s="111"/>
      <c r="AE54" s="111"/>
      <c r="AF54" s="111"/>
      <c r="AG54" s="111"/>
      <c r="AH54" s="111"/>
    </row>
    <row r="55" spans="1:34">
      <c r="AA55" s="111"/>
      <c r="AB55" s="111"/>
      <c r="AC55" s="111"/>
      <c r="AD55" s="111"/>
      <c r="AE55" s="111"/>
      <c r="AF55" s="111"/>
      <c r="AG55" s="111"/>
      <c r="AH55" s="111"/>
    </row>
  </sheetData>
  <mergeCells count="57">
    <mergeCell ref="I46:I47"/>
    <mergeCell ref="J46:J47"/>
    <mergeCell ref="K46:K47"/>
    <mergeCell ref="L46:L47"/>
    <mergeCell ref="G46:G47"/>
    <mergeCell ref="H46:H47"/>
    <mergeCell ref="U46:U47"/>
    <mergeCell ref="M46:P46"/>
    <mergeCell ref="Q46:Q47"/>
    <mergeCell ref="R46:T46"/>
    <mergeCell ref="V46:V47"/>
    <mergeCell ref="W46:W47"/>
    <mergeCell ref="Z46:Z47"/>
    <mergeCell ref="AA46:AA47"/>
    <mergeCell ref="AB46:AB47"/>
    <mergeCell ref="X46:X47"/>
    <mergeCell ref="Y46:Y47"/>
    <mergeCell ref="AG2:AG3"/>
    <mergeCell ref="AI2:AI3"/>
    <mergeCell ref="L2:L3"/>
    <mergeCell ref="AF2:AF3"/>
    <mergeCell ref="AD2:AD3"/>
    <mergeCell ref="W2:Y2"/>
    <mergeCell ref="AE2:AE3"/>
    <mergeCell ref="M2:P2"/>
    <mergeCell ref="Q2:Q3"/>
    <mergeCell ref="R2:U2"/>
    <mergeCell ref="Z2:Z3"/>
    <mergeCell ref="AA2:AA3"/>
    <mergeCell ref="AB2:AB3"/>
    <mergeCell ref="AC2:AC3"/>
    <mergeCell ref="AH2:AH3"/>
    <mergeCell ref="V2:V3"/>
    <mergeCell ref="A1:E1"/>
    <mergeCell ref="A45:E45"/>
    <mergeCell ref="F38:G38"/>
    <mergeCell ref="F39:G39"/>
    <mergeCell ref="AJ2:AJ3"/>
    <mergeCell ref="G2:G3"/>
    <mergeCell ref="H2:H3"/>
    <mergeCell ref="I2:I3"/>
    <mergeCell ref="J2:J3"/>
    <mergeCell ref="K2:K3"/>
    <mergeCell ref="F2:F3"/>
    <mergeCell ref="A2:A3"/>
    <mergeCell ref="B2:B3"/>
    <mergeCell ref="C2:C3"/>
    <mergeCell ref="D2:D3"/>
    <mergeCell ref="E2:E3"/>
    <mergeCell ref="F51:G51"/>
    <mergeCell ref="F50:G50"/>
    <mergeCell ref="A46:A47"/>
    <mergeCell ref="B46:B47"/>
    <mergeCell ref="C46:C47"/>
    <mergeCell ref="D46:D47"/>
    <mergeCell ref="E46:E47"/>
    <mergeCell ref="F46:F47"/>
  </mergeCells>
  <printOptions horizontalCentered="1"/>
  <pageMargins left="0.63522727272727275" right="0.25" top="0.75" bottom="0.75" header="0.3" footer="0.3"/>
  <pageSetup paperSize="8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สุพรรณบุรี 1</vt:lpstr>
      <vt:lpstr>กาญจนบุรี</vt:lpstr>
      <vt:lpstr>สุพรรณบุรี 2</vt:lpstr>
      <vt:lpstr>ชัยนาท</vt:lpstr>
      <vt:lpstr>อุทัยธานี</vt:lpstr>
      <vt:lpstr>อ่างทอง</vt:lpstr>
      <vt:lpstr>ชัยนาท!Print_Area</vt:lpstr>
      <vt:lpstr>'สุพรรณบุรี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2016-06-29T09:35:46Z</cp:lastPrinted>
  <dcterms:created xsi:type="dcterms:W3CDTF">2015-10-18T10:37:49Z</dcterms:created>
  <dcterms:modified xsi:type="dcterms:W3CDTF">2016-06-29T09:36:20Z</dcterms:modified>
</cp:coreProperties>
</file>