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0320" tabRatio="593" activeTab="5"/>
  </bookViews>
  <sheets>
    <sheet name="นครราชสีมา1" sheetId="2" r:id="rId1"/>
    <sheet name="นครราชสีมา2" sheetId="3" r:id="rId2"/>
    <sheet name="นครราชสีมา3" sheetId="4" r:id="rId3"/>
    <sheet name="บุรีรัมย์" sheetId="5" r:id="rId4"/>
    <sheet name="ปราจีนบุรี" sheetId="6" r:id="rId5"/>
    <sheet name="สระแก้ว" sheetId="7" r:id="rId6"/>
  </sheets>
  <definedNames>
    <definedName name="_xlnm.Print_Area" localSheetId="0">นครราชสีมา1!$A$1:$AI$45</definedName>
    <definedName name="_xlnm.Print_Area" localSheetId="1">นครราชสีมา2!$A$1:$AI$43</definedName>
    <definedName name="_xlnm.Print_Area" localSheetId="2">นครราชสีมา3!$A$1:$AI$34</definedName>
    <definedName name="_xlnm.Print_Area" localSheetId="3">บุรีรัมย์!$A$1:$AI$58</definedName>
    <definedName name="_xlnm.Print_Area" localSheetId="4">ปราจีนบุรี!$A$1:$AK$20</definedName>
    <definedName name="_xlnm.Print_Area" localSheetId="5">สระแก้ว!$A$1:$AI$37</definedName>
  </definedNames>
  <calcPr calcId="144525"/>
</workbook>
</file>

<file path=xl/calcChain.xml><?xml version="1.0" encoding="utf-8"?>
<calcChain xmlns="http://schemas.openxmlformats.org/spreadsheetml/2006/main">
  <c r="M33" i="4" l="1"/>
  <c r="N33" i="4"/>
  <c r="O33" i="4"/>
  <c r="P33" i="4"/>
  <c r="V5" i="6" l="1"/>
  <c r="W5" i="6" s="1"/>
  <c r="V6" i="6"/>
  <c r="W6" i="6" s="1"/>
  <c r="V7" i="6"/>
  <c r="W7" i="6" s="1"/>
  <c r="V8" i="6"/>
  <c r="W8" i="6" s="1"/>
  <c r="V9" i="6"/>
  <c r="W9" i="6" s="1"/>
  <c r="V10" i="6"/>
  <c r="W10" i="6" s="1"/>
  <c r="V11" i="6"/>
  <c r="W11" i="6" s="1"/>
  <c r="V12" i="6"/>
  <c r="W12" i="6" s="1"/>
  <c r="V13" i="6"/>
  <c r="W13" i="6" s="1"/>
  <c r="V14" i="6"/>
  <c r="W14" i="6" s="1"/>
  <c r="V15" i="6"/>
  <c r="W15" i="6" s="1"/>
  <c r="V16" i="6"/>
  <c r="W16" i="6" s="1"/>
  <c r="V17" i="6"/>
  <c r="W17" i="6" s="1"/>
  <c r="V18" i="6"/>
  <c r="W18" i="6" s="1"/>
  <c r="V4" i="6"/>
  <c r="W4" i="6" s="1"/>
  <c r="Y19" i="6" l="1"/>
  <c r="Z19" i="6"/>
  <c r="R19" i="6"/>
  <c r="S19" i="6"/>
  <c r="T19" i="6"/>
  <c r="U19" i="6"/>
  <c r="M19" i="6"/>
  <c r="N19" i="6"/>
  <c r="O19" i="6"/>
  <c r="P19" i="6"/>
  <c r="M36" i="7"/>
  <c r="W36" i="7"/>
  <c r="X36" i="7"/>
  <c r="Y36" i="7"/>
  <c r="R36" i="7"/>
  <c r="S36" i="7"/>
  <c r="T36" i="7"/>
  <c r="U36" i="7"/>
  <c r="R57" i="5"/>
  <c r="S57" i="5"/>
  <c r="T57" i="5"/>
  <c r="U57" i="5"/>
  <c r="M57" i="5"/>
  <c r="N57" i="5"/>
  <c r="O57" i="5"/>
  <c r="P57" i="5"/>
  <c r="H57" i="5"/>
  <c r="W18" i="4"/>
  <c r="X18" i="4"/>
  <c r="R18" i="4"/>
  <c r="S18" i="4"/>
  <c r="T18" i="4"/>
  <c r="U18" i="4"/>
  <c r="M18" i="4"/>
  <c r="N18" i="4"/>
  <c r="O18" i="4"/>
  <c r="P18" i="4"/>
  <c r="H18" i="4"/>
  <c r="R25" i="3"/>
  <c r="S25" i="3"/>
  <c r="T25" i="3"/>
  <c r="U25" i="3"/>
  <c r="M25" i="3"/>
  <c r="N25" i="3"/>
  <c r="O25" i="3"/>
  <c r="P25" i="3"/>
  <c r="M30" i="2"/>
  <c r="W30" i="2"/>
  <c r="X30" i="2"/>
  <c r="Y30" i="2"/>
  <c r="R30" i="2"/>
  <c r="S30" i="2"/>
  <c r="T30" i="2"/>
  <c r="U30" i="2"/>
  <c r="N30" i="2"/>
  <c r="O30" i="2"/>
  <c r="P30" i="2"/>
  <c r="H30" i="2"/>
  <c r="W57" i="5" l="1"/>
  <c r="M44" i="2"/>
  <c r="N44" i="2"/>
  <c r="O44" i="2"/>
  <c r="P44" i="2"/>
  <c r="AR35" i="7" l="1"/>
  <c r="AS35" i="7"/>
  <c r="AW35" i="7" s="1"/>
  <c r="AV35" i="7"/>
  <c r="AR5" i="7"/>
  <c r="AV5" i="7" s="1"/>
  <c r="AS5" i="7"/>
  <c r="AW5" i="7" s="1"/>
  <c r="AR6" i="7"/>
  <c r="AV6" i="7" s="1"/>
  <c r="AS6" i="7"/>
  <c r="AW6" i="7" s="1"/>
  <c r="AR7" i="7"/>
  <c r="AV7" i="7" s="1"/>
  <c r="AS7" i="7"/>
  <c r="AW7" i="7" s="1"/>
  <c r="AR8" i="7"/>
  <c r="AV8" i="7" s="1"/>
  <c r="AS8" i="7"/>
  <c r="AW8" i="7" s="1"/>
  <c r="AR9" i="7"/>
  <c r="AV9" i="7" s="1"/>
  <c r="AS9" i="7"/>
  <c r="AW9" i="7" s="1"/>
  <c r="AR10" i="7"/>
  <c r="AV10" i="7" s="1"/>
  <c r="AS10" i="7"/>
  <c r="AW10" i="7" s="1"/>
  <c r="AR11" i="7"/>
  <c r="AV11" i="7" s="1"/>
  <c r="AS11" i="7"/>
  <c r="AW11" i="7" s="1"/>
  <c r="AR12" i="7"/>
  <c r="AV12" i="7" s="1"/>
  <c r="AS12" i="7"/>
  <c r="AW12" i="7" s="1"/>
  <c r="AR13" i="7"/>
  <c r="AV13" i="7" s="1"/>
  <c r="AS13" i="7"/>
  <c r="AW13" i="7" s="1"/>
  <c r="AR14" i="7"/>
  <c r="AV14" i="7" s="1"/>
  <c r="AS14" i="7"/>
  <c r="AW14" i="7" s="1"/>
  <c r="AR15" i="7"/>
  <c r="AS15" i="7"/>
  <c r="AW15" i="7" s="1"/>
  <c r="AV15" i="7"/>
  <c r="AR16" i="7"/>
  <c r="AV16" i="7" s="1"/>
  <c r="AS16" i="7"/>
  <c r="AW16" i="7" s="1"/>
  <c r="AR17" i="7"/>
  <c r="AV17" i="7" s="1"/>
  <c r="AS17" i="7"/>
  <c r="AW17" i="7" s="1"/>
  <c r="AR18" i="7"/>
  <c r="AV18" i="7" s="1"/>
  <c r="AS18" i="7"/>
  <c r="AW18" i="7" s="1"/>
  <c r="AR19" i="7"/>
  <c r="AV19" i="7" s="1"/>
  <c r="AS19" i="7"/>
  <c r="AW19" i="7" s="1"/>
  <c r="AR20" i="7"/>
  <c r="AV20" i="7" s="1"/>
  <c r="AS20" i="7"/>
  <c r="AW20" i="7" s="1"/>
  <c r="AR21" i="7"/>
  <c r="AV21" i="7" s="1"/>
  <c r="AS21" i="7"/>
  <c r="AW21" i="7" s="1"/>
  <c r="AR22" i="7"/>
  <c r="AV22" i="7" s="1"/>
  <c r="AS22" i="7"/>
  <c r="AW22" i="7" s="1"/>
  <c r="AR23" i="7"/>
  <c r="AV23" i="7" s="1"/>
  <c r="AS23" i="7"/>
  <c r="AW23" i="7" s="1"/>
  <c r="AR24" i="7"/>
  <c r="AV24" i="7" s="1"/>
  <c r="AS24" i="7"/>
  <c r="AW24" i="7" s="1"/>
  <c r="AR25" i="7"/>
  <c r="AV25" i="7" s="1"/>
  <c r="AS25" i="7"/>
  <c r="AW25" i="7" s="1"/>
  <c r="AR27" i="7"/>
  <c r="AV27" i="7" s="1"/>
  <c r="AS27" i="7"/>
  <c r="AW27" i="7" s="1"/>
  <c r="AR28" i="7"/>
  <c r="AV28" i="7" s="1"/>
  <c r="AS28" i="7"/>
  <c r="AW28" i="7" s="1"/>
  <c r="AR29" i="7"/>
  <c r="AV29" i="7" s="1"/>
  <c r="AS29" i="7"/>
  <c r="AW29" i="7" s="1"/>
  <c r="AR30" i="7"/>
  <c r="AV30" i="7" s="1"/>
  <c r="AS30" i="7"/>
  <c r="AW30" i="7" s="1"/>
  <c r="AR31" i="7"/>
  <c r="AV31" i="7" s="1"/>
  <c r="AS31" i="7"/>
  <c r="AW31" i="7" s="1"/>
  <c r="AR32" i="7"/>
  <c r="AV32" i="7" s="1"/>
  <c r="AS32" i="7"/>
  <c r="AW32" i="7" s="1"/>
  <c r="AR33" i="7"/>
  <c r="AV33" i="7" s="1"/>
  <c r="AS33" i="7"/>
  <c r="AW33" i="7" s="1"/>
  <c r="AR34" i="7"/>
  <c r="AV34" i="7" s="1"/>
  <c r="AS34" i="7"/>
  <c r="AW34" i="7" s="1"/>
  <c r="AS4" i="7"/>
  <c r="AW4" i="7" s="1"/>
  <c r="AR4" i="7"/>
  <c r="AV4" i="7" s="1"/>
  <c r="Q19" i="4" l="1"/>
  <c r="AE16" i="3" l="1"/>
  <c r="AE4" i="2"/>
  <c r="AC16" i="3"/>
  <c r="AC4" i="2"/>
  <c r="AL16" i="3"/>
  <c r="AQ16" i="3"/>
  <c r="AR16" i="3"/>
  <c r="Y4" i="3"/>
  <c r="AT6" i="7"/>
  <c r="AX6" i="7" s="1"/>
  <c r="AT4" i="7"/>
  <c r="AX4" i="7" s="1"/>
  <c r="Z37" i="7"/>
  <c r="V37" i="7"/>
  <c r="Q37" i="7"/>
  <c r="AC11" i="7"/>
  <c r="AC6" i="7"/>
  <c r="AT5" i="7"/>
  <c r="AX5" i="7" s="1"/>
  <c r="AT7" i="7" l="1"/>
  <c r="AX7" i="7" s="1"/>
  <c r="AT8" i="7"/>
  <c r="AX8" i="7" s="1"/>
  <c r="AT9" i="7"/>
  <c r="AX9" i="7" s="1"/>
  <c r="AT10" i="7"/>
  <c r="AX10" i="7" s="1"/>
  <c r="AT11" i="7"/>
  <c r="AX11" i="7" s="1"/>
  <c r="AT12" i="7"/>
  <c r="AX12" i="7" s="1"/>
  <c r="AT13" i="7"/>
  <c r="AX13" i="7" s="1"/>
  <c r="AT14" i="7"/>
  <c r="AX14" i="7" s="1"/>
  <c r="AT15" i="7"/>
  <c r="AX15" i="7" s="1"/>
  <c r="AT16" i="7"/>
  <c r="AX16" i="7" s="1"/>
  <c r="AT17" i="7"/>
  <c r="AX17" i="7" s="1"/>
  <c r="AT18" i="7"/>
  <c r="AX18" i="7" s="1"/>
  <c r="AT19" i="7"/>
  <c r="AX19" i="7" s="1"/>
  <c r="AT20" i="7"/>
  <c r="AX20" i="7" s="1"/>
  <c r="AT21" i="7"/>
  <c r="AX21" i="7" s="1"/>
  <c r="AT22" i="7"/>
  <c r="AX22" i="7" s="1"/>
  <c r="AT23" i="7"/>
  <c r="AX23" i="7" s="1"/>
  <c r="AT24" i="7"/>
  <c r="AX24" i="7" s="1"/>
  <c r="AT25" i="7"/>
  <c r="AX25" i="7" s="1"/>
  <c r="AT27" i="7"/>
  <c r="AX27" i="7" s="1"/>
  <c r="AT28" i="7"/>
  <c r="AX28" i="7" s="1"/>
  <c r="AT29" i="7"/>
  <c r="AX29" i="7" s="1"/>
  <c r="AT30" i="7"/>
  <c r="AX30" i="7" s="1"/>
  <c r="AT31" i="7"/>
  <c r="AX31" i="7" s="1"/>
  <c r="AT32" i="7"/>
  <c r="AX32" i="7" s="1"/>
  <c r="AT33" i="7"/>
  <c r="AX33" i="7" s="1"/>
  <c r="AT34" i="7"/>
  <c r="AX34" i="7" s="1"/>
  <c r="AT35" i="7"/>
  <c r="AX35" i="7" s="1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4" i="6"/>
  <c r="X57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4" i="5"/>
  <c r="R33" i="4"/>
  <c r="S33" i="4"/>
  <c r="T30" i="4"/>
  <c r="T31" i="4"/>
  <c r="T32" i="4"/>
  <c r="T29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4" i="4"/>
  <c r="R42" i="3"/>
  <c r="S42" i="3"/>
  <c r="T37" i="3"/>
  <c r="T38" i="3"/>
  <c r="T39" i="3"/>
  <c r="T40" i="3"/>
  <c r="T41" i="3"/>
  <c r="T36" i="3"/>
  <c r="W25" i="3"/>
  <c r="X25" i="3"/>
  <c r="Y6" i="3"/>
  <c r="Y7" i="3"/>
  <c r="Y8" i="3"/>
  <c r="Y9" i="3"/>
  <c r="Y10" i="3"/>
  <c r="Y11" i="3"/>
  <c r="Y12" i="3"/>
  <c r="Y13" i="3"/>
  <c r="Y14" i="3"/>
  <c r="Y15" i="3"/>
  <c r="Y17" i="3"/>
  <c r="Y18" i="3"/>
  <c r="Y19" i="3"/>
  <c r="Y20" i="3"/>
  <c r="Y21" i="3"/>
  <c r="Y22" i="3"/>
  <c r="Y23" i="3"/>
  <c r="Y24" i="3"/>
  <c r="Y5" i="3"/>
  <c r="T40" i="2"/>
  <c r="T41" i="2"/>
  <c r="T42" i="2"/>
  <c r="T43" i="2"/>
  <c r="T39" i="2"/>
  <c r="S44" i="2"/>
  <c r="R44" i="2"/>
  <c r="Y25" i="3" l="1"/>
  <c r="AA19" i="6"/>
  <c r="T42" i="3"/>
  <c r="T33" i="4"/>
  <c r="Y18" i="4"/>
  <c r="T44" i="2"/>
  <c r="AL7" i="7"/>
  <c r="AM7" i="7" s="1"/>
  <c r="AL8" i="7"/>
  <c r="AM8" i="7" s="1"/>
  <c r="AL9" i="7"/>
  <c r="AM9" i="7" s="1"/>
  <c r="AL10" i="7"/>
  <c r="AM10" i="7" s="1"/>
  <c r="AL11" i="7"/>
  <c r="AM11" i="7" s="1"/>
  <c r="AL12" i="7"/>
  <c r="AM12" i="7" s="1"/>
  <c r="AL13" i="7"/>
  <c r="AM13" i="7" s="1"/>
  <c r="AL14" i="7"/>
  <c r="AM14" i="7" s="1"/>
  <c r="AL15" i="7"/>
  <c r="AM15" i="7" s="1"/>
  <c r="AL16" i="7"/>
  <c r="AM16" i="7" s="1"/>
  <c r="AL17" i="7"/>
  <c r="AM17" i="7" s="1"/>
  <c r="AL18" i="7"/>
  <c r="AM18" i="7" s="1"/>
  <c r="AL19" i="7"/>
  <c r="AM19" i="7" s="1"/>
  <c r="AL20" i="7"/>
  <c r="AM20" i="7" s="1"/>
  <c r="AL21" i="7"/>
  <c r="AM21" i="7" s="1"/>
  <c r="AL22" i="7"/>
  <c r="AM22" i="7" s="1"/>
  <c r="AL23" i="7"/>
  <c r="AM23" i="7" s="1"/>
  <c r="AL24" i="7"/>
  <c r="AM24" i="7" s="1"/>
  <c r="AL25" i="7"/>
  <c r="AM25" i="7" s="1"/>
  <c r="AL26" i="7"/>
  <c r="AM26" i="7" s="1"/>
  <c r="AL27" i="7"/>
  <c r="AM27" i="7" s="1"/>
  <c r="AL28" i="7"/>
  <c r="AM28" i="7" s="1"/>
  <c r="AL29" i="7"/>
  <c r="AM29" i="7" s="1"/>
  <c r="AL30" i="7"/>
  <c r="AM30" i="7" s="1"/>
  <c r="AL31" i="7"/>
  <c r="AM31" i="7" s="1"/>
  <c r="AL32" i="7"/>
  <c r="AM32" i="7" s="1"/>
  <c r="AL33" i="7"/>
  <c r="AM33" i="7" s="1"/>
  <c r="AL34" i="7"/>
  <c r="AM34" i="7" s="1"/>
  <c r="AL35" i="7"/>
  <c r="AM35" i="7" s="1"/>
  <c r="AL6" i="7"/>
  <c r="AM6" i="7" s="1"/>
  <c r="AM5" i="6"/>
  <c r="AN5" i="6" s="1"/>
  <c r="AM6" i="6"/>
  <c r="AN6" i="6" s="1"/>
  <c r="AM7" i="6"/>
  <c r="AN7" i="6" s="1"/>
  <c r="AM8" i="6"/>
  <c r="AN8" i="6" s="1"/>
  <c r="AM9" i="6"/>
  <c r="AN9" i="6" s="1"/>
  <c r="AM10" i="6"/>
  <c r="AN10" i="6" s="1"/>
  <c r="AM11" i="6"/>
  <c r="AN11" i="6" s="1"/>
  <c r="AM12" i="6"/>
  <c r="AN12" i="6" s="1"/>
  <c r="AM13" i="6"/>
  <c r="AN13" i="6" s="1"/>
  <c r="AM14" i="6"/>
  <c r="AN14" i="6" s="1"/>
  <c r="AM15" i="6"/>
  <c r="AN15" i="6" s="1"/>
  <c r="AM16" i="6"/>
  <c r="AN16" i="6" s="1"/>
  <c r="AM17" i="6"/>
  <c r="AN17" i="6" s="1"/>
  <c r="AM18" i="6"/>
  <c r="AN18" i="6" s="1"/>
  <c r="AM4" i="6"/>
  <c r="AN4" i="6" s="1"/>
  <c r="AK5" i="5"/>
  <c r="AL5" i="5" s="1"/>
  <c r="AK6" i="5"/>
  <c r="AL6" i="5" s="1"/>
  <c r="AK7" i="5"/>
  <c r="AL7" i="5" s="1"/>
  <c r="AK8" i="5"/>
  <c r="AL8" i="5" s="1"/>
  <c r="AK9" i="5"/>
  <c r="AL9" i="5" s="1"/>
  <c r="AK10" i="5"/>
  <c r="AL10" i="5" s="1"/>
  <c r="AK11" i="5"/>
  <c r="AL11" i="5" s="1"/>
  <c r="AK12" i="5"/>
  <c r="AL12" i="5" s="1"/>
  <c r="AK13" i="5"/>
  <c r="AL13" i="5" s="1"/>
  <c r="AK14" i="5"/>
  <c r="AL14" i="5" s="1"/>
  <c r="AK15" i="5"/>
  <c r="AL15" i="5" s="1"/>
  <c r="AK16" i="5"/>
  <c r="AL16" i="5" s="1"/>
  <c r="AK17" i="5"/>
  <c r="AL17" i="5" s="1"/>
  <c r="AK18" i="5"/>
  <c r="AL18" i="5" s="1"/>
  <c r="AK19" i="5"/>
  <c r="AL19" i="5" s="1"/>
  <c r="AK20" i="5"/>
  <c r="AL20" i="5" s="1"/>
  <c r="AK21" i="5"/>
  <c r="AL21" i="5" s="1"/>
  <c r="AK22" i="5"/>
  <c r="AL22" i="5" s="1"/>
  <c r="AK23" i="5"/>
  <c r="AL23" i="5" s="1"/>
  <c r="AK24" i="5"/>
  <c r="AL24" i="5" s="1"/>
  <c r="AK25" i="5"/>
  <c r="AL25" i="5" s="1"/>
  <c r="AK26" i="5"/>
  <c r="AL26" i="5" s="1"/>
  <c r="AK27" i="5"/>
  <c r="AL27" i="5" s="1"/>
  <c r="AK28" i="5"/>
  <c r="AL28" i="5" s="1"/>
  <c r="AK29" i="5"/>
  <c r="AL29" i="5" s="1"/>
  <c r="AK30" i="5"/>
  <c r="AL30" i="5" s="1"/>
  <c r="AK31" i="5"/>
  <c r="AL31" i="5" s="1"/>
  <c r="AK32" i="5"/>
  <c r="AL32" i="5" s="1"/>
  <c r="AK33" i="5"/>
  <c r="AL33" i="5" s="1"/>
  <c r="AK34" i="5"/>
  <c r="AL34" i="5" s="1"/>
  <c r="AK35" i="5"/>
  <c r="AL35" i="5" s="1"/>
  <c r="AK36" i="5"/>
  <c r="AL36" i="5" s="1"/>
  <c r="AK37" i="5"/>
  <c r="AL37" i="5" s="1"/>
  <c r="AK38" i="5"/>
  <c r="AL38" i="5" s="1"/>
  <c r="AK39" i="5"/>
  <c r="AL39" i="5" s="1"/>
  <c r="AK40" i="5"/>
  <c r="AL40" i="5" s="1"/>
  <c r="AK41" i="5"/>
  <c r="AL41" i="5" s="1"/>
  <c r="AK42" i="5"/>
  <c r="AL42" i="5" s="1"/>
  <c r="AK43" i="5"/>
  <c r="AL43" i="5" s="1"/>
  <c r="AK44" i="5"/>
  <c r="AL44" i="5" s="1"/>
  <c r="AK45" i="5"/>
  <c r="AL45" i="5" s="1"/>
  <c r="AK46" i="5"/>
  <c r="AL46" i="5" s="1"/>
  <c r="AK47" i="5"/>
  <c r="AL47" i="5" s="1"/>
  <c r="AK48" i="5"/>
  <c r="AL48" i="5" s="1"/>
  <c r="AK49" i="5"/>
  <c r="AL49" i="5" s="1"/>
  <c r="AK50" i="5"/>
  <c r="AL50" i="5" s="1"/>
  <c r="AK51" i="5"/>
  <c r="AL51" i="5" s="1"/>
  <c r="AK52" i="5"/>
  <c r="AL52" i="5" s="1"/>
  <c r="AK53" i="5"/>
  <c r="AL53" i="5" s="1"/>
  <c r="AK54" i="5"/>
  <c r="AL54" i="5" s="1"/>
  <c r="AK55" i="5"/>
  <c r="AL55" i="5" s="1"/>
  <c r="AK56" i="5"/>
  <c r="AL56" i="5" s="1"/>
  <c r="AK4" i="5"/>
  <c r="AL4" i="5" s="1"/>
  <c r="AL6" i="3"/>
  <c r="AM6" i="3" s="1"/>
  <c r="AL7" i="3"/>
  <c r="AM7" i="3" s="1"/>
  <c r="AL8" i="3"/>
  <c r="AM8" i="3" s="1"/>
  <c r="AL9" i="3"/>
  <c r="AM9" i="3" s="1"/>
  <c r="AL10" i="3"/>
  <c r="AM10" i="3" s="1"/>
  <c r="AL11" i="3"/>
  <c r="AM11" i="3" s="1"/>
  <c r="AL12" i="3"/>
  <c r="AM12" i="3" s="1"/>
  <c r="AL13" i="3"/>
  <c r="AM13" i="3" s="1"/>
  <c r="AL14" i="3"/>
  <c r="AM14" i="3" s="1"/>
  <c r="AL15" i="3"/>
  <c r="AM15" i="3" s="1"/>
  <c r="AL17" i="3"/>
  <c r="AM17" i="3" s="1"/>
  <c r="AL18" i="3"/>
  <c r="AM18" i="3" s="1"/>
  <c r="AL19" i="3"/>
  <c r="AM19" i="3" s="1"/>
  <c r="AL20" i="3"/>
  <c r="AM20" i="3" s="1"/>
  <c r="AL21" i="3"/>
  <c r="AM21" i="3" s="1"/>
  <c r="AL22" i="3"/>
  <c r="AM22" i="3" s="1"/>
  <c r="AL23" i="3"/>
  <c r="AM23" i="3" s="1"/>
  <c r="AL24" i="3"/>
  <c r="AM24" i="3" s="1"/>
  <c r="AL5" i="3"/>
  <c r="AM5" i="3" s="1"/>
  <c r="AK5" i="2"/>
  <c r="AL5" i="2" s="1"/>
  <c r="AK6" i="2"/>
  <c r="AL6" i="2" s="1"/>
  <c r="AK7" i="2"/>
  <c r="AL7" i="2" s="1"/>
  <c r="AK8" i="2"/>
  <c r="AL8" i="2" s="1"/>
  <c r="AK9" i="2"/>
  <c r="AL9" i="2" s="1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28" i="2"/>
  <c r="AL28" i="2" s="1"/>
  <c r="AK29" i="2"/>
  <c r="AL29" i="2" s="1"/>
  <c r="AK4" i="2"/>
  <c r="AL4" i="2" s="1"/>
  <c r="AC33" i="4" l="1"/>
  <c r="AC42" i="3"/>
  <c r="AC44" i="2"/>
  <c r="AK4" i="4" l="1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E6" i="2" l="1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5" i="2"/>
  <c r="AA36" i="7" l="1"/>
  <c r="AI18" i="5"/>
  <c r="AG18" i="5"/>
  <c r="AE18" i="5"/>
  <c r="AC18" i="5"/>
  <c r="AM36" i="7"/>
  <c r="AI26" i="3" l="1"/>
  <c r="AM25" i="3"/>
  <c r="AG17" i="7"/>
  <c r="AE17" i="7"/>
  <c r="AC17" i="7"/>
  <c r="AG29" i="7"/>
  <c r="AG30" i="7"/>
  <c r="AG31" i="7"/>
  <c r="AG32" i="7"/>
  <c r="AG33" i="7"/>
  <c r="AG34" i="7"/>
  <c r="AE30" i="7"/>
  <c r="AE31" i="7"/>
  <c r="AE32" i="7"/>
  <c r="AE33" i="7"/>
  <c r="AC30" i="7"/>
  <c r="AC31" i="7"/>
  <c r="AC32" i="7"/>
  <c r="AC33" i="7"/>
  <c r="AC34" i="7"/>
  <c r="AC35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8" i="7"/>
  <c r="AG19" i="7"/>
  <c r="AG20" i="7"/>
  <c r="AG21" i="7"/>
  <c r="AG22" i="7"/>
  <c r="AG23" i="7"/>
  <c r="AG24" i="7"/>
  <c r="AG25" i="7"/>
  <c r="AG26" i="7"/>
  <c r="AG27" i="7"/>
  <c r="AG28" i="7"/>
  <c r="AG35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4" i="7"/>
  <c r="AE35" i="7"/>
  <c r="AC5" i="7"/>
  <c r="AC7" i="7"/>
  <c r="AC8" i="7"/>
  <c r="AC9" i="7"/>
  <c r="AC10" i="7"/>
  <c r="AC12" i="7"/>
  <c r="AC13" i="7"/>
  <c r="AC14" i="7"/>
  <c r="AC15" i="7"/>
  <c r="AC16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I4" i="7"/>
  <c r="AG4" i="7"/>
  <c r="AE4" i="7"/>
  <c r="AC4" i="7"/>
  <c r="AM7" i="4"/>
  <c r="AC37" i="7" l="1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K4" i="6"/>
  <c r="AI4" i="6"/>
  <c r="AG4" i="6"/>
  <c r="AE4" i="6"/>
  <c r="AC32" i="5"/>
  <c r="AG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I4" i="5"/>
  <c r="AE4" i="5"/>
  <c r="AC4" i="5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I4" i="4"/>
  <c r="AG4" i="4"/>
  <c r="AE4" i="4"/>
  <c r="AC4" i="4"/>
  <c r="AI4" i="3"/>
  <c r="AG4" i="3"/>
  <c r="AE4" i="3"/>
  <c r="AC4" i="3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G4" i="2"/>
  <c r="AI4" i="2"/>
  <c r="P36" i="7" l="1"/>
  <c r="O36" i="7"/>
  <c r="N36" i="7"/>
  <c r="AP22" i="7"/>
  <c r="AP23" i="7"/>
  <c r="AO22" i="7"/>
  <c r="AO23" i="7"/>
  <c r="AP30" i="7"/>
  <c r="AP31" i="7"/>
  <c r="AP32" i="7"/>
  <c r="AO30" i="7"/>
  <c r="AO31" i="7"/>
  <c r="AO32" i="7"/>
  <c r="AQ36" i="7"/>
  <c r="AP17" i="7"/>
  <c r="AO17" i="7"/>
  <c r="AQ19" i="6"/>
  <c r="AO18" i="4"/>
  <c r="AP30" i="2"/>
  <c r="AR26" i="7" l="1"/>
  <c r="AV26" i="7" s="1"/>
  <c r="AS26" i="7"/>
  <c r="AW26" i="7" s="1"/>
  <c r="H19" i="6"/>
  <c r="AP37" i="5"/>
  <c r="AO37" i="5"/>
  <c r="AT26" i="7" l="1"/>
  <c r="AX26" i="7" s="1"/>
  <c r="AN19" i="6"/>
  <c r="AK20" i="6"/>
  <c r="AP5" i="7"/>
  <c r="AP6" i="7"/>
  <c r="AP7" i="7"/>
  <c r="AP8" i="7"/>
  <c r="AP9" i="7"/>
  <c r="AP10" i="7"/>
  <c r="AP11" i="7"/>
  <c r="AP12" i="7"/>
  <c r="AP13" i="7"/>
  <c r="AP14" i="7"/>
  <c r="AP15" i="7"/>
  <c r="AP16" i="7"/>
  <c r="AP18" i="7"/>
  <c r="AP19" i="7"/>
  <c r="AP20" i="7"/>
  <c r="AP21" i="7"/>
  <c r="AP24" i="7"/>
  <c r="AP25" i="7"/>
  <c r="AP26" i="7"/>
  <c r="AP27" i="7"/>
  <c r="AP28" i="7"/>
  <c r="AP29" i="7"/>
  <c r="AP33" i="7"/>
  <c r="AP34" i="7"/>
  <c r="AP35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8" i="7"/>
  <c r="AO19" i="7"/>
  <c r="AO20" i="7"/>
  <c r="AO21" i="7"/>
  <c r="AO24" i="7"/>
  <c r="AO25" i="7"/>
  <c r="AO26" i="7"/>
  <c r="AO27" i="7"/>
  <c r="AO28" i="7"/>
  <c r="AO29" i="7"/>
  <c r="AO33" i="7"/>
  <c r="AO34" i="7"/>
  <c r="AO35" i="7"/>
  <c r="AP4" i="7"/>
  <c r="AO4" i="7"/>
  <c r="AH36" i="7"/>
  <c r="AF36" i="7"/>
  <c r="AD36" i="7"/>
  <c r="AB36" i="7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P4" i="6"/>
  <c r="AO4" i="6"/>
  <c r="AI20" i="6"/>
  <c r="AG20" i="6"/>
  <c r="AE20" i="6"/>
  <c r="AB20" i="6"/>
  <c r="V20" i="6"/>
  <c r="Q20" i="6"/>
  <c r="AJ19" i="6"/>
  <c r="AH19" i="6"/>
  <c r="AF19" i="6"/>
  <c r="AD19" i="6"/>
  <c r="AC19" i="6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N4" i="4"/>
  <c r="AM4" i="4"/>
  <c r="AO4" i="5"/>
  <c r="AP4" i="5"/>
  <c r="AH57" i="5"/>
  <c r="AF57" i="5"/>
  <c r="AD57" i="5"/>
  <c r="AB57" i="5"/>
  <c r="AA57" i="5"/>
  <c r="AN5" i="4"/>
  <c r="AN6" i="4"/>
  <c r="AN7" i="4"/>
  <c r="AN8" i="4"/>
  <c r="AN9" i="4"/>
  <c r="AN10" i="4"/>
  <c r="AN12" i="4"/>
  <c r="AN13" i="4"/>
  <c r="AN14" i="4"/>
  <c r="AN15" i="4"/>
  <c r="AN16" i="4"/>
  <c r="AN17" i="4"/>
  <c r="AM5" i="4"/>
  <c r="AM6" i="4"/>
  <c r="AM8" i="4"/>
  <c r="AM9" i="4"/>
  <c r="AM10" i="4"/>
  <c r="AM12" i="4"/>
  <c r="AM13" i="4"/>
  <c r="AM14" i="4"/>
  <c r="AM15" i="4"/>
  <c r="AM16" i="4"/>
  <c r="AM17" i="4"/>
  <c r="AH18" i="4"/>
  <c r="AF18" i="4"/>
  <c r="AD18" i="4"/>
  <c r="AB18" i="4"/>
  <c r="AA18" i="4"/>
  <c r="AR5" i="3"/>
  <c r="AR6" i="3"/>
  <c r="AR7" i="3"/>
  <c r="AR8" i="3"/>
  <c r="AR9" i="3"/>
  <c r="AR10" i="3"/>
  <c r="AR11" i="3"/>
  <c r="AR12" i="3"/>
  <c r="AR13" i="3"/>
  <c r="AR14" i="3"/>
  <c r="AR15" i="3"/>
  <c r="AR17" i="3"/>
  <c r="AR18" i="3"/>
  <c r="AR19" i="3"/>
  <c r="AR20" i="3"/>
  <c r="AR21" i="3"/>
  <c r="AR22" i="3"/>
  <c r="AR23" i="3"/>
  <c r="AR24" i="3"/>
  <c r="AQ5" i="3"/>
  <c r="AQ6" i="3"/>
  <c r="AQ7" i="3"/>
  <c r="AQ8" i="3"/>
  <c r="AQ9" i="3"/>
  <c r="AQ10" i="3"/>
  <c r="AQ11" i="3"/>
  <c r="AQ12" i="3"/>
  <c r="AQ13" i="3"/>
  <c r="AQ14" i="3"/>
  <c r="AQ15" i="3"/>
  <c r="AQ17" i="3"/>
  <c r="AQ18" i="3"/>
  <c r="AQ19" i="3"/>
  <c r="AQ20" i="3"/>
  <c r="AQ21" i="3"/>
  <c r="AQ22" i="3"/>
  <c r="AQ23" i="3"/>
  <c r="AQ24" i="3"/>
  <c r="AR4" i="3"/>
  <c r="AQ4" i="3"/>
  <c r="AH25" i="3"/>
  <c r="AF25" i="3"/>
  <c r="AD25" i="3"/>
  <c r="AB25" i="3"/>
  <c r="AA25" i="3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N5" i="2"/>
  <c r="AN6" i="2"/>
  <c r="AR6" i="2" s="1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O4" i="2"/>
  <c r="AN4" i="2"/>
  <c r="AH30" i="2"/>
  <c r="AF30" i="2"/>
  <c r="AD30" i="2"/>
  <c r="AB30" i="2"/>
  <c r="AA30" i="2"/>
  <c r="AL30" i="2"/>
  <c r="AI31" i="2" l="1"/>
  <c r="AI37" i="7"/>
  <c r="AL57" i="5"/>
  <c r="AI58" i="5"/>
  <c r="AK18" i="4"/>
  <c r="AI19" i="4"/>
  <c r="AP19" i="6"/>
  <c r="AP20" i="6" s="1"/>
  <c r="AP36" i="7"/>
  <c r="AP37" i="7" s="1"/>
  <c r="AO19" i="6"/>
  <c r="AO20" i="6" s="1"/>
  <c r="Q58" i="5"/>
  <c r="AG19" i="4"/>
  <c r="AE19" i="4"/>
  <c r="AG31" i="2"/>
  <c r="AN18" i="4"/>
  <c r="AN19" i="4" s="1"/>
  <c r="AM18" i="4"/>
  <c r="AM19" i="4" s="1"/>
  <c r="Z19" i="4"/>
  <c r="AC19" i="4"/>
  <c r="AC31" i="2"/>
  <c r="Q31" i="2"/>
  <c r="AE31" i="2"/>
  <c r="Z31" i="2"/>
  <c r="V31" i="2"/>
  <c r="AO30" i="2"/>
  <c r="AO31" i="2" s="1"/>
  <c r="AO36" i="7"/>
  <c r="AO37" i="7" s="1"/>
  <c r="AN30" i="2"/>
  <c r="AN31" i="2" s="1"/>
  <c r="AC26" i="3"/>
  <c r="AG26" i="3"/>
  <c r="AQ25" i="3"/>
  <c r="AQ26" i="3" s="1"/>
  <c r="Q26" i="3"/>
  <c r="Z26" i="3"/>
  <c r="AE26" i="3"/>
  <c r="AR25" i="3"/>
  <c r="AR26" i="3" s="1"/>
  <c r="AE37" i="7"/>
  <c r="AG37" i="7"/>
  <c r="AP57" i="5"/>
  <c r="AP58" i="5" s="1"/>
  <c r="AO57" i="5"/>
  <c r="AO58" i="5" s="1"/>
  <c r="V58" i="5"/>
  <c r="AC58" i="5"/>
  <c r="AG58" i="5"/>
  <c r="Z58" i="5"/>
  <c r="AE58" i="5"/>
</calcChain>
</file>

<file path=xl/sharedStrings.xml><?xml version="1.0" encoding="utf-8"?>
<sst xmlns="http://schemas.openxmlformats.org/spreadsheetml/2006/main" count="1356" uniqueCount="273">
  <si>
    <t>รหัสแขวง</t>
  </si>
  <si>
    <t>หมายเลขทางหลวง</t>
  </si>
  <si>
    <t>หมายเลขควบคุม</t>
  </si>
  <si>
    <t>ชื่อสายทาง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</si>
  <si>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</si>
  <si>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</si>
  <si>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</si>
  <si>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</si>
  <si>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</si>
  <si>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แขวงทางหลวงนครราชสีมาที่ 1</t>
  </si>
  <si>
    <t>แก้งสนามนาง - ดอนตะหนิน</t>
  </si>
  <si>
    <t>ดอนตะหนิน - ตลาดไทร</t>
  </si>
  <si>
    <t>หนองบัวโคก - โคกสวาย</t>
  </si>
  <si>
    <t>โคกสวาย - แขวงการทางนครราชสีมาที่ 1</t>
  </si>
  <si>
    <t>R2</t>
  </si>
  <si>
    <t>ตลาดแค - วังหิน</t>
  </si>
  <si>
    <t>บ้านวัด - ประทาย</t>
  </si>
  <si>
    <t>R1</t>
  </si>
  <si>
    <t>ดอนหวาย - โนนสูง</t>
  </si>
  <si>
    <t>โนนสูง - ขามสะแกแสง</t>
  </si>
  <si>
    <t>หนองโดนน้อย - ชุมพวง</t>
  </si>
  <si>
    <t>บ้านวัด - คง</t>
  </si>
  <si>
    <t>คง - โนนไทย</t>
  </si>
  <si>
    <t>คง - บ้านเหลื่อม</t>
  </si>
  <si>
    <t>พวงพะยอม - โคกสูง</t>
  </si>
  <si>
    <t>วังหิน - หนองนาดำ</t>
  </si>
  <si>
    <t>โคกสำราญ - โคกสี</t>
  </si>
  <si>
    <t>โคกสี - ตะโก</t>
  </si>
  <si>
    <t>ประทาย - ชุมพวง</t>
  </si>
  <si>
    <t>พระทองคำ - ดอนไผ่</t>
  </si>
  <si>
    <t>ดอนไผ่ - แก้งสนามนาง</t>
  </si>
  <si>
    <t>สี่แยกตลาดเมืองใหม่ - เทศบาลตำบลพิมาย</t>
  </si>
  <si>
    <t>สามแยกยูคา - เทศบาลตำบลพิมาย</t>
  </si>
  <si>
    <t>ทางเข้าเทศบาลตำบลขามสะแกแสง</t>
  </si>
  <si>
    <t>แขวงทางหลวงนครราชสีมาที่ 2</t>
  </si>
  <si>
    <t>ทางต่างระดับสีคิ้ว - หินหล่อง</t>
  </si>
  <si>
    <t>หินหล่อง -  ด่านขุนทด</t>
  </si>
  <si>
    <t>โคกกรวด - หนองสรวง</t>
  </si>
  <si>
    <t>ปางแก - อุทยานแห่งชาติเขาใหญ่</t>
  </si>
  <si>
    <t>ด่านขุนทด - โคกสะอาด</t>
  </si>
  <si>
    <t>โคกสะอาด - หนองสรวง</t>
  </si>
  <si>
    <t>มอสูง - โสกแจ้ง</t>
  </si>
  <si>
    <t>ตะเคียน - ท่าขี้เหล็ก</t>
  </si>
  <si>
    <t>ขามทะเลสอ - พวงพะยอม</t>
  </si>
  <si>
    <t>ด่านขุนทด - หนองกราด</t>
  </si>
  <si>
    <t>กลางดง - วัดเทพพิทักษ์ปุณณาราม</t>
  </si>
  <si>
    <t>อีเหลอ - ปากช่อง</t>
  </si>
  <si>
    <t>ป่าไผ่ - ปากช่อง</t>
  </si>
  <si>
    <t>ปางโก - กุดม่วง</t>
  </si>
  <si>
    <t>อีเหลอ - ปางหัวช้าง</t>
  </si>
  <si>
    <t>หนองสองห้อง - หนองขวาง</t>
  </si>
  <si>
    <t>สีคิ้ว - หนองรี</t>
  </si>
  <si>
    <t>แขวงทางหลวงนครราชสีมาที่ 3</t>
  </si>
  <si>
    <t>วังหิน - หินดาด</t>
  </si>
  <si>
    <t>โชคชัย - พะโค</t>
  </si>
  <si>
    <t>พะโค - หนองสนวน</t>
  </si>
  <si>
    <t>หนองปล้อง - พระบึง</t>
  </si>
  <si>
    <t>ทางเข้าเมืองจักราช</t>
  </si>
  <si>
    <t>เสิงสาง - ดอนแขวน</t>
  </si>
  <si>
    <t>แหลมทอง - สระมะค่า</t>
  </si>
  <si>
    <t>เสิงสาง -ทางเข้าสระตะเคียน</t>
  </si>
  <si>
    <t>โคกแขวน - ดอนแขวน</t>
  </si>
  <si>
    <t>เขื่อนลำพระเพลิง - สี่แยกลำพระเพลิง</t>
  </si>
  <si>
    <t>สี่แยกลำพระเพลิง - กระโทก</t>
  </si>
  <si>
    <t>แขวงทางหลวงบุรีรัมย์</t>
  </si>
  <si>
    <t>ตลาดไทร - ลำพังชู</t>
  </si>
  <si>
    <t>บุรีรัมย์ - โคกสูง</t>
  </si>
  <si>
    <t>โคกสูง - นางรอง</t>
  </si>
  <si>
    <t>สตึก - หัวถนน</t>
  </si>
  <si>
    <t>หัวถนน - บุรีรัมย์</t>
  </si>
  <si>
    <t>หนองสนวน - หนองต้อ</t>
  </si>
  <si>
    <t>หนองต้อ - ตาเมียง</t>
  </si>
  <si>
    <t>หนองกระทิง - ลำปลายมาศ</t>
  </si>
  <si>
    <t>ลำปลายมาศ - หนองม้า</t>
  </si>
  <si>
    <t>กระสัง-ระกา</t>
  </si>
  <si>
    <t>ระกา - ลำน้ำชี</t>
  </si>
  <si>
    <t>ถนนวงแหวนรอบเมืองบุรีรัมย์</t>
  </si>
  <si>
    <t>น้อยสะแกกวน - ปะคำ</t>
  </si>
  <si>
    <t>ปะคำ - นางรอง</t>
  </si>
  <si>
    <t>ห้วยตะกั่ว - พุทไธสง</t>
  </si>
  <si>
    <t>นางรอง - บัวตารุ่ง</t>
  </si>
  <si>
    <t>บัวตารุ่ง - ลำปลายมาศ</t>
  </si>
  <si>
    <t>ลำปลายมาศ - หนองโดนน้อย</t>
  </si>
  <si>
    <t>บุรีรัมย์ - คูเมือง</t>
  </si>
  <si>
    <t>คูเมือง - ลำน้ำมูล</t>
  </si>
  <si>
    <t>ลำน้ำมูล - พุทไธสง</t>
  </si>
  <si>
    <t>ลำพังชู - พุทไธสง</t>
  </si>
  <si>
    <t>ตะโก - เขาพนมรุ้ง</t>
  </si>
  <si>
    <t>ส้มป่อย - ละหานทราย</t>
  </si>
  <si>
    <t>ดอนแขวน - หนองกี่</t>
  </si>
  <si>
    <t>หนองกี่ - โนนศรีคูณ</t>
  </si>
  <si>
    <t>โนนศรีคูณ - หนองผะองค์</t>
  </si>
  <si>
    <t>ประโคนชัย - ห้วยละเวี้ย</t>
  </si>
  <si>
    <t>ห้วยละเวี้ย - ระกา</t>
  </si>
  <si>
    <t>ระกา - กระสัง</t>
  </si>
  <si>
    <t>หนองนาดำ - หนองขมาร</t>
  </si>
  <si>
    <t>หนองขมาร - สตึก</t>
  </si>
  <si>
    <t>สะพานบุรีรินทร์ - ไทรงาม</t>
  </si>
  <si>
    <t>บ้านแวง - แยกโชว์รูม</t>
  </si>
  <si>
    <t>บ้านใหม่ไชยพจน์ - ทางพาด</t>
  </si>
  <si>
    <t>บุรีรัมย์ - แสลงโทน</t>
  </si>
  <si>
    <t>แสลงโทน - ห้วยเสว</t>
  </si>
  <si>
    <t>ห้วยเสว - นิคมบ้านกรวด</t>
  </si>
  <si>
    <t>หนองน้ำขุ่น - ปะคำ</t>
  </si>
  <si>
    <t>ทางเข้าประโคนชัย</t>
  </si>
  <si>
    <t>แขวงทางหลวงปราจีนบุรี</t>
  </si>
  <si>
    <t>ปราจีนบุรี - ไผ่ชะเลือด</t>
  </si>
  <si>
    <t>ไผ่ชะเลือด - โคกไทย</t>
  </si>
  <si>
    <t>เขามะกา - เขาหินซ้อน</t>
  </si>
  <si>
    <t>ศรีมโหสถ - ศรีมหาโพธิ</t>
  </si>
  <si>
    <t>บางหอย - วังขอน</t>
  </si>
  <si>
    <t>ศาลนเรศวร - เขาใหญ่</t>
  </si>
  <si>
    <t>ระเบาะไผ่ - ประจันตคาม</t>
  </si>
  <si>
    <t>ปราจีนบุรี - ศรีมหาโพธิ</t>
  </si>
  <si>
    <t>ศรีมหาโพธิ - พญาจ่าย</t>
  </si>
  <si>
    <t>ดงพระราม - ห้วยขื่อ</t>
  </si>
  <si>
    <t>บางขนาก - ปราจีนบุรี</t>
  </si>
  <si>
    <t xml:space="preserve">มูลเหล็ก - ตลาดบ้านสร้าง </t>
  </si>
  <si>
    <t>โคกหอม - คลองแห่</t>
  </si>
  <si>
    <t>แขวงทางหลวงสระแก้ว (วัฒนานคร)</t>
  </si>
  <si>
    <t>เขาแหลม - สระแก้ว</t>
  </si>
  <si>
    <t>แก้วเพชรพลอย - ช่องตะโก</t>
  </si>
  <si>
    <t>อรัญประเทศ - แก้วเพชรพลอย</t>
  </si>
  <si>
    <t>คลองยาง - สระขวัญ</t>
  </si>
  <si>
    <t>สระขวัญ - เขามะกา</t>
  </si>
  <si>
    <t>ทางเลี่ยงเมืองอรัญประเทศ</t>
  </si>
  <si>
    <t>อรัญประเทศ - ไผ่ล้อม</t>
  </si>
  <si>
    <t>อ่างฤาไน - ทุ่งกบินทร์</t>
  </si>
  <si>
    <t>ทุ่งกบินทร์ - ไผ่ล้อม</t>
  </si>
  <si>
    <t>ช่องกุ่ม - หนองสังข์</t>
  </si>
  <si>
    <t>ท่าข้าม - โนนสาวเอ้</t>
  </si>
  <si>
    <t>คลองน้ำใส - เขาน้อย</t>
  </si>
  <si>
    <t>โนนสาวเอ้ - ไทรเดี่ยว</t>
  </si>
  <si>
    <t>ทับทิมสยาม05 - วัฒนานคร</t>
  </si>
  <si>
    <t>วัฒนานคร - โคคลาน</t>
  </si>
  <si>
    <t>ตลาดโรงเกลือ - ป่าไร่</t>
  </si>
  <si>
    <t>ป่าไร่ - ช่องตากิ่ว</t>
  </si>
  <si>
    <t>สระแก้ว - แซร์ออ</t>
  </si>
  <si>
    <t>ทับพริก - เขาตาง๊อก</t>
  </si>
  <si>
    <t>กุดเตย - โคคลาน</t>
  </si>
  <si>
    <t>แสนสุข - จารย์จู</t>
  </si>
  <si>
    <t>ทางเข้าบ้านใหม่ปากฮ่อง</t>
  </si>
  <si>
    <t>ทางเดิมเข้าห้วยโจด</t>
  </si>
  <si>
    <t>ทางเข้าแยกจุดตรวจ อ.04</t>
  </si>
  <si>
    <t>95+251</t>
  </si>
  <si>
    <t>89+300</t>
  </si>
  <si>
    <t>147+587</t>
  </si>
  <si>
    <t>10+396</t>
  </si>
  <si>
    <t>0+000</t>
  </si>
  <si>
    <t>14+768</t>
  </si>
  <si>
    <t>20+822</t>
  </si>
  <si>
    <t>53+810</t>
  </si>
  <si>
    <t>127+124</t>
  </si>
  <si>
    <t>189+040</t>
  </si>
  <si>
    <t>91+010</t>
  </si>
  <si>
    <t>78+698</t>
  </si>
  <si>
    <t>36+379</t>
  </si>
  <si>
    <t>0+172</t>
  </si>
  <si>
    <t>รวม</t>
  </si>
  <si>
    <t>-</t>
  </si>
  <si>
    <t>เฉลี่ย</t>
  </si>
  <si>
    <t>A.C.</t>
  </si>
  <si>
    <t>195+197</t>
  </si>
  <si>
    <t>223+859</t>
  </si>
  <si>
    <t>iri</t>
  </si>
  <si>
    <t>rut</t>
  </si>
  <si>
    <t>19+300</t>
  </si>
  <si>
    <t>หนองชะอม - ปราจีนบุรี</t>
  </si>
  <si>
    <t>106+110</t>
  </si>
  <si>
    <t>117+025</t>
  </si>
  <si>
    <t>52+000</t>
  </si>
  <si>
    <t>11+986</t>
  </si>
  <si>
    <t>18+862</t>
  </si>
  <si>
    <t>209+931</t>
  </si>
  <si>
    <t>168+203</t>
  </si>
  <si>
    <t>45+870</t>
  </si>
  <si>
    <t>80+061</t>
  </si>
  <si>
    <t>154+143</t>
  </si>
  <si>
    <t>0+342</t>
  </si>
  <si>
    <t>6+050</t>
  </si>
  <si>
    <t>25+000</t>
  </si>
  <si>
    <t>แขวงการทางนครราชสีมาที่ 1 - สามแยกสุรนารายณ์</t>
  </si>
  <si>
    <t>232+685</t>
  </si>
  <si>
    <t>233+085</t>
  </si>
  <si>
    <t>นครราชสีมา - หัวทะเล</t>
  </si>
  <si>
    <t>ถนนวงแหวนรอบเมืองนครราชสีมาด้านทิศใต้</t>
  </si>
  <si>
    <t>โคกเพร็ก - แสง์</t>
  </si>
  <si>
    <t>7+395</t>
  </si>
  <si>
    <t>โคคลาน - แก้วเพชรพลอย</t>
  </si>
  <si>
    <t>115+139</t>
  </si>
  <si>
    <t>115+639</t>
  </si>
  <si>
    <t>125+980</t>
  </si>
  <si>
    <t>8+000</t>
  </si>
  <si>
    <t>19+941</t>
  </si>
  <si>
    <t>โคคลาน - ใหม่ไทยถาวร</t>
  </si>
  <si>
    <t>โคกสะแบง - หนองเอี่ยน</t>
  </si>
  <si>
    <t>5+336</t>
  </si>
  <si>
    <t>74+394</t>
  </si>
  <si>
    <t>94+878</t>
  </si>
  <si>
    <t>169+172</t>
  </si>
  <si>
    <t>1+567</t>
  </si>
  <si>
    <t>0+567</t>
  </si>
  <si>
    <t>แขวงทางหลวง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</si>
  <si>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</si>
  <si>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</si>
  <si>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</si>
  <si>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86+074</t>
  </si>
  <si>
    <t>86+646</t>
  </si>
  <si>
    <t>C.C.</t>
  </si>
  <si>
    <t>169+406</t>
  </si>
  <si>
    <t>170+009</t>
  </si>
  <si>
    <t>หัวทะเล - โชคชัย</t>
  </si>
  <si>
    <t>3+852</t>
  </si>
  <si>
    <t>32+940</t>
  </si>
  <si>
    <t>17+541</t>
  </si>
  <si>
    <t>17+941</t>
  </si>
  <si>
    <t>13+465</t>
  </si>
  <si>
    <t>7+465</t>
  </si>
  <si>
    <t>จำนวนแผ่นรอยเลื่อนต่างระดับของผิวทาง (แผ่น)</t>
  </si>
  <si>
    <t>60+870</t>
  </si>
  <si>
    <t>147+079</t>
  </si>
  <si>
    <t>126+342</t>
  </si>
  <si>
    <t>0+282</t>
  </si>
  <si>
    <t>0+535</t>
  </si>
  <si>
    <t>116+263</t>
  </si>
  <si>
    <t>สำนักงานทางหลวงที่ 10 สรุปค่าความเสียหายของผิวลาดยาง แขวงทางหลวงนครราชสีมาที่ 1</t>
  </si>
  <si>
    <t>สำนักงานทางหลวงที่ 10 สรุปค่าความเสียหายของผิวคอนกรีต แขวงทางหลวงนครราชสีมาที่ 1</t>
  </si>
  <si>
    <t>สำนักงานทางหลวงที่ 10 สรุปค่าความเสียหายของผิวลาดยาง แขวงทางหลวงนครราชสีมาที่ 2</t>
  </si>
  <si>
    <t>สำนักงานทางหลวงที่ 10 สรุปค่าความเสียหายของผิวคอนกรีต แขวงทางหลวงนครราชสีมาที่ 2</t>
  </si>
  <si>
    <t>สำนักงานทางหลวงที่ 10 สรุปค่าความเสียหายของผิวลาดยาง แขวงทางหลวงนครราชสีมาที่ 3</t>
  </si>
  <si>
    <t>สำนักงานทางหลวงที่ 10 สรุปค่าความเสียหายของผิวคอนกรีต แขวงทางหลวงนครราชสีมาที่ 3</t>
  </si>
  <si>
    <t>สำนักงานทางหลวงที่ 10 สรุปค่าความเสียหายของผิวลาดยาง แขวงทางหลวงบุรีรัมย์</t>
  </si>
  <si>
    <t>สำนักงานทางหลวงที่ 10 สรุปค่าความเสียหายของผิวลาดยาง แขวงทางหลวงปราจีนบุรี</t>
  </si>
  <si>
    <t>L1</t>
  </si>
  <si>
    <t>L2</t>
  </si>
  <si>
    <t>หนองสาหร่าย - หนองสองห้อง</t>
  </si>
  <si>
    <t>2+450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</si>
  <si>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</si>
  <si>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</si>
  <si>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</si>
  <si>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</si>
  <si>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</si>
  <si>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</si>
  <si>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</si>
  <si>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</si>
  <si>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</si>
  <si>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</si>
  <si>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</si>
  <si>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</si>
  <si>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</si>
  <si>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</si>
  <si>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</si>
  <si>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</si>
  <si>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</si>
  <si>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</si>
  <si>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</si>
  <si>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</si>
  <si>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</si>
  <si>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</si>
  <si>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</si>
  <si>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</si>
  <si>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</si>
  <si>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</si>
  <si>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</si>
  <si>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</si>
  <si>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</si>
  <si>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</si>
  <si>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</si>
  <si>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</si>
  <si>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</si>
  <si>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 xml:space="preserve">แขวงทางหลวงสระแก้ว </t>
  </si>
  <si>
    <t>สำนักงานทางหลวงที่ 10 ของผิวลาดยาง แขวงทางหลวงสระแก้ว (วัฒนานคร)</t>
  </si>
  <si>
    <t>ร้อยละ รอยแตก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</si>
</sst>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  <numFmt numFmtId="192" formatCode="000"/>
    <numFmt numFmtId="193" formatCode="000\+000"/>
    <numFmt numFmtId="194" formatCode="000&quot;+&quot;000"/>
  </numFmts>
  <fonts count="1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07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19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12" fillId="0" borderId="8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5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94" fontId="1" fillId="0" borderId="0" applyFont="0" applyFill="0" applyBorder="0" applyAlignment="0" applyProtection="0"/>
    <xf numFmtId="0" fontId="4" fillId="0" borderId="0"/>
    <xf numFmtId="187" fontId="1" fillId="0" borderId="0" applyFont="0" applyFill="0" applyBorder="0" applyAlignment="0" applyProtection="0"/>
    <xf numFmtId="0" fontId="4" fillId="0" borderId="0"/>
    <xf numFmtId="0" fontId="5" fillId="0" borderId="0"/>
    <xf numFmtId="187" fontId="1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18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5" fillId="0" borderId="0"/>
    <xf numFmtId="0" fontId="4" fillId="0" borderId="0"/>
  </cellStyleXfs>
  <cellXfs count="205">
    <xf numFmtId="0" fontId="0" fillId="0" borderId="0" xfId="0"/>
    <xf numFmtId="0" fontId="0" fillId="0" borderId="0" xfId="0"/>
    <xf numFmtId="188" fontId="2" fillId="0" borderId="0" xfId="0" applyNumberFormat="1" applyFont="1"/>
    <xf numFmtId="188" fontId="2" fillId="0" borderId="0" xfId="0" applyNumberFormat="1" applyFont="1" applyFill="1"/>
    <xf numFmtId="188" fontId="2" fillId="0" borderId="0" xfId="0" applyNumberFormat="1" applyFont="1" applyFill="1" applyBorder="1"/>
    <xf numFmtId="188" fontId="2" fillId="3" borderId="0" xfId="0" applyNumberFormat="1" applyFont="1" applyFill="1" applyBorder="1"/>
    <xf numFmtId="188" fontId="2" fillId="4" borderId="0" xfId="0" applyNumberFormat="1" applyFont="1" applyFill="1" applyBorder="1"/>
    <xf numFmtId="0" fontId="0" fillId="0" borderId="2" xfId="0" applyBorder="1"/>
    <xf numFmtId="0" fontId="0" fillId="0" borderId="0" xfId="0" applyBorder="1"/>
    <xf numFmtId="188" fontId="2" fillId="0" borderId="0" xfId="0" applyNumberFormat="1" applyFont="1" applyBorder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2" fillId="0" borderId="0" xfId="0" applyFont="1" applyFill="1" applyBorder="1"/>
    <xf numFmtId="188" fontId="6" fillId="0" borderId="2" xfId="4" applyNumberFormat="1" applyFont="1" applyBorder="1" applyAlignment="1">
      <alignment horizontal="center"/>
    </xf>
    <xf numFmtId="188" fontId="0" fillId="0" borderId="0" xfId="0" applyNumberFormat="1" applyFill="1"/>
    <xf numFmtId="0" fontId="6" fillId="0" borderId="0" xfId="0" applyFont="1"/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91" fontId="6" fillId="0" borderId="2" xfId="0" applyNumberFormat="1" applyFont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91" fontId="6" fillId="0" borderId="2" xfId="0" applyNumberFormat="1" applyFont="1" applyBorder="1" applyAlignment="1">
      <alignment horizontal="center" vertical="center"/>
    </xf>
    <xf numFmtId="191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88" fontId="6" fillId="0" borderId="0" xfId="0" applyNumberFormat="1" applyFont="1" applyFill="1"/>
    <xf numFmtId="188" fontId="6" fillId="0" borderId="0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92" fontId="6" fillId="0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10" fillId="5" borderId="2" xfId="0" applyNumberFormat="1" applyFont="1" applyFill="1" applyBorder="1" applyAlignment="1">
      <alignment horizontal="center" vertical="center"/>
    </xf>
    <xf numFmtId="190" fontId="6" fillId="5" borderId="2" xfId="0" applyNumberFormat="1" applyFont="1" applyFill="1" applyBorder="1" applyAlignment="1">
      <alignment horizontal="center"/>
    </xf>
    <xf numFmtId="0" fontId="9" fillId="5" borderId="2" xfId="4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91" fontId="6" fillId="5" borderId="2" xfId="0" applyNumberFormat="1" applyFont="1" applyFill="1" applyBorder="1" applyAlignment="1">
      <alignment horizontal="center"/>
    </xf>
    <xf numFmtId="188" fontId="2" fillId="5" borderId="0" xfId="0" applyNumberFormat="1" applyFont="1" applyFill="1" applyBorder="1"/>
    <xf numFmtId="0" fontId="0" fillId="5" borderId="0" xfId="0" applyFill="1"/>
    <xf numFmtId="0" fontId="6" fillId="0" borderId="1" xfId="0" applyNumberFormat="1" applyFont="1" applyFill="1" applyBorder="1" applyAlignment="1">
      <alignment horizontal="center" vertical="center"/>
    </xf>
    <xf numFmtId="188" fontId="0" fillId="0" borderId="0" xfId="0" applyNumberFormat="1"/>
    <xf numFmtId="188" fontId="0" fillId="0" borderId="0" xfId="0" applyNumberFormat="1" applyBorder="1"/>
    <xf numFmtId="188" fontId="2" fillId="6" borderId="0" xfId="0" applyNumberFormat="1" applyFont="1" applyFill="1"/>
    <xf numFmtId="0" fontId="6" fillId="0" borderId="2" xfId="4" applyFont="1" applyBorder="1" applyAlignment="1">
      <alignment horizontal="center"/>
    </xf>
    <xf numFmtId="188" fontId="9" fillId="0" borderId="2" xfId="4" applyNumberFormat="1" applyFont="1" applyFill="1" applyBorder="1" applyAlignment="1">
      <alignment horizontal="center" vertical="center"/>
    </xf>
    <xf numFmtId="188" fontId="9" fillId="5" borderId="2" xfId="4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" xfId="4" applyFont="1" applyFill="1" applyBorder="1" applyAlignment="1">
      <alignment horizontal="center"/>
    </xf>
    <xf numFmtId="188" fontId="6" fillId="0" borderId="2" xfId="4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88" fontId="6" fillId="0" borderId="0" xfId="4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88" fontId="6" fillId="0" borderId="2" xfId="4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8" fontId="6" fillId="0" borderId="0" xfId="4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7" fontId="8" fillId="0" borderId="0" xfId="2" applyFont="1" applyFill="1" applyBorder="1" applyAlignment="1">
      <alignment vertical="center" wrapText="1"/>
    </xf>
    <xf numFmtId="187" fontId="8" fillId="0" borderId="0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88" fontId="6" fillId="0" borderId="2" xfId="4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0" xfId="0"/>
    <xf numFmtId="0" fontId="6" fillId="0" borderId="0" xfId="0" applyFont="1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88" fontId="6" fillId="0" borderId="2" xfId="4" applyNumberFormat="1" applyFont="1" applyFill="1" applyBorder="1" applyAlignment="1">
      <alignment horizontal="center"/>
    </xf>
    <xf numFmtId="188" fontId="9" fillId="0" borderId="2" xfId="4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8" fontId="2" fillId="0" borderId="0" xfId="0" applyNumberFormat="1" applyFont="1" applyFill="1"/>
    <xf numFmtId="188" fontId="2" fillId="0" borderId="0" xfId="0" applyNumberFormat="1" applyFont="1" applyFill="1" applyBorder="1"/>
    <xf numFmtId="0" fontId="0" fillId="0" borderId="0" xfId="0" applyFill="1"/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91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88" fontId="6" fillId="0" borderId="2" xfId="4" applyNumberFormat="1" applyFont="1" applyFill="1" applyBorder="1" applyAlignment="1">
      <alignment horizontal="center"/>
    </xf>
    <xf numFmtId="191" fontId="6" fillId="0" borderId="0" xfId="4" applyNumberFormat="1" applyFont="1" applyFill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8" fontId="6" fillId="0" borderId="0" xfId="4" applyNumberFormat="1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 vertical="center"/>
    </xf>
    <xf numFmtId="1" fontId="6" fillId="0" borderId="2" xfId="4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 vertical="center"/>
    </xf>
    <xf numFmtId="188" fontId="6" fillId="0" borderId="0" xfId="4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2" xfId="4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90" fontId="6" fillId="6" borderId="2" xfId="0" applyNumberFormat="1" applyFont="1" applyFill="1" applyBorder="1" applyAlignment="1">
      <alignment horizontal="center"/>
    </xf>
    <xf numFmtId="191" fontId="6" fillId="6" borderId="2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/>
    </xf>
    <xf numFmtId="2" fontId="6" fillId="6" borderId="5" xfId="0" applyNumberFormat="1" applyFont="1" applyFill="1" applyBorder="1" applyAlignment="1">
      <alignment horizontal="center"/>
    </xf>
    <xf numFmtId="2" fontId="6" fillId="6" borderId="2" xfId="0" applyNumberFormat="1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center" vertical="center"/>
    </xf>
    <xf numFmtId="0" fontId="0" fillId="6" borderId="0" xfId="0" applyFill="1"/>
    <xf numFmtId="0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/>
    </xf>
    <xf numFmtId="0" fontId="10" fillId="0" borderId="2" xfId="7" quotePrefix="1" applyNumberFormat="1" applyFont="1" applyFill="1" applyBorder="1" applyAlignment="1">
      <alignment horizontal="center" vertical="center"/>
    </xf>
    <xf numFmtId="188" fontId="7" fillId="0" borderId="2" xfId="4" applyNumberFormat="1" applyFont="1" applyFill="1" applyBorder="1" applyAlignment="1">
      <alignment horizontal="center" vertical="center"/>
    </xf>
    <xf numFmtId="188" fontId="7" fillId="0" borderId="2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2" xfId="4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187" fontId="8" fillId="2" borderId="5" xfId="2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187" fontId="8" fillId="2" borderId="5" xfId="2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187" fontId="8" fillId="2" borderId="5" xfId="2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/>
    <xf numFmtId="188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2" fontId="7" fillId="0" borderId="2" xfId="4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11" fillId="0" borderId="0" xfId="0" applyFont="1"/>
    <xf numFmtId="0" fontId="7" fillId="0" borderId="2" xfId="4" applyFont="1" applyBorder="1" applyAlignment="1">
      <alignment horizontal="center"/>
    </xf>
    <xf numFmtId="2" fontId="7" fillId="0" borderId="2" xfId="4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88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88" fontId="7" fillId="0" borderId="2" xfId="4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Border="1"/>
    <xf numFmtId="188" fontId="9" fillId="0" borderId="2" xfId="4" applyNumberFormat="1" applyFont="1" applyFill="1" applyBorder="1" applyAlignment="1">
      <alignment horizontal="center" vertical="center" wrapText="1"/>
    </xf>
    <xf numFmtId="0" fontId="0" fillId="0" borderId="0" xfId="0"/>
    <xf numFmtId="2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/>
    <xf numFmtId="188" fontId="9" fillId="0" borderId="2" xfId="4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6" fillId="0" borderId="6" xfId="0" applyFont="1" applyBorder="1" applyAlignment="1">
      <alignment horizontal="left" vertical="top"/>
    </xf>
    <xf numFmtId="187" fontId="8" fillId="2" borderId="1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188" fontId="8" fillId="2" borderId="1" xfId="1" applyNumberFormat="1" applyFont="1" applyFill="1" applyBorder="1" applyAlignment="1">
      <alignment horizontal="center" vertical="center" wrapText="1"/>
    </xf>
    <xf numFmtId="188" fontId="8" fillId="2" borderId="3" xfId="1" applyNumberFormat="1" applyFont="1" applyFill="1" applyBorder="1" applyAlignment="1">
      <alignment horizontal="center" vertical="center" wrapText="1"/>
    </xf>
    <xf numFmtId="189" fontId="8" fillId="2" borderId="2" xfId="1" applyNumberFormat="1" applyFont="1" applyFill="1" applyBorder="1" applyAlignment="1">
      <alignment horizontal="center" vertical="center" wrapText="1"/>
    </xf>
    <xf numFmtId="188" fontId="8" fillId="2" borderId="1" xfId="2" applyNumberFormat="1" applyFont="1" applyFill="1" applyBorder="1" applyAlignment="1">
      <alignment horizontal="center" vertical="center" wrapText="1"/>
    </xf>
    <xf numFmtId="188" fontId="8" fillId="2" borderId="3" xfId="2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8" fontId="8" fillId="2" borderId="2" xfId="1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4" applyFont="1" applyBorder="1" applyAlignment="1">
      <alignment horizontal="center"/>
    </xf>
  </cellXfs>
  <cellStyles count="3307">
    <cellStyle name="Comma 2" xfId="2"/>
    <cellStyle name="Comma 2 10" xfId="1933"/>
    <cellStyle name="Comma 2 10 2" xfId="2559"/>
    <cellStyle name="Comma 2 10 2 2" xfId="3274"/>
    <cellStyle name="Comma 2 10 3" xfId="3014"/>
    <cellStyle name="Comma 2 10 4" xfId="2946"/>
    <cellStyle name="Comma 2 11" xfId="1934"/>
    <cellStyle name="Comma 2 11 2" xfId="2560"/>
    <cellStyle name="Comma 2 11 2 2" xfId="3275"/>
    <cellStyle name="Comma 2 11 3" xfId="3015"/>
    <cellStyle name="Comma 2 11 4" xfId="2947"/>
    <cellStyle name="Comma 2 12" xfId="1935"/>
    <cellStyle name="Comma 2 12 2" xfId="2561"/>
    <cellStyle name="Comma 2 12 2 2" xfId="3276"/>
    <cellStyle name="Comma 2 12 3" xfId="3016"/>
    <cellStyle name="Comma 2 12 4" xfId="2948"/>
    <cellStyle name="Comma 2 13" xfId="1936"/>
    <cellStyle name="Comma 2 13 2" xfId="2562"/>
    <cellStyle name="Comma 2 13 2 2" xfId="3277"/>
    <cellStyle name="Comma 2 13 3" xfId="3017"/>
    <cellStyle name="Comma 2 13 4" xfId="2949"/>
    <cellStyle name="Comma 2 14" xfId="1937"/>
    <cellStyle name="Comma 2 14 2" xfId="2563"/>
    <cellStyle name="Comma 2 14 2 2" xfId="3278"/>
    <cellStyle name="Comma 2 14 3" xfId="3018"/>
    <cellStyle name="Comma 2 14 4" xfId="2950"/>
    <cellStyle name="Comma 2 15" xfId="1938"/>
    <cellStyle name="Comma 2 15 2" xfId="2564"/>
    <cellStyle name="Comma 2 15 2 2" xfId="3279"/>
    <cellStyle name="Comma 2 15 3" xfId="3019"/>
    <cellStyle name="Comma 2 15 4" xfId="2951"/>
    <cellStyle name="Comma 2 16" xfId="1939"/>
    <cellStyle name="Comma 2 16 2" xfId="2565"/>
    <cellStyle name="Comma 2 16 2 2" xfId="3280"/>
    <cellStyle name="Comma 2 16 3" xfId="3020"/>
    <cellStyle name="Comma 2 16 4" xfId="2952"/>
    <cellStyle name="Comma 2 17" xfId="1940"/>
    <cellStyle name="Comma 2 17 2" xfId="2566"/>
    <cellStyle name="Comma 2 17 2 2" xfId="3281"/>
    <cellStyle name="Comma 2 17 3" xfId="3021"/>
    <cellStyle name="Comma 2 17 4" xfId="2953"/>
    <cellStyle name="Comma 2 18" xfId="1941"/>
    <cellStyle name="Comma 2 18 2" xfId="2567"/>
    <cellStyle name="Comma 2 18 2 2" xfId="3282"/>
    <cellStyle name="Comma 2 18 3" xfId="3022"/>
    <cellStyle name="Comma 2 18 4" xfId="2954"/>
    <cellStyle name="Comma 2 19" xfId="1942"/>
    <cellStyle name="Comma 2 19 2" xfId="2568"/>
    <cellStyle name="Comma 2 19 2 2" xfId="3283"/>
    <cellStyle name="Comma 2 19 3" xfId="3023"/>
    <cellStyle name="Comma 2 19 4" xfId="2955"/>
    <cellStyle name="Comma 2 2" xfId="13"/>
    <cellStyle name="Comma 2 2 2" xfId="33"/>
    <cellStyle name="Comma 2 2 2 2" xfId="2624"/>
    <cellStyle name="Comma 2 2 2 2 2" xfId="3289"/>
    <cellStyle name="Comma 2 2 2 3" xfId="3025"/>
    <cellStyle name="Comma 2 2 2 4" xfId="3011"/>
    <cellStyle name="Comma 2 2 3" xfId="2236"/>
    <cellStyle name="Comma 2 2 3 2" xfId="3265"/>
    <cellStyle name="Comma 2 2 4" xfId="2281"/>
    <cellStyle name="Comma 2 2 4 2" xfId="3024"/>
    <cellStyle name="Comma 2 2 5" xfId="2666"/>
    <cellStyle name="Comma 2 2 6" xfId="3294"/>
    <cellStyle name="Comma 2 20" xfId="1944"/>
    <cellStyle name="Comma 2 20 2" xfId="2569"/>
    <cellStyle name="Comma 2 20 2 2" xfId="3284"/>
    <cellStyle name="Comma 2 20 3" xfId="3026"/>
    <cellStyle name="Comma 2 20 4" xfId="2956"/>
    <cellStyle name="Comma 2 21" xfId="1945"/>
    <cellStyle name="Comma 2 21 2" xfId="2570"/>
    <cellStyle name="Comma 2 21 2 2" xfId="3285"/>
    <cellStyle name="Comma 2 21 3" xfId="3027"/>
    <cellStyle name="Comma 2 21 4" xfId="2957"/>
    <cellStyle name="Comma 2 22" xfId="1946"/>
    <cellStyle name="Comma 2 22 2" xfId="2571"/>
    <cellStyle name="Comma 2 22 2 2" xfId="3286"/>
    <cellStyle name="Comma 2 22 3" xfId="3028"/>
    <cellStyle name="Comma 2 22 4" xfId="2958"/>
    <cellStyle name="Comma 2 23" xfId="1947"/>
    <cellStyle name="Comma 2 23 2" xfId="2572"/>
    <cellStyle name="Comma 2 23 2 2" xfId="3287"/>
    <cellStyle name="Comma 2 23 3" xfId="3029"/>
    <cellStyle name="Comma 2 23 4" xfId="2959"/>
    <cellStyle name="Comma 2 24" xfId="1948"/>
    <cellStyle name="Comma 2 24 2" xfId="2573"/>
    <cellStyle name="Comma 2 24 2 2" xfId="3288"/>
    <cellStyle name="Comma 2 24 3" xfId="3030"/>
    <cellStyle name="Comma 2 24 4" xfId="2960"/>
    <cellStyle name="Comma 2 25" xfId="1932"/>
    <cellStyle name="Comma 2 26" xfId="2234"/>
    <cellStyle name="Comma 2 26 2" xfId="3262"/>
    <cellStyle name="Comma 2 27" xfId="2241"/>
    <cellStyle name="Comma 2 28" xfId="2244"/>
    <cellStyle name="Comma 2 29" xfId="2629"/>
    <cellStyle name="Comma 2 3" xfId="27"/>
    <cellStyle name="Comma 2 3 2" xfId="2321"/>
    <cellStyle name="Comma 2 3 2 2" xfId="3268"/>
    <cellStyle name="Comma 2 3 3" xfId="3031"/>
    <cellStyle name="Comma 2 3 4" xfId="2707"/>
    <cellStyle name="Comma 2 3 5" xfId="296"/>
    <cellStyle name="Comma 2 3 6" xfId="3304"/>
    <cellStyle name="Comma 2 30" xfId="34"/>
    <cellStyle name="Comma 2 4" xfId="290"/>
    <cellStyle name="Comma 2 4 2" xfId="2315"/>
    <cellStyle name="Comma 2 4 2 2" xfId="3267"/>
    <cellStyle name="Comma 2 4 3" xfId="3032"/>
    <cellStyle name="Comma 2 4 4" xfId="2701"/>
    <cellStyle name="Comma 2 5" xfId="690"/>
    <cellStyle name="Comma 2 5 2" xfId="2365"/>
    <cellStyle name="Comma 2 5 2 2" xfId="3271"/>
    <cellStyle name="Comma 2 5 3" xfId="3033"/>
    <cellStyle name="Comma 2 5 4" xfId="2751"/>
    <cellStyle name="Comma 2 6" xfId="289"/>
    <cellStyle name="Comma 2 6 2" xfId="2314"/>
    <cellStyle name="Comma 2 6 2 2" xfId="3266"/>
    <cellStyle name="Comma 2 6 3" xfId="3034"/>
    <cellStyle name="Comma 2 6 4" xfId="2700"/>
    <cellStyle name="Comma 2 7" xfId="687"/>
    <cellStyle name="Comma 2 7 2" xfId="2362"/>
    <cellStyle name="Comma 2 7 2 2" xfId="3270"/>
    <cellStyle name="Comma 2 7 3" xfId="3035"/>
    <cellStyle name="Comma 2 7 4" xfId="2748"/>
    <cellStyle name="Comma 2 8" xfId="1105"/>
    <cellStyle name="Comma 2 8 2" xfId="2431"/>
    <cellStyle name="Comma 2 8 2 2" xfId="3272"/>
    <cellStyle name="Comma 2 8 3" xfId="3036"/>
    <cellStyle name="Comma 2 8 4" xfId="2817"/>
    <cellStyle name="Comma 2 9" xfId="475"/>
    <cellStyle name="Comma 2 9 2" xfId="2324"/>
    <cellStyle name="Comma 2 9 2 2" xfId="3269"/>
    <cellStyle name="Comma 2 9 3" xfId="3037"/>
    <cellStyle name="Comma 2 9 4" xfId="2710"/>
    <cellStyle name="Comma 26" xfId="3038"/>
    <cellStyle name="Comma 3" xfId="26"/>
    <cellStyle name="Comma 3 2" xfId="29"/>
    <cellStyle name="Comma 3 2 2" xfId="3039"/>
    <cellStyle name="Comma 3 3" xfId="3273"/>
    <cellStyle name="Comma 3 4" xfId="2945"/>
    <cellStyle name="Comma 3 5" xfId="1929"/>
    <cellStyle name="Comma 3 6" xfId="3296"/>
    <cellStyle name="Comma 3 7" xfId="3303"/>
    <cellStyle name="Comma 3 8" xfId="3299"/>
    <cellStyle name="Comma 4" xfId="1931"/>
    <cellStyle name="Comma 4 2" xfId="3040"/>
    <cellStyle name="Comma 5" xfId="2279"/>
    <cellStyle name="Comma 5 2" xfId="3041"/>
    <cellStyle name="Comma 5 3" xfId="3264"/>
    <cellStyle name="Comma 6" xfId="255"/>
    <cellStyle name="Normal" xfId="0" builtinId="0"/>
    <cellStyle name="Normal 10" xfId="62"/>
    <cellStyle name="Normal 10 10" xfId="1954"/>
    <cellStyle name="Normal 10 11" xfId="3042"/>
    <cellStyle name="Normal 10 2" xfId="303"/>
    <cellStyle name="Normal 10 3" xfId="487"/>
    <cellStyle name="Normal 10 4" xfId="697"/>
    <cellStyle name="Normal 10 5" xfId="906"/>
    <cellStyle name="Normal 10 6" xfId="1115"/>
    <cellStyle name="Normal 10 7" xfId="1321"/>
    <cellStyle name="Normal 10 8" xfId="1528"/>
    <cellStyle name="Normal 10 9" xfId="1730"/>
    <cellStyle name="Normal 100" xfId="3"/>
    <cellStyle name="Normal 101" xfId="1957"/>
    <cellStyle name="Normal 101 2" xfId="3043"/>
    <cellStyle name="Normal 102" xfId="58"/>
    <cellStyle name="Normal 103" xfId="1959"/>
    <cellStyle name="Normal 103 2" xfId="3044"/>
    <cellStyle name="Normal 104" xfId="1960"/>
    <cellStyle name="Normal 104 2" xfId="3045"/>
    <cellStyle name="Normal 105" xfId="1961"/>
    <cellStyle name="Normal 105 2" xfId="3046"/>
    <cellStyle name="Normal 106" xfId="5"/>
    <cellStyle name="Normal 106 2" xfId="2626"/>
    <cellStyle name="Normal 106 3" xfId="3013"/>
    <cellStyle name="Normal 107" xfId="4"/>
    <cellStyle name="Normal 107 2" xfId="2243"/>
    <cellStyle name="Normal 107 3" xfId="2232"/>
    <cellStyle name="Normal 108" xfId="2239"/>
    <cellStyle name="Normal 109" xfId="2627"/>
    <cellStyle name="Normal 11" xfId="2231"/>
    <cellStyle name="Normal 11 2" xfId="2625"/>
    <cellStyle name="Normal 11 2 2" xfId="3047"/>
    <cellStyle name="Normal 11 3" xfId="3012"/>
    <cellStyle name="Normal 110" xfId="11"/>
    <cellStyle name="Normal 111" xfId="3292"/>
    <cellStyle name="Normal 112" xfId="35"/>
    <cellStyle name="Normal 112 10" xfId="1965"/>
    <cellStyle name="Normal 112 10 2" xfId="2578"/>
    <cellStyle name="Normal 112 10 3" xfId="2965"/>
    <cellStyle name="Normal 112 11" xfId="2630"/>
    <cellStyle name="Normal 112 2" xfId="8"/>
    <cellStyle name="Normal 112 2 2" xfId="2242"/>
    <cellStyle name="Normal 112 2 3" xfId="2667"/>
    <cellStyle name="Normal 112 3" xfId="295"/>
    <cellStyle name="Normal 112 3 2" xfId="2320"/>
    <cellStyle name="Normal 112 3 3" xfId="2706"/>
    <cellStyle name="Normal 112 4" xfId="481"/>
    <cellStyle name="Normal 112 4 2" xfId="2330"/>
    <cellStyle name="Normal 112 4 3" xfId="2716"/>
    <cellStyle name="Normal 112 5" xfId="689"/>
    <cellStyle name="Normal 112 5 2" xfId="2364"/>
    <cellStyle name="Normal 112 5 3" xfId="2750"/>
    <cellStyle name="Normal 112 6" xfId="901"/>
    <cellStyle name="Normal 112 6 2" xfId="2401"/>
    <cellStyle name="Normal 112 6 3" xfId="2787"/>
    <cellStyle name="Normal 112 7" xfId="1109"/>
    <cellStyle name="Normal 112 7 2" xfId="2435"/>
    <cellStyle name="Normal 112 7 3" xfId="2821"/>
    <cellStyle name="Normal 112 8" xfId="1110"/>
    <cellStyle name="Normal 112 8 2" xfId="2436"/>
    <cellStyle name="Normal 112 8 3" xfId="2822"/>
    <cellStyle name="Normal 112 9" xfId="1524"/>
    <cellStyle name="Normal 112 9 2" xfId="2501"/>
    <cellStyle name="Normal 112 9 3" xfId="2887"/>
    <cellStyle name="Normal 113" xfId="36"/>
    <cellStyle name="Normal 113 10" xfId="1964"/>
    <cellStyle name="Normal 113 10 2" xfId="2577"/>
    <cellStyle name="Normal 113 10 3" xfId="2964"/>
    <cellStyle name="Normal 113 11" xfId="2246"/>
    <cellStyle name="Normal 113 12" xfId="2631"/>
    <cellStyle name="Normal 113 2" xfId="16"/>
    <cellStyle name="Normal 113 2 2" xfId="2282"/>
    <cellStyle name="Normal 113 2 3" xfId="2668"/>
    <cellStyle name="Normal 113 3" xfId="294"/>
    <cellStyle name="Normal 113 3 2" xfId="2319"/>
    <cellStyle name="Normal 113 3 3" xfId="2705"/>
    <cellStyle name="Normal 113 4" xfId="480"/>
    <cellStyle name="Normal 113 4 2" xfId="2329"/>
    <cellStyle name="Normal 113 4 3" xfId="2715"/>
    <cellStyle name="Normal 113 5" xfId="298"/>
    <cellStyle name="Normal 113 5 2" xfId="2323"/>
    <cellStyle name="Normal 113 5 3" xfId="2709"/>
    <cellStyle name="Normal 113 6" xfId="900"/>
    <cellStyle name="Normal 113 6 2" xfId="2400"/>
    <cellStyle name="Normal 113 6 3" xfId="2786"/>
    <cellStyle name="Normal 113 7" xfId="1108"/>
    <cellStyle name="Normal 113 7 2" xfId="2434"/>
    <cellStyle name="Normal 113 7 3" xfId="2820"/>
    <cellStyle name="Normal 113 8" xfId="1111"/>
    <cellStyle name="Normal 113 8 2" xfId="2437"/>
    <cellStyle name="Normal 113 8 3" xfId="2823"/>
    <cellStyle name="Normal 113 9" xfId="1523"/>
    <cellStyle name="Normal 113 9 2" xfId="2500"/>
    <cellStyle name="Normal 113 9 3" xfId="2886"/>
    <cellStyle name="Normal 114" xfId="37"/>
    <cellStyle name="Normal 114 10" xfId="1963"/>
    <cellStyle name="Normal 114 10 2" xfId="2576"/>
    <cellStyle name="Normal 114 10 3" xfId="2963"/>
    <cellStyle name="Normal 114 11" xfId="2247"/>
    <cellStyle name="Normal 114 12" xfId="2632"/>
    <cellStyle name="Normal 114 2" xfId="19"/>
    <cellStyle name="Normal 114 2 2" xfId="2283"/>
    <cellStyle name="Normal 114 2 3" xfId="2669"/>
    <cellStyle name="Normal 114 3" xfId="293"/>
    <cellStyle name="Normal 114 3 2" xfId="2318"/>
    <cellStyle name="Normal 114 3 3" xfId="2704"/>
    <cellStyle name="Normal 114 4" xfId="479"/>
    <cellStyle name="Normal 114 4 2" xfId="2328"/>
    <cellStyle name="Normal 114 4 3" xfId="2714"/>
    <cellStyle name="Normal 114 5" xfId="482"/>
    <cellStyle name="Normal 114 5 2" xfId="2331"/>
    <cellStyle name="Normal 114 5 3" xfId="2717"/>
    <cellStyle name="Normal 114 6" xfId="899"/>
    <cellStyle name="Normal 114 6 2" xfId="2399"/>
    <cellStyle name="Normal 114 6 3" xfId="2785"/>
    <cellStyle name="Normal 114 7" xfId="1107"/>
    <cellStyle name="Normal 114 7 2" xfId="2433"/>
    <cellStyle name="Normal 114 7 3" xfId="2819"/>
    <cellStyle name="Normal 114 8" xfId="1176"/>
    <cellStyle name="Normal 114 8 2" xfId="2442"/>
    <cellStyle name="Normal 114 8 3" xfId="2828"/>
    <cellStyle name="Normal 114 9" xfId="1522"/>
    <cellStyle name="Normal 114 9 2" xfId="2499"/>
    <cellStyle name="Normal 114 9 3" xfId="2885"/>
    <cellStyle name="Normal 115" xfId="38"/>
    <cellStyle name="Normal 115 10" xfId="1962"/>
    <cellStyle name="Normal 115 10 2" xfId="2575"/>
    <cellStyle name="Normal 115 10 3" xfId="2962"/>
    <cellStyle name="Normal 115 11" xfId="2245"/>
    <cellStyle name="Normal 115 12" xfId="2633"/>
    <cellStyle name="Normal 115 2" xfId="20"/>
    <cellStyle name="Normal 115 2 2" xfId="2284"/>
    <cellStyle name="Normal 115 2 3" xfId="2670"/>
    <cellStyle name="Normal 115 3" xfId="292"/>
    <cellStyle name="Normal 115 3 2" xfId="2317"/>
    <cellStyle name="Normal 115 3 3" xfId="2703"/>
    <cellStyle name="Normal 115 4" xfId="478"/>
    <cellStyle name="Normal 115 4 2" xfId="2327"/>
    <cellStyle name="Normal 115 4 3" xfId="2713"/>
    <cellStyle name="Normal 115 5" xfId="483"/>
    <cellStyle name="Normal 115 5 2" xfId="2332"/>
    <cellStyle name="Normal 115 5 3" xfId="2718"/>
    <cellStyle name="Normal 115 6" xfId="898"/>
    <cellStyle name="Normal 115 6 2" xfId="2398"/>
    <cellStyle name="Normal 115 6 3" xfId="2784"/>
    <cellStyle name="Normal 115 7" xfId="476"/>
    <cellStyle name="Normal 115 7 2" xfId="2325"/>
    <cellStyle name="Normal 115 7 3" xfId="2711"/>
    <cellStyle name="Normal 115 8" xfId="692"/>
    <cellStyle name="Normal 115 8 2" xfId="2367"/>
    <cellStyle name="Normal 115 8 3" xfId="2753"/>
    <cellStyle name="Normal 115 9" xfId="1521"/>
    <cellStyle name="Normal 115 9 2" xfId="2498"/>
    <cellStyle name="Normal 115 9 3" xfId="2884"/>
    <cellStyle name="Normal 116" xfId="39"/>
    <cellStyle name="Normal 116 10" xfId="1958"/>
    <cellStyle name="Normal 116 10 2" xfId="2574"/>
    <cellStyle name="Normal 116 10 3" xfId="2961"/>
    <cellStyle name="Normal 116 11" xfId="2248"/>
    <cellStyle name="Normal 116 12" xfId="2634"/>
    <cellStyle name="Normal 116 2" xfId="15"/>
    <cellStyle name="Normal 116 2 2" xfId="2285"/>
    <cellStyle name="Normal 116 2 3" xfId="2671"/>
    <cellStyle name="Normal 116 3" xfId="291"/>
    <cellStyle name="Normal 116 3 2" xfId="2316"/>
    <cellStyle name="Normal 116 3 3" xfId="2702"/>
    <cellStyle name="Normal 116 4" xfId="477"/>
    <cellStyle name="Normal 116 4 2" xfId="2326"/>
    <cellStyle name="Normal 116 4 3" xfId="2712"/>
    <cellStyle name="Normal 116 5" xfId="548"/>
    <cellStyle name="Normal 116 5 2" xfId="2337"/>
    <cellStyle name="Normal 116 5 3" xfId="2723"/>
    <cellStyle name="Normal 116 6" xfId="897"/>
    <cellStyle name="Normal 116 6 2" xfId="2397"/>
    <cellStyle name="Normal 116 6 3" xfId="2783"/>
    <cellStyle name="Normal 116 7" xfId="902"/>
    <cellStyle name="Normal 116 7 2" xfId="2402"/>
    <cellStyle name="Normal 116 7 3" xfId="2788"/>
    <cellStyle name="Normal 116 8" xfId="758"/>
    <cellStyle name="Normal 116 8 2" xfId="2372"/>
    <cellStyle name="Normal 116 8 3" xfId="2758"/>
    <cellStyle name="Normal 116 9" xfId="1520"/>
    <cellStyle name="Normal 116 9 2" xfId="2497"/>
    <cellStyle name="Normal 116 9 3" xfId="2883"/>
    <cellStyle name="Normal 12" xfId="1966"/>
    <cellStyle name="Normal 12 2" xfId="3048"/>
    <cellStyle name="Normal 13" xfId="63"/>
    <cellStyle name="Normal 13 10" xfId="1953"/>
    <cellStyle name="Normal 13 11" xfId="3049"/>
    <cellStyle name="Normal 13 2" xfId="304"/>
    <cellStyle name="Normal 13 3" xfId="488"/>
    <cellStyle name="Normal 13 4" xfId="698"/>
    <cellStyle name="Normal 13 5" xfId="907"/>
    <cellStyle name="Normal 13 6" xfId="1116"/>
    <cellStyle name="Normal 13 7" xfId="1322"/>
    <cellStyle name="Normal 13 8" xfId="1529"/>
    <cellStyle name="Normal 13 9" xfId="1731"/>
    <cellStyle name="Normal 14" xfId="64"/>
    <cellStyle name="Normal 14 10" xfId="1952"/>
    <cellStyle name="Normal 14 11" xfId="3050"/>
    <cellStyle name="Normal 14 2" xfId="305"/>
    <cellStyle name="Normal 14 3" xfId="489"/>
    <cellStyle name="Normal 14 4" xfId="699"/>
    <cellStyle name="Normal 14 5" xfId="908"/>
    <cellStyle name="Normal 14 6" xfId="1117"/>
    <cellStyle name="Normal 14 7" xfId="1323"/>
    <cellStyle name="Normal 14 8" xfId="1530"/>
    <cellStyle name="Normal 14 9" xfId="1732"/>
    <cellStyle name="Normal 15" xfId="9"/>
    <cellStyle name="Normal 15 10" xfId="1951"/>
    <cellStyle name="Normal 15 11" xfId="3051"/>
    <cellStyle name="Normal 15 2" xfId="306"/>
    <cellStyle name="Normal 15 3" xfId="490"/>
    <cellStyle name="Normal 15 4" xfId="700"/>
    <cellStyle name="Normal 15 5" xfId="909"/>
    <cellStyle name="Normal 15 6" xfId="1118"/>
    <cellStyle name="Normal 15 7" xfId="1324"/>
    <cellStyle name="Normal 15 8" xfId="1531"/>
    <cellStyle name="Normal 15 9" xfId="1733"/>
    <cellStyle name="Normal 16" xfId="65"/>
    <cellStyle name="Normal 16 10" xfId="1950"/>
    <cellStyle name="Normal 16 11" xfId="3052"/>
    <cellStyle name="Normal 16 2" xfId="307"/>
    <cellStyle name="Normal 16 3" xfId="491"/>
    <cellStyle name="Normal 16 4" xfId="701"/>
    <cellStyle name="Normal 16 5" xfId="910"/>
    <cellStyle name="Normal 16 6" xfId="1119"/>
    <cellStyle name="Normal 16 7" xfId="1325"/>
    <cellStyle name="Normal 16 8" xfId="1532"/>
    <cellStyle name="Normal 16 9" xfId="1734"/>
    <cellStyle name="Normal 17" xfId="66"/>
    <cellStyle name="Normal 17 10" xfId="1949"/>
    <cellStyle name="Normal 17 11" xfId="3053"/>
    <cellStyle name="Normal 17 2" xfId="308"/>
    <cellStyle name="Normal 17 3" xfId="492"/>
    <cellStyle name="Normal 17 4" xfId="702"/>
    <cellStyle name="Normal 17 5" xfId="911"/>
    <cellStyle name="Normal 17 6" xfId="1120"/>
    <cellStyle name="Normal 17 7" xfId="1326"/>
    <cellStyle name="Normal 17 8" xfId="1533"/>
    <cellStyle name="Normal 17 9" xfId="1735"/>
    <cellStyle name="Normal 18" xfId="67"/>
    <cellStyle name="Normal 18 10" xfId="1943"/>
    <cellStyle name="Normal 18 11" xfId="3054"/>
    <cellStyle name="Normal 18 2" xfId="309"/>
    <cellStyle name="Normal 18 3" xfId="493"/>
    <cellStyle name="Normal 18 4" xfId="703"/>
    <cellStyle name="Normal 18 5" xfId="912"/>
    <cellStyle name="Normal 18 6" xfId="1121"/>
    <cellStyle name="Normal 18 7" xfId="1327"/>
    <cellStyle name="Normal 18 8" xfId="1534"/>
    <cellStyle name="Normal 18 9" xfId="1736"/>
    <cellStyle name="Normal 19" xfId="68"/>
    <cellStyle name="Normal 19 10" xfId="2038"/>
    <cellStyle name="Normal 19 11" xfId="3055"/>
    <cellStyle name="Normal 19 2" xfId="310"/>
    <cellStyle name="Normal 19 3" xfId="494"/>
    <cellStyle name="Normal 19 4" xfId="704"/>
    <cellStyle name="Normal 19 5" xfId="913"/>
    <cellStyle name="Normal 19 6" xfId="1122"/>
    <cellStyle name="Normal 19 7" xfId="1328"/>
    <cellStyle name="Normal 19 8" xfId="1535"/>
    <cellStyle name="Normal 19 9" xfId="1737"/>
    <cellStyle name="Normal 2" xfId="1"/>
    <cellStyle name="Normal 2 10" xfId="12"/>
    <cellStyle name="Normal 2 10 2" xfId="2230"/>
    <cellStyle name="Normal 2 10 2 2" xfId="2238"/>
    <cellStyle name="Normal 2 10 2 3" xfId="2623"/>
    <cellStyle name="Normal 2 10 2 4" xfId="3010"/>
    <cellStyle name="Normal 2 10 3" xfId="2235"/>
    <cellStyle name="Normal 2 10 4" xfId="2530"/>
    <cellStyle name="Normal 2 10 5" xfId="2916"/>
    <cellStyle name="Normal 2 11" xfId="1968"/>
    <cellStyle name="Normal 2 11 2" xfId="2579"/>
    <cellStyle name="Normal 2 11 3" xfId="2966"/>
    <cellStyle name="Normal 2 12" xfId="1969"/>
    <cellStyle name="Normal 2 12 2" xfId="2580"/>
    <cellStyle name="Normal 2 12 3" xfId="2967"/>
    <cellStyle name="Normal 2 13" xfId="1970"/>
    <cellStyle name="Normal 2 13 2" xfId="2581"/>
    <cellStyle name="Normal 2 13 3" xfId="2968"/>
    <cellStyle name="Normal 2 14" xfId="1971"/>
    <cellStyle name="Normal 2 14 2" xfId="2582"/>
    <cellStyle name="Normal 2 14 3" xfId="2969"/>
    <cellStyle name="Normal 2 15" xfId="1972"/>
    <cellStyle name="Normal 2 15 2" xfId="2583"/>
    <cellStyle name="Normal 2 15 3" xfId="2970"/>
    <cellStyle name="Normal 2 16" xfId="1973"/>
    <cellStyle name="Normal 2 16 2" xfId="2584"/>
    <cellStyle name="Normal 2 16 3" xfId="2971"/>
    <cellStyle name="Normal 2 17" xfId="1974"/>
    <cellStyle name="Normal 2 17 2" xfId="2585"/>
    <cellStyle name="Normal 2 17 3" xfId="2972"/>
    <cellStyle name="Normal 2 18" xfId="1975"/>
    <cellStyle name="Normal 2 18 2" xfId="2586"/>
    <cellStyle name="Normal 2 18 3" xfId="2973"/>
    <cellStyle name="Normal 2 19" xfId="1976"/>
    <cellStyle name="Normal 2 19 2" xfId="2587"/>
    <cellStyle name="Normal 2 19 3" xfId="2974"/>
    <cellStyle name="Normal 2 2" xfId="31"/>
    <cellStyle name="Normal 2 2 10" xfId="1978"/>
    <cellStyle name="Normal 2 2 11" xfId="1979"/>
    <cellStyle name="Normal 2 2 12" xfId="1980"/>
    <cellStyle name="Normal 2 2 13" xfId="1981"/>
    <cellStyle name="Normal 2 2 14" xfId="1982"/>
    <cellStyle name="Normal 2 2 15" xfId="1983"/>
    <cellStyle name="Normal 2 2 16" xfId="1984"/>
    <cellStyle name="Normal 2 2 17" xfId="1985"/>
    <cellStyle name="Normal 2 2 18" xfId="1986"/>
    <cellStyle name="Normal 2 2 19" xfId="1987"/>
    <cellStyle name="Normal 2 2 2" xfId="1988"/>
    <cellStyle name="Normal 2 2 20" xfId="1989"/>
    <cellStyle name="Normal 2 2 21" xfId="1990"/>
    <cellStyle name="Normal 2 2 22" xfId="1991"/>
    <cellStyle name="Normal 2 2 23" xfId="1992"/>
    <cellStyle name="Normal 2 2 24" xfId="1993"/>
    <cellStyle name="Normal 2 2 25" xfId="1977"/>
    <cellStyle name="Normal 2 2 25 2" xfId="2588"/>
    <cellStyle name="Normal 2 2 25 3" xfId="2975"/>
    <cellStyle name="Normal 2 2 26" xfId="115"/>
    <cellStyle name="Normal 2 2 27" xfId="3301"/>
    <cellStyle name="Normal 2 2 3" xfId="1994"/>
    <cellStyle name="Normal 2 2 4" xfId="1995"/>
    <cellStyle name="Normal 2 2 5" xfId="1996"/>
    <cellStyle name="Normal 2 2 6" xfId="1997"/>
    <cellStyle name="Normal 2 2 7" xfId="1998"/>
    <cellStyle name="Normal 2 2 8" xfId="1999"/>
    <cellStyle name="Normal 2 2 9" xfId="2000"/>
    <cellStyle name="Normal 2 20" xfId="2001"/>
    <cellStyle name="Normal 2 20 2" xfId="2589"/>
    <cellStyle name="Normal 2 20 3" xfId="2976"/>
    <cellStyle name="Normal 2 21" xfId="2002"/>
    <cellStyle name="Normal 2 21 2" xfId="2590"/>
    <cellStyle name="Normal 2 21 3" xfId="2977"/>
    <cellStyle name="Normal 2 22" xfId="2003"/>
    <cellStyle name="Normal 2 22 2" xfId="2591"/>
    <cellStyle name="Normal 2 22 3" xfId="2978"/>
    <cellStyle name="Normal 2 23" xfId="2004"/>
    <cellStyle name="Normal 2 23 2" xfId="2592"/>
    <cellStyle name="Normal 2 23 3" xfId="2979"/>
    <cellStyle name="Normal 2 24" xfId="2005"/>
    <cellStyle name="Normal 2 24 2" xfId="2593"/>
    <cellStyle name="Normal 2 24 3" xfId="2980"/>
    <cellStyle name="Normal 2 25" xfId="1967"/>
    <cellStyle name="Normal 2 26" xfId="2233"/>
    <cellStyle name="Normal 2 27" xfId="2240"/>
    <cellStyle name="Normal 2 28" xfId="2628"/>
    <cellStyle name="Normal 2 29" xfId="3293"/>
    <cellStyle name="Normal 2 3" xfId="256"/>
    <cellStyle name="Normal 2 3 2" xfId="2280"/>
    <cellStyle name="Normal 2 3 3" xfId="2665"/>
    <cellStyle name="Normal 2 30" xfId="3298"/>
    <cellStyle name="Normal 2 31" xfId="3300"/>
    <cellStyle name="Normal 2 32" xfId="3305"/>
    <cellStyle name="Normal 2 33" xfId="30"/>
    <cellStyle name="Normal 2 4" xfId="297"/>
    <cellStyle name="Normal 2 4 2" xfId="2322"/>
    <cellStyle name="Normal 2 4 3" xfId="2708"/>
    <cellStyle name="Normal 2 5" xfId="688"/>
    <cellStyle name="Normal 2 5 2" xfId="2363"/>
    <cellStyle name="Normal 2 5 3" xfId="2749"/>
    <cellStyle name="Normal 2 6" xfId="691"/>
    <cellStyle name="Normal 2 6 2" xfId="2366"/>
    <cellStyle name="Normal 2 6 3" xfId="2752"/>
    <cellStyle name="Normal 2 7" xfId="1106"/>
    <cellStyle name="Normal 2 7 2" xfId="2432"/>
    <cellStyle name="Normal 2 7 3" xfId="2818"/>
    <cellStyle name="Normal 2 8" xfId="1316"/>
    <cellStyle name="Normal 2 8 2" xfId="2467"/>
    <cellStyle name="Normal 2 8 3" xfId="2853"/>
    <cellStyle name="Normal 2 9" xfId="1317"/>
    <cellStyle name="Normal 2 9 2" xfId="2468"/>
    <cellStyle name="Normal 2 9 3" xfId="2854"/>
    <cellStyle name="Normal 20" xfId="69"/>
    <cellStyle name="Normal 20 10" xfId="2039"/>
    <cellStyle name="Normal 20 11" xfId="3056"/>
    <cellStyle name="Normal 20 2" xfId="311"/>
    <cellStyle name="Normal 20 3" xfId="495"/>
    <cellStyle name="Normal 20 4" xfId="705"/>
    <cellStyle name="Normal 20 5" xfId="914"/>
    <cellStyle name="Normal 20 6" xfId="1123"/>
    <cellStyle name="Normal 20 7" xfId="1329"/>
    <cellStyle name="Normal 20 8" xfId="1536"/>
    <cellStyle name="Normal 20 9" xfId="1738"/>
    <cellStyle name="Normal 21" xfId="70"/>
    <cellStyle name="Normal 21 10" xfId="2040"/>
    <cellStyle name="Normal 21 11" xfId="3057"/>
    <cellStyle name="Normal 21 2" xfId="312"/>
    <cellStyle name="Normal 21 3" xfId="496"/>
    <cellStyle name="Normal 21 4" xfId="706"/>
    <cellStyle name="Normal 21 5" xfId="915"/>
    <cellStyle name="Normal 21 6" xfId="1124"/>
    <cellStyle name="Normal 21 7" xfId="1330"/>
    <cellStyle name="Normal 21 8" xfId="1537"/>
    <cellStyle name="Normal 21 9" xfId="1739"/>
    <cellStyle name="Normal 22" xfId="71"/>
    <cellStyle name="Normal 22 10" xfId="2041"/>
    <cellStyle name="Normal 22 11" xfId="3058"/>
    <cellStyle name="Normal 22 2" xfId="313"/>
    <cellStyle name="Normal 22 3" xfId="497"/>
    <cellStyle name="Normal 22 4" xfId="707"/>
    <cellStyle name="Normal 22 5" xfId="916"/>
    <cellStyle name="Normal 22 6" xfId="1125"/>
    <cellStyle name="Normal 22 7" xfId="1331"/>
    <cellStyle name="Normal 22 8" xfId="1538"/>
    <cellStyle name="Normal 22 9" xfId="1740"/>
    <cellStyle name="Normal 23" xfId="2006"/>
    <cellStyle name="Normal 23 2" xfId="3059"/>
    <cellStyle name="Normal 24" xfId="10"/>
    <cellStyle name="Normal 24 10" xfId="2042"/>
    <cellStyle name="Normal 24 11" xfId="3060"/>
    <cellStyle name="Normal 24 2" xfId="314"/>
    <cellStyle name="Normal 24 3" xfId="498"/>
    <cellStyle name="Normal 24 4" xfId="708"/>
    <cellStyle name="Normal 24 5" xfId="917"/>
    <cellStyle name="Normal 24 6" xfId="1126"/>
    <cellStyle name="Normal 24 7" xfId="1332"/>
    <cellStyle name="Normal 24 8" xfId="1539"/>
    <cellStyle name="Normal 24 9" xfId="1741"/>
    <cellStyle name="Normal 25" xfId="72"/>
    <cellStyle name="Normal 25 10" xfId="2043"/>
    <cellStyle name="Normal 25 11" xfId="3061"/>
    <cellStyle name="Normal 25 2" xfId="315"/>
    <cellStyle name="Normal 25 3" xfId="499"/>
    <cellStyle name="Normal 25 4" xfId="709"/>
    <cellStyle name="Normal 25 5" xfId="918"/>
    <cellStyle name="Normal 25 6" xfId="1127"/>
    <cellStyle name="Normal 25 7" xfId="1333"/>
    <cellStyle name="Normal 25 8" xfId="1540"/>
    <cellStyle name="Normal 25 9" xfId="1742"/>
    <cellStyle name="Normal 26" xfId="73"/>
    <cellStyle name="Normal 26 10" xfId="2044"/>
    <cellStyle name="Normal 26 11" xfId="3062"/>
    <cellStyle name="Normal 26 2" xfId="316"/>
    <cellStyle name="Normal 26 3" xfId="500"/>
    <cellStyle name="Normal 26 4" xfId="710"/>
    <cellStyle name="Normal 26 5" xfId="919"/>
    <cellStyle name="Normal 26 6" xfId="1128"/>
    <cellStyle name="Normal 26 7" xfId="1334"/>
    <cellStyle name="Normal 26 8" xfId="1541"/>
    <cellStyle name="Normal 26 9" xfId="1743"/>
    <cellStyle name="Normal 27" xfId="74"/>
    <cellStyle name="Normal 27 10" xfId="2045"/>
    <cellStyle name="Normal 27 11" xfId="3063"/>
    <cellStyle name="Normal 27 2" xfId="317"/>
    <cellStyle name="Normal 27 3" xfId="501"/>
    <cellStyle name="Normal 27 4" xfId="711"/>
    <cellStyle name="Normal 27 5" xfId="920"/>
    <cellStyle name="Normal 27 6" xfId="1129"/>
    <cellStyle name="Normal 27 7" xfId="1335"/>
    <cellStyle name="Normal 27 8" xfId="1542"/>
    <cellStyle name="Normal 27 9" xfId="1744"/>
    <cellStyle name="Normal 28" xfId="75"/>
    <cellStyle name="Normal 28 10" xfId="2046"/>
    <cellStyle name="Normal 28 11" xfId="3064"/>
    <cellStyle name="Normal 28 2" xfId="318"/>
    <cellStyle name="Normal 28 3" xfId="502"/>
    <cellStyle name="Normal 28 4" xfId="712"/>
    <cellStyle name="Normal 28 5" xfId="921"/>
    <cellStyle name="Normal 28 6" xfId="1130"/>
    <cellStyle name="Normal 28 7" xfId="1336"/>
    <cellStyle name="Normal 28 8" xfId="1543"/>
    <cellStyle name="Normal 28 9" xfId="1745"/>
    <cellStyle name="Normal 29" xfId="76"/>
    <cellStyle name="Normal 29 10" xfId="2047"/>
    <cellStyle name="Normal 29 11" xfId="3065"/>
    <cellStyle name="Normal 29 2" xfId="319"/>
    <cellStyle name="Normal 29 3" xfId="503"/>
    <cellStyle name="Normal 29 4" xfId="713"/>
    <cellStyle name="Normal 29 5" xfId="922"/>
    <cellStyle name="Normal 29 6" xfId="1131"/>
    <cellStyle name="Normal 29 7" xfId="1337"/>
    <cellStyle name="Normal 29 8" xfId="1544"/>
    <cellStyle name="Normal 29 9" xfId="1746"/>
    <cellStyle name="Normal 3" xfId="14"/>
    <cellStyle name="Normal 3 10" xfId="2007"/>
    <cellStyle name="Normal 3 10 2" xfId="3066"/>
    <cellStyle name="Normal 3 11" xfId="2008"/>
    <cellStyle name="Normal 3 11 2" xfId="3067"/>
    <cellStyle name="Normal 3 12" xfId="2009"/>
    <cellStyle name="Normal 3 12 2" xfId="3068"/>
    <cellStyle name="Normal 3 13" xfId="2010"/>
    <cellStyle name="Normal 3 13 2" xfId="3069"/>
    <cellStyle name="Normal 3 14" xfId="2011"/>
    <cellStyle name="Normal 3 14 2" xfId="3070"/>
    <cellStyle name="Normal 3 15" xfId="2012"/>
    <cellStyle name="Normal 3 15 2" xfId="3071"/>
    <cellStyle name="Normal 3 16" xfId="2013"/>
    <cellStyle name="Normal 3 16 2" xfId="3072"/>
    <cellStyle name="Normal 3 17" xfId="2014"/>
    <cellStyle name="Normal 3 17 2" xfId="3073"/>
    <cellStyle name="Normal 3 18" xfId="2015"/>
    <cellStyle name="Normal 3 18 2" xfId="3074"/>
    <cellStyle name="Normal 3 19" xfId="2016"/>
    <cellStyle name="Normal 3 19 2" xfId="3075"/>
    <cellStyle name="Normal 3 2" xfId="28"/>
    <cellStyle name="Normal 3 2 2" xfId="3076"/>
    <cellStyle name="Normal 3 2 3" xfId="3291"/>
    <cellStyle name="Normal 3 2 4" xfId="3306"/>
    <cellStyle name="Normal 3 2 5" xfId="285"/>
    <cellStyle name="Normal 3 20" xfId="2017"/>
    <cellStyle name="Normal 3 20 2" xfId="3077"/>
    <cellStyle name="Normal 3 21" xfId="2018"/>
    <cellStyle name="Normal 3 21 2" xfId="3078"/>
    <cellStyle name="Normal 3 22" xfId="2019"/>
    <cellStyle name="Normal 3 22 2" xfId="3079"/>
    <cellStyle name="Normal 3 23" xfId="2020"/>
    <cellStyle name="Normal 3 23 2" xfId="3080"/>
    <cellStyle name="Normal 3 24" xfId="2021"/>
    <cellStyle name="Normal 3 24 2" xfId="3081"/>
    <cellStyle name="Normal 3 25" xfId="3082"/>
    <cellStyle name="Normal 3 26" xfId="3290"/>
    <cellStyle name="Normal 3 27" xfId="3295"/>
    <cellStyle name="Normal 3 28" xfId="3297"/>
    <cellStyle name="Normal 3 3" xfId="288"/>
    <cellStyle name="Normal 3 3 2" xfId="3083"/>
    <cellStyle name="Normal 3 4" xfId="474"/>
    <cellStyle name="Normal 3 4 2" xfId="3084"/>
    <cellStyle name="Normal 3 5" xfId="286"/>
    <cellStyle name="Normal 3 5 2" xfId="3085"/>
    <cellStyle name="Normal 3 6" xfId="693"/>
    <cellStyle name="Normal 3 6 2" xfId="3086"/>
    <cellStyle name="Normal 3 7" xfId="287"/>
    <cellStyle name="Normal 3 7 2" xfId="3087"/>
    <cellStyle name="Normal 3 8" xfId="299"/>
    <cellStyle name="Normal 3 8 2" xfId="3088"/>
    <cellStyle name="Normal 3 9" xfId="1315"/>
    <cellStyle name="Normal 3 9 2" xfId="3089"/>
    <cellStyle name="Normal 30" xfId="77"/>
    <cellStyle name="Normal 30 10" xfId="2048"/>
    <cellStyle name="Normal 30 11" xfId="3090"/>
    <cellStyle name="Normal 30 2" xfId="320"/>
    <cellStyle name="Normal 30 3" xfId="504"/>
    <cellStyle name="Normal 30 4" xfId="714"/>
    <cellStyle name="Normal 30 5" xfId="923"/>
    <cellStyle name="Normal 30 6" xfId="1132"/>
    <cellStyle name="Normal 30 7" xfId="1338"/>
    <cellStyle name="Normal 30 8" xfId="1545"/>
    <cellStyle name="Normal 30 9" xfId="1747"/>
    <cellStyle name="Normal 31" xfId="78"/>
    <cellStyle name="Normal 31 10" xfId="2049"/>
    <cellStyle name="Normal 31 11" xfId="3091"/>
    <cellStyle name="Normal 31 2" xfId="321"/>
    <cellStyle name="Normal 31 3" xfId="505"/>
    <cellStyle name="Normal 31 4" xfId="715"/>
    <cellStyle name="Normal 31 5" xfId="924"/>
    <cellStyle name="Normal 31 6" xfId="1133"/>
    <cellStyle name="Normal 31 7" xfId="1339"/>
    <cellStyle name="Normal 31 8" xfId="1546"/>
    <cellStyle name="Normal 31 9" xfId="1748"/>
    <cellStyle name="Normal 32" xfId="79"/>
    <cellStyle name="Normal 32 10" xfId="2050"/>
    <cellStyle name="Normal 32 11" xfId="3092"/>
    <cellStyle name="Normal 32 2" xfId="322"/>
    <cellStyle name="Normal 32 3" xfId="506"/>
    <cellStyle name="Normal 32 4" xfId="716"/>
    <cellStyle name="Normal 32 5" xfId="925"/>
    <cellStyle name="Normal 32 6" xfId="1134"/>
    <cellStyle name="Normal 32 7" xfId="1340"/>
    <cellStyle name="Normal 32 8" xfId="1547"/>
    <cellStyle name="Normal 32 9" xfId="1749"/>
    <cellStyle name="Normal 33" xfId="80"/>
    <cellStyle name="Normal 33 10" xfId="2051"/>
    <cellStyle name="Normal 33 11" xfId="3093"/>
    <cellStyle name="Normal 33 2" xfId="323"/>
    <cellStyle name="Normal 33 3" xfId="507"/>
    <cellStyle name="Normal 33 4" xfId="717"/>
    <cellStyle name="Normal 33 5" xfId="926"/>
    <cellStyle name="Normal 33 6" xfId="1135"/>
    <cellStyle name="Normal 33 7" xfId="1341"/>
    <cellStyle name="Normal 33 8" xfId="1548"/>
    <cellStyle name="Normal 33 9" xfId="1750"/>
    <cellStyle name="Normal 34" xfId="81"/>
    <cellStyle name="Normal 34 10" xfId="2052"/>
    <cellStyle name="Normal 34 11" xfId="3094"/>
    <cellStyle name="Normal 34 2" xfId="324"/>
    <cellStyle name="Normal 34 3" xfId="508"/>
    <cellStyle name="Normal 34 4" xfId="718"/>
    <cellStyle name="Normal 34 5" xfId="927"/>
    <cellStyle name="Normal 34 6" xfId="1136"/>
    <cellStyle name="Normal 34 7" xfId="1342"/>
    <cellStyle name="Normal 34 8" xfId="1549"/>
    <cellStyle name="Normal 34 9" xfId="1751"/>
    <cellStyle name="Normal 35" xfId="2022"/>
    <cellStyle name="Normal 35 2" xfId="3095"/>
    <cellStyle name="Normal 36" xfId="82"/>
    <cellStyle name="Normal 36 10" xfId="2053"/>
    <cellStyle name="Normal 36 11" xfId="3096"/>
    <cellStyle name="Normal 36 2" xfId="325"/>
    <cellStyle name="Normal 36 3" xfId="509"/>
    <cellStyle name="Normal 36 4" xfId="719"/>
    <cellStyle name="Normal 36 5" xfId="928"/>
    <cellStyle name="Normal 36 6" xfId="1137"/>
    <cellStyle name="Normal 36 7" xfId="1343"/>
    <cellStyle name="Normal 36 8" xfId="1550"/>
    <cellStyle name="Normal 36 9" xfId="1752"/>
    <cellStyle name="Normal 37" xfId="83"/>
    <cellStyle name="Normal 37 10" xfId="2054"/>
    <cellStyle name="Normal 37 11" xfId="3097"/>
    <cellStyle name="Normal 37 2" xfId="326"/>
    <cellStyle name="Normal 37 3" xfId="510"/>
    <cellStyle name="Normal 37 4" xfId="720"/>
    <cellStyle name="Normal 37 5" xfId="929"/>
    <cellStyle name="Normal 37 6" xfId="1138"/>
    <cellStyle name="Normal 37 7" xfId="1344"/>
    <cellStyle name="Normal 37 8" xfId="1551"/>
    <cellStyle name="Normal 37 9" xfId="1753"/>
    <cellStyle name="Normal 38" xfId="84"/>
    <cellStyle name="Normal 38 10" xfId="2055"/>
    <cellStyle name="Normal 38 11" xfId="3098"/>
    <cellStyle name="Normal 38 2" xfId="327"/>
    <cellStyle name="Normal 38 3" xfId="511"/>
    <cellStyle name="Normal 38 4" xfId="721"/>
    <cellStyle name="Normal 38 5" xfId="930"/>
    <cellStyle name="Normal 38 6" xfId="1139"/>
    <cellStyle name="Normal 38 7" xfId="1345"/>
    <cellStyle name="Normal 38 8" xfId="1552"/>
    <cellStyle name="Normal 38 9" xfId="1754"/>
    <cellStyle name="Normal 39" xfId="85"/>
    <cellStyle name="Normal 39 10" xfId="2056"/>
    <cellStyle name="Normal 39 11" xfId="3099"/>
    <cellStyle name="Normal 39 2" xfId="328"/>
    <cellStyle name="Normal 39 3" xfId="512"/>
    <cellStyle name="Normal 39 4" xfId="722"/>
    <cellStyle name="Normal 39 5" xfId="931"/>
    <cellStyle name="Normal 39 6" xfId="1140"/>
    <cellStyle name="Normal 39 7" xfId="1346"/>
    <cellStyle name="Normal 39 8" xfId="1553"/>
    <cellStyle name="Normal 39 9" xfId="1755"/>
    <cellStyle name="Normal 4" xfId="40"/>
    <cellStyle name="Normal 4 2" xfId="114"/>
    <cellStyle name="Normal 4 2 10" xfId="2091"/>
    <cellStyle name="Normal 4 2 10 2" xfId="2597"/>
    <cellStyle name="Normal 4 2 10 3" xfId="2984"/>
    <cellStyle name="Normal 4 2 11" xfId="2252"/>
    <cellStyle name="Normal 4 2 12" xfId="2638"/>
    <cellStyle name="Normal 4 2 2" xfId="260"/>
    <cellStyle name="Normal 4 2 2 2" xfId="2289"/>
    <cellStyle name="Normal 4 2 2 3" xfId="2675"/>
    <cellStyle name="Normal 4 2 3" xfId="547"/>
    <cellStyle name="Normal 4 2 3 2" xfId="2336"/>
    <cellStyle name="Normal 4 2 3 3" xfId="2722"/>
    <cellStyle name="Normal 4 2 4" xfId="757"/>
    <cellStyle name="Normal 4 2 4 2" xfId="2371"/>
    <cellStyle name="Normal 4 2 4 3" xfId="2757"/>
    <cellStyle name="Normal 4 2 5" xfId="966"/>
    <cellStyle name="Normal 4 2 5 2" xfId="2406"/>
    <cellStyle name="Normal 4 2 5 3" xfId="2792"/>
    <cellStyle name="Normal 4 2 6" xfId="1175"/>
    <cellStyle name="Normal 4 2 6 2" xfId="2441"/>
    <cellStyle name="Normal 4 2 6 3" xfId="2827"/>
    <cellStyle name="Normal 4 2 7" xfId="1381"/>
    <cellStyle name="Normal 4 2 7 2" xfId="2472"/>
    <cellStyle name="Normal 4 2 7 3" xfId="2858"/>
    <cellStyle name="Normal 4 2 8" xfId="1588"/>
    <cellStyle name="Normal 4 2 8 2" xfId="2505"/>
    <cellStyle name="Normal 4 2 8 3" xfId="2891"/>
    <cellStyle name="Normal 4 2 9" xfId="1790"/>
    <cellStyle name="Normal 4 2 9 2" xfId="2534"/>
    <cellStyle name="Normal 4 2 9 3" xfId="2920"/>
    <cellStyle name="Normal 4 3" xfId="232"/>
    <cellStyle name="Normal 4 3 10" xfId="2209"/>
    <cellStyle name="Normal 4 3 10 2" xfId="2601"/>
    <cellStyle name="Normal 4 3 10 3" xfId="2988"/>
    <cellStyle name="Normal 4 3 11" xfId="2256"/>
    <cellStyle name="Normal 4 3 12" xfId="2642"/>
    <cellStyle name="Normal 4 3 2" xfId="264"/>
    <cellStyle name="Normal 4 3 2 2" xfId="2293"/>
    <cellStyle name="Normal 4 3 2 3" xfId="2679"/>
    <cellStyle name="Normal 4 3 3" xfId="666"/>
    <cellStyle name="Normal 4 3 3 2" xfId="2341"/>
    <cellStyle name="Normal 4 3 3 3" xfId="2727"/>
    <cellStyle name="Normal 4 3 4" xfId="876"/>
    <cellStyle name="Normal 4 3 4 2" xfId="2376"/>
    <cellStyle name="Normal 4 3 4 3" xfId="2762"/>
    <cellStyle name="Normal 4 3 5" xfId="1084"/>
    <cellStyle name="Normal 4 3 5 2" xfId="2410"/>
    <cellStyle name="Normal 4 3 5 3" xfId="2796"/>
    <cellStyle name="Normal 4 3 6" xfId="1294"/>
    <cellStyle name="Normal 4 3 6 2" xfId="2446"/>
    <cellStyle name="Normal 4 3 6 3" xfId="2832"/>
    <cellStyle name="Normal 4 3 7" xfId="1499"/>
    <cellStyle name="Normal 4 3 7 2" xfId="2476"/>
    <cellStyle name="Normal 4 3 7 3" xfId="2862"/>
    <cellStyle name="Normal 4 3 8" xfId="1706"/>
    <cellStyle name="Normal 4 3 8 2" xfId="2509"/>
    <cellStyle name="Normal 4 3 8 3" xfId="2895"/>
    <cellStyle name="Normal 4 3 9" xfId="1908"/>
    <cellStyle name="Normal 4 3 9 2" xfId="2538"/>
    <cellStyle name="Normal 4 3 9 3" xfId="2924"/>
    <cellStyle name="Normal 4 4" xfId="236"/>
    <cellStyle name="Normal 4 4 10" xfId="2213"/>
    <cellStyle name="Normal 4 4 10 2" xfId="2605"/>
    <cellStyle name="Normal 4 4 10 3" xfId="2992"/>
    <cellStyle name="Normal 4 4 11" xfId="2260"/>
    <cellStyle name="Normal 4 4 12" xfId="2646"/>
    <cellStyle name="Normal 4 4 2" xfId="268"/>
    <cellStyle name="Normal 4 4 2 2" xfId="2297"/>
    <cellStyle name="Normal 4 4 2 3" xfId="2683"/>
    <cellStyle name="Normal 4 4 3" xfId="670"/>
    <cellStyle name="Normal 4 4 3 2" xfId="2345"/>
    <cellStyle name="Normal 4 4 3 3" xfId="2731"/>
    <cellStyle name="Normal 4 4 4" xfId="880"/>
    <cellStyle name="Normal 4 4 4 2" xfId="2380"/>
    <cellStyle name="Normal 4 4 4 3" xfId="2766"/>
    <cellStyle name="Normal 4 4 5" xfId="1088"/>
    <cellStyle name="Normal 4 4 5 2" xfId="2414"/>
    <cellStyle name="Normal 4 4 5 3" xfId="2800"/>
    <cellStyle name="Normal 4 4 6" xfId="1298"/>
    <cellStyle name="Normal 4 4 6 2" xfId="2450"/>
    <cellStyle name="Normal 4 4 6 3" xfId="2836"/>
    <cellStyle name="Normal 4 4 7" xfId="1503"/>
    <cellStyle name="Normal 4 4 7 2" xfId="2480"/>
    <cellStyle name="Normal 4 4 7 3" xfId="2866"/>
    <cellStyle name="Normal 4 4 8" xfId="1710"/>
    <cellStyle name="Normal 4 4 8 2" xfId="2513"/>
    <cellStyle name="Normal 4 4 8 3" xfId="2899"/>
    <cellStyle name="Normal 4 4 9" xfId="1912"/>
    <cellStyle name="Normal 4 4 9 2" xfId="2542"/>
    <cellStyle name="Normal 4 4 9 3" xfId="2928"/>
    <cellStyle name="Normal 4 5" xfId="240"/>
    <cellStyle name="Normal 4 5 10" xfId="2217"/>
    <cellStyle name="Normal 4 5 10 2" xfId="2609"/>
    <cellStyle name="Normal 4 5 10 3" xfId="2996"/>
    <cellStyle name="Normal 4 5 11" xfId="2264"/>
    <cellStyle name="Normal 4 5 12" xfId="2650"/>
    <cellStyle name="Normal 4 5 2" xfId="272"/>
    <cellStyle name="Normal 4 5 2 2" xfId="2301"/>
    <cellStyle name="Normal 4 5 2 3" xfId="2687"/>
    <cellStyle name="Normal 4 5 3" xfId="674"/>
    <cellStyle name="Normal 4 5 3 2" xfId="2349"/>
    <cellStyle name="Normal 4 5 3 3" xfId="2735"/>
    <cellStyle name="Normal 4 5 4" xfId="884"/>
    <cellStyle name="Normal 4 5 4 2" xfId="2384"/>
    <cellStyle name="Normal 4 5 4 3" xfId="2770"/>
    <cellStyle name="Normal 4 5 5" xfId="1092"/>
    <cellStyle name="Normal 4 5 5 2" xfId="2418"/>
    <cellStyle name="Normal 4 5 5 3" xfId="2804"/>
    <cellStyle name="Normal 4 5 6" xfId="1302"/>
    <cellStyle name="Normal 4 5 6 2" xfId="2454"/>
    <cellStyle name="Normal 4 5 6 3" xfId="2840"/>
    <cellStyle name="Normal 4 5 7" xfId="1507"/>
    <cellStyle name="Normal 4 5 7 2" xfId="2484"/>
    <cellStyle name="Normal 4 5 7 3" xfId="2870"/>
    <cellStyle name="Normal 4 5 8" xfId="1714"/>
    <cellStyle name="Normal 4 5 8 2" xfId="2517"/>
    <cellStyle name="Normal 4 5 8 3" xfId="2903"/>
    <cellStyle name="Normal 4 5 9" xfId="1916"/>
    <cellStyle name="Normal 4 5 9 2" xfId="2546"/>
    <cellStyle name="Normal 4 5 9 3" xfId="2932"/>
    <cellStyle name="Normal 4 6" xfId="241"/>
    <cellStyle name="Normal 4 6 10" xfId="2218"/>
    <cellStyle name="Normal 4 6 10 2" xfId="2610"/>
    <cellStyle name="Normal 4 6 10 3" xfId="2997"/>
    <cellStyle name="Normal 4 6 11" xfId="2265"/>
    <cellStyle name="Normal 4 6 12" xfId="2651"/>
    <cellStyle name="Normal 4 6 2" xfId="273"/>
    <cellStyle name="Normal 4 6 2 2" xfId="2302"/>
    <cellStyle name="Normal 4 6 2 3" xfId="2688"/>
    <cellStyle name="Normal 4 6 3" xfId="675"/>
    <cellStyle name="Normal 4 6 3 2" xfId="2350"/>
    <cellStyle name="Normal 4 6 3 3" xfId="2736"/>
    <cellStyle name="Normal 4 6 4" xfId="885"/>
    <cellStyle name="Normal 4 6 4 2" xfId="2385"/>
    <cellStyle name="Normal 4 6 4 3" xfId="2771"/>
    <cellStyle name="Normal 4 6 5" xfId="1093"/>
    <cellStyle name="Normal 4 6 5 2" xfId="2419"/>
    <cellStyle name="Normal 4 6 5 3" xfId="2805"/>
    <cellStyle name="Normal 4 6 6" xfId="1303"/>
    <cellStyle name="Normal 4 6 6 2" xfId="2455"/>
    <cellStyle name="Normal 4 6 6 3" xfId="2841"/>
    <cellStyle name="Normal 4 6 7" xfId="1508"/>
    <cellStyle name="Normal 4 6 7 2" xfId="2485"/>
    <cellStyle name="Normal 4 6 7 3" xfId="2871"/>
    <cellStyle name="Normal 4 6 8" xfId="1715"/>
    <cellStyle name="Normal 4 6 8 2" xfId="2518"/>
    <cellStyle name="Normal 4 6 8 3" xfId="2904"/>
    <cellStyle name="Normal 4 6 9" xfId="1917"/>
    <cellStyle name="Normal 4 6 9 2" xfId="2547"/>
    <cellStyle name="Normal 4 6 9 3" xfId="2933"/>
    <cellStyle name="Normal 4 7" xfId="245"/>
    <cellStyle name="Normal 4 7 10" xfId="2222"/>
    <cellStyle name="Normal 4 7 10 2" xfId="2614"/>
    <cellStyle name="Normal 4 7 10 3" xfId="3001"/>
    <cellStyle name="Normal 4 7 11" xfId="2269"/>
    <cellStyle name="Normal 4 7 12" xfId="2655"/>
    <cellStyle name="Normal 4 7 2" xfId="277"/>
    <cellStyle name="Normal 4 7 2 2" xfId="2306"/>
    <cellStyle name="Normal 4 7 2 3" xfId="2692"/>
    <cellStyle name="Normal 4 7 3" xfId="679"/>
    <cellStyle name="Normal 4 7 3 2" xfId="2354"/>
    <cellStyle name="Normal 4 7 3 3" xfId="2740"/>
    <cellStyle name="Normal 4 7 4" xfId="889"/>
    <cellStyle name="Normal 4 7 4 2" xfId="2389"/>
    <cellStyle name="Normal 4 7 4 3" xfId="2775"/>
    <cellStyle name="Normal 4 7 5" xfId="1097"/>
    <cellStyle name="Normal 4 7 5 2" xfId="2423"/>
    <cellStyle name="Normal 4 7 5 3" xfId="2809"/>
    <cellStyle name="Normal 4 7 6" xfId="1307"/>
    <cellStyle name="Normal 4 7 6 2" xfId="2459"/>
    <cellStyle name="Normal 4 7 6 3" xfId="2845"/>
    <cellStyle name="Normal 4 7 7" xfId="1512"/>
    <cellStyle name="Normal 4 7 7 2" xfId="2489"/>
    <cellStyle name="Normal 4 7 7 3" xfId="2875"/>
    <cellStyle name="Normal 4 7 8" xfId="1719"/>
    <cellStyle name="Normal 4 7 8 2" xfId="2522"/>
    <cellStyle name="Normal 4 7 8 3" xfId="2908"/>
    <cellStyle name="Normal 4 7 9" xfId="1921"/>
    <cellStyle name="Normal 4 7 9 2" xfId="2551"/>
    <cellStyle name="Normal 4 7 9 3" xfId="2937"/>
    <cellStyle name="Normal 4 8" xfId="249"/>
    <cellStyle name="Normal 4 8 10" xfId="2226"/>
    <cellStyle name="Normal 4 8 10 2" xfId="2618"/>
    <cellStyle name="Normal 4 8 10 3" xfId="3005"/>
    <cellStyle name="Normal 4 8 11" xfId="2273"/>
    <cellStyle name="Normal 4 8 12" xfId="2659"/>
    <cellStyle name="Normal 4 8 2" xfId="281"/>
    <cellStyle name="Normal 4 8 2 2" xfId="2310"/>
    <cellStyle name="Normal 4 8 2 3" xfId="2696"/>
    <cellStyle name="Normal 4 8 3" xfId="683"/>
    <cellStyle name="Normal 4 8 3 2" xfId="2358"/>
    <cellStyle name="Normal 4 8 3 3" xfId="2744"/>
    <cellStyle name="Normal 4 8 4" xfId="893"/>
    <cellStyle name="Normal 4 8 4 2" xfId="2393"/>
    <cellStyle name="Normal 4 8 4 3" xfId="2779"/>
    <cellStyle name="Normal 4 8 5" xfId="1101"/>
    <cellStyle name="Normal 4 8 5 2" xfId="2427"/>
    <cellStyle name="Normal 4 8 5 3" xfId="2813"/>
    <cellStyle name="Normal 4 8 6" xfId="1311"/>
    <cellStyle name="Normal 4 8 6 2" xfId="2463"/>
    <cellStyle name="Normal 4 8 6 3" xfId="2849"/>
    <cellStyle name="Normal 4 8 7" xfId="1516"/>
    <cellStyle name="Normal 4 8 7 2" xfId="2493"/>
    <cellStyle name="Normal 4 8 7 3" xfId="2879"/>
    <cellStyle name="Normal 4 8 8" xfId="1723"/>
    <cellStyle name="Normal 4 8 8 2" xfId="2526"/>
    <cellStyle name="Normal 4 8 8 3" xfId="2912"/>
    <cellStyle name="Normal 4 8 9" xfId="1925"/>
    <cellStyle name="Normal 4 8 9 2" xfId="2555"/>
    <cellStyle name="Normal 4 8 9 3" xfId="2941"/>
    <cellStyle name="Normal 40" xfId="86"/>
    <cellStyle name="Normal 40 10" xfId="2057"/>
    <cellStyle name="Normal 40 11" xfId="3100"/>
    <cellStyle name="Normal 40 2" xfId="329"/>
    <cellStyle name="Normal 40 3" xfId="513"/>
    <cellStyle name="Normal 40 4" xfId="723"/>
    <cellStyle name="Normal 40 5" xfId="932"/>
    <cellStyle name="Normal 40 6" xfId="1141"/>
    <cellStyle name="Normal 40 7" xfId="1347"/>
    <cellStyle name="Normal 40 8" xfId="1554"/>
    <cellStyle name="Normal 40 9" xfId="1756"/>
    <cellStyle name="Normal 41" xfId="41"/>
    <cellStyle name="Normal 42" xfId="87"/>
    <cellStyle name="Normal 42 10" xfId="2058"/>
    <cellStyle name="Normal 42 11" xfId="3101"/>
    <cellStyle name="Normal 42 2" xfId="330"/>
    <cellStyle name="Normal 42 3" xfId="514"/>
    <cellStyle name="Normal 42 4" xfId="724"/>
    <cellStyle name="Normal 42 5" xfId="933"/>
    <cellStyle name="Normal 42 6" xfId="1142"/>
    <cellStyle name="Normal 42 7" xfId="1348"/>
    <cellStyle name="Normal 42 8" xfId="1555"/>
    <cellStyle name="Normal 42 9" xfId="1757"/>
    <cellStyle name="Normal 43" xfId="88"/>
    <cellStyle name="Normal 43 10" xfId="2059"/>
    <cellStyle name="Normal 43 11" xfId="3102"/>
    <cellStyle name="Normal 43 2" xfId="331"/>
    <cellStyle name="Normal 43 3" xfId="515"/>
    <cellStyle name="Normal 43 4" xfId="725"/>
    <cellStyle name="Normal 43 5" xfId="934"/>
    <cellStyle name="Normal 43 6" xfId="1143"/>
    <cellStyle name="Normal 43 7" xfId="1349"/>
    <cellStyle name="Normal 43 8" xfId="1556"/>
    <cellStyle name="Normal 43 9" xfId="1758"/>
    <cellStyle name="Normal 44" xfId="89"/>
    <cellStyle name="Normal 44 10" xfId="2060"/>
    <cellStyle name="Normal 44 11" xfId="3103"/>
    <cellStyle name="Normal 44 2" xfId="332"/>
    <cellStyle name="Normal 44 3" xfId="516"/>
    <cellStyle name="Normal 44 4" xfId="726"/>
    <cellStyle name="Normal 44 5" xfId="935"/>
    <cellStyle name="Normal 44 6" xfId="1144"/>
    <cellStyle name="Normal 44 7" xfId="1350"/>
    <cellStyle name="Normal 44 8" xfId="1557"/>
    <cellStyle name="Normal 44 9" xfId="1759"/>
    <cellStyle name="Normal 45" xfId="90"/>
    <cellStyle name="Normal 45 10" xfId="2061"/>
    <cellStyle name="Normal 45 11" xfId="3104"/>
    <cellStyle name="Normal 45 2" xfId="333"/>
    <cellStyle name="Normal 45 3" xfId="517"/>
    <cellStyle name="Normal 45 4" xfId="727"/>
    <cellStyle name="Normal 45 5" xfId="936"/>
    <cellStyle name="Normal 45 6" xfId="1145"/>
    <cellStyle name="Normal 45 7" xfId="1351"/>
    <cellStyle name="Normal 45 8" xfId="1558"/>
    <cellStyle name="Normal 45 9" xfId="1760"/>
    <cellStyle name="Normal 46" xfId="91"/>
    <cellStyle name="Normal 46 10" xfId="2062"/>
    <cellStyle name="Normal 46 11" xfId="3105"/>
    <cellStyle name="Normal 46 2" xfId="334"/>
    <cellStyle name="Normal 46 3" xfId="518"/>
    <cellStyle name="Normal 46 4" xfId="728"/>
    <cellStyle name="Normal 46 5" xfId="937"/>
    <cellStyle name="Normal 46 6" xfId="1146"/>
    <cellStyle name="Normal 46 7" xfId="1352"/>
    <cellStyle name="Normal 46 8" xfId="1559"/>
    <cellStyle name="Normal 46 9" xfId="1761"/>
    <cellStyle name="Normal 47" xfId="92"/>
    <cellStyle name="Normal 47 10" xfId="2063"/>
    <cellStyle name="Normal 47 11" xfId="3106"/>
    <cellStyle name="Normal 47 2" xfId="335"/>
    <cellStyle name="Normal 47 3" xfId="519"/>
    <cellStyle name="Normal 47 4" xfId="729"/>
    <cellStyle name="Normal 47 5" xfId="938"/>
    <cellStyle name="Normal 47 6" xfId="1147"/>
    <cellStyle name="Normal 47 7" xfId="1353"/>
    <cellStyle name="Normal 47 8" xfId="1560"/>
    <cellStyle name="Normal 47 9" xfId="1762"/>
    <cellStyle name="Normal 48" xfId="42"/>
    <cellStyle name="Normal 49" xfId="93"/>
    <cellStyle name="Normal 49 10" xfId="2064"/>
    <cellStyle name="Normal 49 11" xfId="3107"/>
    <cellStyle name="Normal 49 2" xfId="336"/>
    <cellStyle name="Normal 49 3" xfId="520"/>
    <cellStyle name="Normal 49 4" xfId="730"/>
    <cellStyle name="Normal 49 5" xfId="939"/>
    <cellStyle name="Normal 49 6" xfId="1148"/>
    <cellStyle name="Normal 49 7" xfId="1354"/>
    <cellStyle name="Normal 49 8" xfId="1561"/>
    <cellStyle name="Normal 49 9" xfId="1763"/>
    <cellStyle name="Normal 5" xfId="6"/>
    <cellStyle name="Normal 5 10" xfId="2622"/>
    <cellStyle name="Normal 5 11" xfId="3009"/>
    <cellStyle name="Normal 5 2" xfId="111"/>
    <cellStyle name="Normal 5 2 10" xfId="2088"/>
    <cellStyle name="Normal 5 2 10 2" xfId="2594"/>
    <cellStyle name="Normal 5 2 10 3" xfId="2981"/>
    <cellStyle name="Normal 5 2 11" xfId="2249"/>
    <cellStyle name="Normal 5 2 12" xfId="2635"/>
    <cellStyle name="Normal 5 2 2" xfId="257"/>
    <cellStyle name="Normal 5 2 2 2" xfId="2286"/>
    <cellStyle name="Normal 5 2 2 3" xfId="2672"/>
    <cellStyle name="Normal 5 2 3" xfId="544"/>
    <cellStyle name="Normal 5 2 3 2" xfId="2333"/>
    <cellStyle name="Normal 5 2 3 3" xfId="2719"/>
    <cellStyle name="Normal 5 2 4" xfId="754"/>
    <cellStyle name="Normal 5 2 4 2" xfId="2368"/>
    <cellStyle name="Normal 5 2 4 3" xfId="2754"/>
    <cellStyle name="Normal 5 2 5" xfId="963"/>
    <cellStyle name="Normal 5 2 5 2" xfId="2403"/>
    <cellStyle name="Normal 5 2 5 3" xfId="2789"/>
    <cellStyle name="Normal 5 2 6" xfId="1172"/>
    <cellStyle name="Normal 5 2 6 2" xfId="2438"/>
    <cellStyle name="Normal 5 2 6 3" xfId="2824"/>
    <cellStyle name="Normal 5 2 7" xfId="1378"/>
    <cellStyle name="Normal 5 2 7 2" xfId="2469"/>
    <cellStyle name="Normal 5 2 7 3" xfId="2855"/>
    <cellStyle name="Normal 5 2 8" xfId="1585"/>
    <cellStyle name="Normal 5 2 8 2" xfId="2502"/>
    <cellStyle name="Normal 5 2 8 3" xfId="2888"/>
    <cellStyle name="Normal 5 2 9" xfId="1787"/>
    <cellStyle name="Normal 5 2 9 2" xfId="2531"/>
    <cellStyle name="Normal 5 2 9 3" xfId="2917"/>
    <cellStyle name="Normal 5 3" xfId="229"/>
    <cellStyle name="Normal 5 3 10" xfId="2206"/>
    <cellStyle name="Normal 5 3 10 2" xfId="2598"/>
    <cellStyle name="Normal 5 3 10 3" xfId="2985"/>
    <cellStyle name="Normal 5 3 11" xfId="2253"/>
    <cellStyle name="Normal 5 3 12" xfId="2639"/>
    <cellStyle name="Normal 5 3 2" xfId="261"/>
    <cellStyle name="Normal 5 3 2 2" xfId="2290"/>
    <cellStyle name="Normal 5 3 2 3" xfId="2676"/>
    <cellStyle name="Normal 5 3 3" xfId="663"/>
    <cellStyle name="Normal 5 3 3 2" xfId="2338"/>
    <cellStyle name="Normal 5 3 3 3" xfId="2724"/>
    <cellStyle name="Normal 5 3 4" xfId="873"/>
    <cellStyle name="Normal 5 3 4 2" xfId="2373"/>
    <cellStyle name="Normal 5 3 4 3" xfId="2759"/>
    <cellStyle name="Normal 5 3 5" xfId="1081"/>
    <cellStyle name="Normal 5 3 5 2" xfId="2407"/>
    <cellStyle name="Normal 5 3 5 3" xfId="2793"/>
    <cellStyle name="Normal 5 3 6" xfId="1291"/>
    <cellStyle name="Normal 5 3 6 2" xfId="2443"/>
    <cellStyle name="Normal 5 3 6 3" xfId="2829"/>
    <cellStyle name="Normal 5 3 7" xfId="1496"/>
    <cellStyle name="Normal 5 3 7 2" xfId="2473"/>
    <cellStyle name="Normal 5 3 7 3" xfId="2859"/>
    <cellStyle name="Normal 5 3 8" xfId="1703"/>
    <cellStyle name="Normal 5 3 8 2" xfId="2506"/>
    <cellStyle name="Normal 5 3 8 3" xfId="2892"/>
    <cellStyle name="Normal 5 3 9" xfId="1905"/>
    <cellStyle name="Normal 5 3 9 2" xfId="2535"/>
    <cellStyle name="Normal 5 3 9 3" xfId="2921"/>
    <cellStyle name="Normal 5 4" xfId="233"/>
    <cellStyle name="Normal 5 4 10" xfId="2210"/>
    <cellStyle name="Normal 5 4 10 2" xfId="2602"/>
    <cellStyle name="Normal 5 4 10 3" xfId="2989"/>
    <cellStyle name="Normal 5 4 11" xfId="2257"/>
    <cellStyle name="Normal 5 4 12" xfId="2643"/>
    <cellStyle name="Normal 5 4 2" xfId="265"/>
    <cellStyle name="Normal 5 4 2 2" xfId="2294"/>
    <cellStyle name="Normal 5 4 2 3" xfId="2680"/>
    <cellStyle name="Normal 5 4 3" xfId="667"/>
    <cellStyle name="Normal 5 4 3 2" xfId="2342"/>
    <cellStyle name="Normal 5 4 3 3" xfId="2728"/>
    <cellStyle name="Normal 5 4 4" xfId="877"/>
    <cellStyle name="Normal 5 4 4 2" xfId="2377"/>
    <cellStyle name="Normal 5 4 4 3" xfId="2763"/>
    <cellStyle name="Normal 5 4 5" xfId="1085"/>
    <cellStyle name="Normal 5 4 5 2" xfId="2411"/>
    <cellStyle name="Normal 5 4 5 3" xfId="2797"/>
    <cellStyle name="Normal 5 4 6" xfId="1295"/>
    <cellStyle name="Normal 5 4 6 2" xfId="2447"/>
    <cellStyle name="Normal 5 4 6 3" xfId="2833"/>
    <cellStyle name="Normal 5 4 7" xfId="1500"/>
    <cellStyle name="Normal 5 4 7 2" xfId="2477"/>
    <cellStyle name="Normal 5 4 7 3" xfId="2863"/>
    <cellStyle name="Normal 5 4 8" xfId="1707"/>
    <cellStyle name="Normal 5 4 8 2" xfId="2510"/>
    <cellStyle name="Normal 5 4 8 3" xfId="2896"/>
    <cellStyle name="Normal 5 4 9" xfId="1909"/>
    <cellStyle name="Normal 5 4 9 2" xfId="2539"/>
    <cellStyle name="Normal 5 4 9 3" xfId="2925"/>
    <cellStyle name="Normal 5 5" xfId="237"/>
    <cellStyle name="Normal 5 5 10" xfId="2214"/>
    <cellStyle name="Normal 5 5 10 2" xfId="2606"/>
    <cellStyle name="Normal 5 5 10 3" xfId="2993"/>
    <cellStyle name="Normal 5 5 11" xfId="2261"/>
    <cellStyle name="Normal 5 5 12" xfId="2647"/>
    <cellStyle name="Normal 5 5 2" xfId="269"/>
    <cellStyle name="Normal 5 5 2 2" xfId="2298"/>
    <cellStyle name="Normal 5 5 2 3" xfId="2684"/>
    <cellStyle name="Normal 5 5 3" xfId="671"/>
    <cellStyle name="Normal 5 5 3 2" xfId="2346"/>
    <cellStyle name="Normal 5 5 3 3" xfId="2732"/>
    <cellStyle name="Normal 5 5 4" xfId="881"/>
    <cellStyle name="Normal 5 5 4 2" xfId="2381"/>
    <cellStyle name="Normal 5 5 4 3" xfId="2767"/>
    <cellStyle name="Normal 5 5 5" xfId="1089"/>
    <cellStyle name="Normal 5 5 5 2" xfId="2415"/>
    <cellStyle name="Normal 5 5 5 3" xfId="2801"/>
    <cellStyle name="Normal 5 5 6" xfId="1299"/>
    <cellStyle name="Normal 5 5 6 2" xfId="2451"/>
    <cellStyle name="Normal 5 5 6 3" xfId="2837"/>
    <cellStyle name="Normal 5 5 7" xfId="1504"/>
    <cellStyle name="Normal 5 5 7 2" xfId="2481"/>
    <cellStyle name="Normal 5 5 7 3" xfId="2867"/>
    <cellStyle name="Normal 5 5 8" xfId="1711"/>
    <cellStyle name="Normal 5 5 8 2" xfId="2514"/>
    <cellStyle name="Normal 5 5 8 3" xfId="2900"/>
    <cellStyle name="Normal 5 5 9" xfId="1913"/>
    <cellStyle name="Normal 5 5 9 2" xfId="2543"/>
    <cellStyle name="Normal 5 5 9 3" xfId="2929"/>
    <cellStyle name="Normal 5 6" xfId="244"/>
    <cellStyle name="Normal 5 6 10" xfId="2221"/>
    <cellStyle name="Normal 5 6 10 2" xfId="2613"/>
    <cellStyle name="Normal 5 6 10 3" xfId="3000"/>
    <cellStyle name="Normal 5 6 11" xfId="2268"/>
    <cellStyle name="Normal 5 6 12" xfId="2654"/>
    <cellStyle name="Normal 5 6 2" xfId="276"/>
    <cellStyle name="Normal 5 6 2 2" xfId="2305"/>
    <cellStyle name="Normal 5 6 2 3" xfId="2691"/>
    <cellStyle name="Normal 5 6 3" xfId="678"/>
    <cellStyle name="Normal 5 6 3 2" xfId="2353"/>
    <cellStyle name="Normal 5 6 3 3" xfId="2739"/>
    <cellStyle name="Normal 5 6 4" xfId="888"/>
    <cellStyle name="Normal 5 6 4 2" xfId="2388"/>
    <cellStyle name="Normal 5 6 4 3" xfId="2774"/>
    <cellStyle name="Normal 5 6 5" xfId="1096"/>
    <cellStyle name="Normal 5 6 5 2" xfId="2422"/>
    <cellStyle name="Normal 5 6 5 3" xfId="2808"/>
    <cellStyle name="Normal 5 6 6" xfId="1306"/>
    <cellStyle name="Normal 5 6 6 2" xfId="2458"/>
    <cellStyle name="Normal 5 6 6 3" xfId="2844"/>
    <cellStyle name="Normal 5 6 7" xfId="1511"/>
    <cellStyle name="Normal 5 6 7 2" xfId="2488"/>
    <cellStyle name="Normal 5 6 7 3" xfId="2874"/>
    <cellStyle name="Normal 5 6 8" xfId="1718"/>
    <cellStyle name="Normal 5 6 8 2" xfId="2521"/>
    <cellStyle name="Normal 5 6 8 3" xfId="2907"/>
    <cellStyle name="Normal 5 6 9" xfId="1920"/>
    <cellStyle name="Normal 5 6 9 2" xfId="2550"/>
    <cellStyle name="Normal 5 6 9 3" xfId="2936"/>
    <cellStyle name="Normal 5 7" xfId="248"/>
    <cellStyle name="Normal 5 7 10" xfId="2225"/>
    <cellStyle name="Normal 5 7 10 2" xfId="2617"/>
    <cellStyle name="Normal 5 7 10 3" xfId="3004"/>
    <cellStyle name="Normal 5 7 11" xfId="2272"/>
    <cellStyle name="Normal 5 7 12" xfId="2658"/>
    <cellStyle name="Normal 5 7 2" xfId="280"/>
    <cellStyle name="Normal 5 7 2 2" xfId="2309"/>
    <cellStyle name="Normal 5 7 2 3" xfId="2695"/>
    <cellStyle name="Normal 5 7 3" xfId="682"/>
    <cellStyle name="Normal 5 7 3 2" xfId="2357"/>
    <cellStyle name="Normal 5 7 3 3" xfId="2743"/>
    <cellStyle name="Normal 5 7 4" xfId="892"/>
    <cellStyle name="Normal 5 7 4 2" xfId="2392"/>
    <cellStyle name="Normal 5 7 4 3" xfId="2778"/>
    <cellStyle name="Normal 5 7 5" xfId="1100"/>
    <cellStyle name="Normal 5 7 5 2" xfId="2426"/>
    <cellStyle name="Normal 5 7 5 3" xfId="2812"/>
    <cellStyle name="Normal 5 7 6" xfId="1310"/>
    <cellStyle name="Normal 5 7 6 2" xfId="2462"/>
    <cellStyle name="Normal 5 7 6 3" xfId="2848"/>
    <cellStyle name="Normal 5 7 7" xfId="1515"/>
    <cellStyle name="Normal 5 7 7 2" xfId="2492"/>
    <cellStyle name="Normal 5 7 7 3" xfId="2878"/>
    <cellStyle name="Normal 5 7 8" xfId="1722"/>
    <cellStyle name="Normal 5 7 8 2" xfId="2525"/>
    <cellStyle name="Normal 5 7 8 3" xfId="2911"/>
    <cellStyle name="Normal 5 7 9" xfId="1924"/>
    <cellStyle name="Normal 5 7 9 2" xfId="2554"/>
    <cellStyle name="Normal 5 7 9 3" xfId="2940"/>
    <cellStyle name="Normal 5 8" xfId="252"/>
    <cellStyle name="Normal 5 8 10" xfId="2229"/>
    <cellStyle name="Normal 5 8 10 2" xfId="2621"/>
    <cellStyle name="Normal 5 8 10 3" xfId="3008"/>
    <cellStyle name="Normal 5 8 11" xfId="2276"/>
    <cellStyle name="Normal 5 8 12" xfId="2662"/>
    <cellStyle name="Normal 5 8 2" xfId="284"/>
    <cellStyle name="Normal 5 8 2 2" xfId="2313"/>
    <cellStyle name="Normal 5 8 2 3" xfId="2699"/>
    <cellStyle name="Normal 5 8 3" xfId="686"/>
    <cellStyle name="Normal 5 8 3 2" xfId="2361"/>
    <cellStyle name="Normal 5 8 3 3" xfId="2747"/>
    <cellStyle name="Normal 5 8 4" xfId="896"/>
    <cellStyle name="Normal 5 8 4 2" xfId="2396"/>
    <cellStyle name="Normal 5 8 4 3" xfId="2782"/>
    <cellStyle name="Normal 5 8 5" xfId="1104"/>
    <cellStyle name="Normal 5 8 5 2" xfId="2430"/>
    <cellStyle name="Normal 5 8 5 3" xfId="2816"/>
    <cellStyle name="Normal 5 8 6" xfId="1314"/>
    <cellStyle name="Normal 5 8 6 2" xfId="2466"/>
    <cellStyle name="Normal 5 8 6 3" xfId="2852"/>
    <cellStyle name="Normal 5 8 7" xfId="1519"/>
    <cellStyle name="Normal 5 8 7 2" xfId="2496"/>
    <cellStyle name="Normal 5 8 7 3" xfId="2882"/>
    <cellStyle name="Normal 5 8 8" xfId="1726"/>
    <cellStyle name="Normal 5 8 8 2" xfId="2529"/>
    <cellStyle name="Normal 5 8 8 3" xfId="2915"/>
    <cellStyle name="Normal 5 8 9" xfId="1928"/>
    <cellStyle name="Normal 5 8 9 2" xfId="2558"/>
    <cellStyle name="Normal 5 8 9 3" xfId="2944"/>
    <cellStyle name="Normal 5 9" xfId="2237"/>
    <cellStyle name="Normal 50" xfId="43"/>
    <cellStyle name="Normal 51" xfId="44"/>
    <cellStyle name="Normal 52" xfId="45"/>
    <cellStyle name="Normal 53" xfId="46"/>
    <cellStyle name="Normal 54" xfId="94"/>
    <cellStyle name="Normal 54 10" xfId="2065"/>
    <cellStyle name="Normal 54 11" xfId="3108"/>
    <cellStyle name="Normal 54 2" xfId="337"/>
    <cellStyle name="Normal 54 3" xfId="521"/>
    <cellStyle name="Normal 54 4" xfId="731"/>
    <cellStyle name="Normal 54 5" xfId="940"/>
    <cellStyle name="Normal 54 6" xfId="1149"/>
    <cellStyle name="Normal 54 7" xfId="1355"/>
    <cellStyle name="Normal 54 8" xfId="1562"/>
    <cellStyle name="Normal 54 9" xfId="1764"/>
    <cellStyle name="Normal 55" xfId="95"/>
    <cellStyle name="Normal 55 10" xfId="2066"/>
    <cellStyle name="Normal 55 11" xfId="3109"/>
    <cellStyle name="Normal 55 2" xfId="338"/>
    <cellStyle name="Normal 55 3" xfId="522"/>
    <cellStyle name="Normal 55 4" xfId="732"/>
    <cellStyle name="Normal 55 5" xfId="941"/>
    <cellStyle name="Normal 55 6" xfId="1150"/>
    <cellStyle name="Normal 55 7" xfId="1356"/>
    <cellStyle name="Normal 55 8" xfId="1563"/>
    <cellStyle name="Normal 55 9" xfId="1765"/>
    <cellStyle name="Normal 56" xfId="96"/>
    <cellStyle name="Normal 56 10" xfId="2067"/>
    <cellStyle name="Normal 56 11" xfId="3110"/>
    <cellStyle name="Normal 56 2" xfId="339"/>
    <cellStyle name="Normal 56 3" xfId="523"/>
    <cellStyle name="Normal 56 4" xfId="733"/>
    <cellStyle name="Normal 56 5" xfId="942"/>
    <cellStyle name="Normal 56 6" xfId="1151"/>
    <cellStyle name="Normal 56 7" xfId="1357"/>
    <cellStyle name="Normal 56 8" xfId="1564"/>
    <cellStyle name="Normal 56 9" xfId="1766"/>
    <cellStyle name="Normal 57" xfId="24"/>
    <cellStyle name="Normal 57 10" xfId="2068"/>
    <cellStyle name="Normal 57 11" xfId="3111"/>
    <cellStyle name="Normal 57 2" xfId="340"/>
    <cellStyle name="Normal 57 3" xfId="524"/>
    <cellStyle name="Normal 57 4" xfId="734"/>
    <cellStyle name="Normal 57 5" xfId="943"/>
    <cellStyle name="Normal 57 6" xfId="1152"/>
    <cellStyle name="Normal 57 7" xfId="1358"/>
    <cellStyle name="Normal 57 8" xfId="1565"/>
    <cellStyle name="Normal 57 9" xfId="1767"/>
    <cellStyle name="Normal 58" xfId="25"/>
    <cellStyle name="Normal 58 10" xfId="2069"/>
    <cellStyle name="Normal 58 11" xfId="3112"/>
    <cellStyle name="Normal 58 2" xfId="341"/>
    <cellStyle name="Normal 58 3" xfId="525"/>
    <cellStyle name="Normal 58 4" xfId="735"/>
    <cellStyle name="Normal 58 5" xfId="944"/>
    <cellStyle name="Normal 58 6" xfId="1153"/>
    <cellStyle name="Normal 58 7" xfId="1359"/>
    <cellStyle name="Normal 58 8" xfId="1566"/>
    <cellStyle name="Normal 58 9" xfId="1768"/>
    <cellStyle name="Normal 59" xfId="17"/>
    <cellStyle name="Normal 59 10" xfId="2070"/>
    <cellStyle name="Normal 59 11" xfId="3113"/>
    <cellStyle name="Normal 59 2" xfId="342"/>
    <cellStyle name="Normal 59 3" xfId="526"/>
    <cellStyle name="Normal 59 4" xfId="736"/>
    <cellStyle name="Normal 59 5" xfId="945"/>
    <cellStyle name="Normal 59 6" xfId="1154"/>
    <cellStyle name="Normal 59 7" xfId="1360"/>
    <cellStyle name="Normal 59 8" xfId="1567"/>
    <cellStyle name="Normal 59 9" xfId="1769"/>
    <cellStyle name="Normal 6" xfId="59"/>
    <cellStyle name="Normal 6 10" xfId="1956"/>
    <cellStyle name="Normal 6 11" xfId="3114"/>
    <cellStyle name="Normal 6 2" xfId="300"/>
    <cellStyle name="Normal 6 3" xfId="484"/>
    <cellStyle name="Normal 6 4" xfId="694"/>
    <cellStyle name="Normal 6 5" xfId="903"/>
    <cellStyle name="Normal 6 6" xfId="1112"/>
    <cellStyle name="Normal 6 7" xfId="1318"/>
    <cellStyle name="Normal 6 8" xfId="1525"/>
    <cellStyle name="Normal 6 9" xfId="1727"/>
    <cellStyle name="Normal 60" xfId="18"/>
    <cellStyle name="Normal 60 10" xfId="2071"/>
    <cellStyle name="Normal 60 11" xfId="3115"/>
    <cellStyle name="Normal 60 2" xfId="343"/>
    <cellStyle name="Normal 60 3" xfId="527"/>
    <cellStyle name="Normal 60 4" xfId="737"/>
    <cellStyle name="Normal 60 5" xfId="946"/>
    <cellStyle name="Normal 60 6" xfId="1155"/>
    <cellStyle name="Normal 60 7" xfId="1361"/>
    <cellStyle name="Normal 60 8" xfId="1568"/>
    <cellStyle name="Normal 60 9" xfId="1770"/>
    <cellStyle name="Normal 61" xfId="23"/>
    <cellStyle name="Normal 61 10" xfId="2072"/>
    <cellStyle name="Normal 61 11" xfId="3116"/>
    <cellStyle name="Normal 61 2" xfId="344"/>
    <cellStyle name="Normal 61 3" xfId="528"/>
    <cellStyle name="Normal 61 4" xfId="738"/>
    <cellStyle name="Normal 61 5" xfId="947"/>
    <cellStyle name="Normal 61 6" xfId="1156"/>
    <cellStyle name="Normal 61 7" xfId="1362"/>
    <cellStyle name="Normal 61 8" xfId="1569"/>
    <cellStyle name="Normal 61 9" xfId="1771"/>
    <cellStyle name="Normal 62" xfId="97"/>
    <cellStyle name="Normal 62 10" xfId="2073"/>
    <cellStyle name="Normal 62 11" xfId="3117"/>
    <cellStyle name="Normal 62 2" xfId="345"/>
    <cellStyle name="Normal 62 3" xfId="529"/>
    <cellStyle name="Normal 62 4" xfId="739"/>
    <cellStyle name="Normal 62 5" xfId="948"/>
    <cellStyle name="Normal 62 6" xfId="1157"/>
    <cellStyle name="Normal 62 7" xfId="1363"/>
    <cellStyle name="Normal 62 8" xfId="1570"/>
    <cellStyle name="Normal 62 9" xfId="1772"/>
    <cellStyle name="Normal 63" xfId="98"/>
    <cellStyle name="Normal 63 10" xfId="2074"/>
    <cellStyle name="Normal 63 11" xfId="3118"/>
    <cellStyle name="Normal 63 2" xfId="346"/>
    <cellStyle name="Normal 63 3" xfId="530"/>
    <cellStyle name="Normal 63 4" xfId="740"/>
    <cellStyle name="Normal 63 5" xfId="949"/>
    <cellStyle name="Normal 63 6" xfId="1158"/>
    <cellStyle name="Normal 63 7" xfId="1364"/>
    <cellStyle name="Normal 63 8" xfId="1571"/>
    <cellStyle name="Normal 63 9" xfId="1773"/>
    <cellStyle name="Normal 64" xfId="99"/>
    <cellStyle name="Normal 64 10" xfId="2075"/>
    <cellStyle name="Normal 64 11" xfId="3119"/>
    <cellStyle name="Normal 64 2" xfId="347"/>
    <cellStyle name="Normal 64 3" xfId="531"/>
    <cellStyle name="Normal 64 4" xfId="741"/>
    <cellStyle name="Normal 64 5" xfId="950"/>
    <cellStyle name="Normal 64 6" xfId="1159"/>
    <cellStyle name="Normal 64 7" xfId="1365"/>
    <cellStyle name="Normal 64 8" xfId="1572"/>
    <cellStyle name="Normal 64 9" xfId="1774"/>
    <cellStyle name="Normal 65" xfId="100"/>
    <cellStyle name="Normal 65 10" xfId="2076"/>
    <cellStyle name="Normal 65 11" xfId="3120"/>
    <cellStyle name="Normal 65 2" xfId="348"/>
    <cellStyle name="Normal 65 3" xfId="532"/>
    <cellStyle name="Normal 65 4" xfId="742"/>
    <cellStyle name="Normal 65 5" xfId="951"/>
    <cellStyle name="Normal 65 6" xfId="1160"/>
    <cellStyle name="Normal 65 7" xfId="1366"/>
    <cellStyle name="Normal 65 8" xfId="1573"/>
    <cellStyle name="Normal 65 9" xfId="1775"/>
    <cellStyle name="Normal 66" xfId="101"/>
    <cellStyle name="Normal 66 10" xfId="2077"/>
    <cellStyle name="Normal 66 11" xfId="3121"/>
    <cellStyle name="Normal 66 2" xfId="349"/>
    <cellStyle name="Normal 66 3" xfId="533"/>
    <cellStyle name="Normal 66 4" xfId="743"/>
    <cellStyle name="Normal 66 5" xfId="952"/>
    <cellStyle name="Normal 66 6" xfId="1161"/>
    <cellStyle name="Normal 66 7" xfId="1367"/>
    <cellStyle name="Normal 66 8" xfId="1574"/>
    <cellStyle name="Normal 66 9" xfId="1776"/>
    <cellStyle name="Normal 67" xfId="102"/>
    <cellStyle name="Normal 67 10" xfId="2078"/>
    <cellStyle name="Normal 67 11" xfId="3122"/>
    <cellStyle name="Normal 67 2" xfId="350"/>
    <cellStyle name="Normal 67 3" xfId="534"/>
    <cellStyle name="Normal 67 4" xfId="744"/>
    <cellStyle name="Normal 67 5" xfId="953"/>
    <cellStyle name="Normal 67 6" xfId="1162"/>
    <cellStyle name="Normal 67 7" xfId="1368"/>
    <cellStyle name="Normal 67 8" xfId="1575"/>
    <cellStyle name="Normal 67 9" xfId="1777"/>
    <cellStyle name="Normal 68" xfId="103"/>
    <cellStyle name="Normal 68 10" xfId="2079"/>
    <cellStyle name="Normal 68 11" xfId="3123"/>
    <cellStyle name="Normal 68 2" xfId="351"/>
    <cellStyle name="Normal 68 3" xfId="535"/>
    <cellStyle name="Normal 68 4" xfId="745"/>
    <cellStyle name="Normal 68 5" xfId="954"/>
    <cellStyle name="Normal 68 6" xfId="1163"/>
    <cellStyle name="Normal 68 7" xfId="1369"/>
    <cellStyle name="Normal 68 8" xfId="1576"/>
    <cellStyle name="Normal 68 9" xfId="1778"/>
    <cellStyle name="Normal 69" xfId="104"/>
    <cellStyle name="Normal 69 10" xfId="2080"/>
    <cellStyle name="Normal 69 11" xfId="3124"/>
    <cellStyle name="Normal 69 2" xfId="352"/>
    <cellStyle name="Normal 69 3" xfId="536"/>
    <cellStyle name="Normal 69 4" xfId="746"/>
    <cellStyle name="Normal 69 5" xfId="955"/>
    <cellStyle name="Normal 69 6" xfId="1164"/>
    <cellStyle name="Normal 69 7" xfId="1370"/>
    <cellStyle name="Normal 69 8" xfId="1577"/>
    <cellStyle name="Normal 69 9" xfId="1779"/>
    <cellStyle name="Normal 7" xfId="60"/>
    <cellStyle name="Normal 7 10" xfId="485"/>
    <cellStyle name="Normal 7 11" xfId="695"/>
    <cellStyle name="Normal 7 12" xfId="904"/>
    <cellStyle name="Normal 7 13" xfId="1113"/>
    <cellStyle name="Normal 7 14" xfId="1319"/>
    <cellStyle name="Normal 7 15" xfId="1526"/>
    <cellStyle name="Normal 7 16" xfId="1728"/>
    <cellStyle name="Normal 7 17" xfId="1930"/>
    <cellStyle name="Normal 7 18" xfId="3125"/>
    <cellStyle name="Normal 7 2" xfId="112"/>
    <cellStyle name="Normal 7 2 10" xfId="2089"/>
    <cellStyle name="Normal 7 2 10 2" xfId="2595"/>
    <cellStyle name="Normal 7 2 10 3" xfId="2982"/>
    <cellStyle name="Normal 7 2 11" xfId="2250"/>
    <cellStyle name="Normal 7 2 12" xfId="2636"/>
    <cellStyle name="Normal 7 2 2" xfId="258"/>
    <cellStyle name="Normal 7 2 2 2" xfId="2287"/>
    <cellStyle name="Normal 7 2 2 3" xfId="2673"/>
    <cellStyle name="Normal 7 2 3" xfId="545"/>
    <cellStyle name="Normal 7 2 3 2" xfId="2334"/>
    <cellStyle name="Normal 7 2 3 3" xfId="2720"/>
    <cellStyle name="Normal 7 2 4" xfId="755"/>
    <cellStyle name="Normal 7 2 4 2" xfId="2369"/>
    <cellStyle name="Normal 7 2 4 3" xfId="2755"/>
    <cellStyle name="Normal 7 2 5" xfId="964"/>
    <cellStyle name="Normal 7 2 5 2" xfId="2404"/>
    <cellStyle name="Normal 7 2 5 3" xfId="2790"/>
    <cellStyle name="Normal 7 2 6" xfId="1173"/>
    <cellStyle name="Normal 7 2 6 2" xfId="2439"/>
    <cellStyle name="Normal 7 2 6 3" xfId="2825"/>
    <cellStyle name="Normal 7 2 7" xfId="1379"/>
    <cellStyle name="Normal 7 2 7 2" xfId="2470"/>
    <cellStyle name="Normal 7 2 7 3" xfId="2856"/>
    <cellStyle name="Normal 7 2 8" xfId="1586"/>
    <cellStyle name="Normal 7 2 8 2" xfId="2503"/>
    <cellStyle name="Normal 7 2 8 3" xfId="2889"/>
    <cellStyle name="Normal 7 2 9" xfId="1788"/>
    <cellStyle name="Normal 7 2 9 2" xfId="2532"/>
    <cellStyle name="Normal 7 2 9 3" xfId="2918"/>
    <cellStyle name="Normal 7 3" xfId="230"/>
    <cellStyle name="Normal 7 3 10" xfId="2207"/>
    <cellStyle name="Normal 7 3 10 2" xfId="2599"/>
    <cellStyle name="Normal 7 3 10 3" xfId="2986"/>
    <cellStyle name="Normal 7 3 11" xfId="2254"/>
    <cellStyle name="Normal 7 3 12" xfId="2640"/>
    <cellStyle name="Normal 7 3 2" xfId="262"/>
    <cellStyle name="Normal 7 3 2 2" xfId="2291"/>
    <cellStyle name="Normal 7 3 2 3" xfId="2677"/>
    <cellStyle name="Normal 7 3 3" xfId="664"/>
    <cellStyle name="Normal 7 3 3 2" xfId="2339"/>
    <cellStyle name="Normal 7 3 3 3" xfId="2725"/>
    <cellStyle name="Normal 7 3 4" xfId="874"/>
    <cellStyle name="Normal 7 3 4 2" xfId="2374"/>
    <cellStyle name="Normal 7 3 4 3" xfId="2760"/>
    <cellStyle name="Normal 7 3 5" xfId="1082"/>
    <cellStyle name="Normal 7 3 5 2" xfId="2408"/>
    <cellStyle name="Normal 7 3 5 3" xfId="2794"/>
    <cellStyle name="Normal 7 3 6" xfId="1292"/>
    <cellStyle name="Normal 7 3 6 2" xfId="2444"/>
    <cellStyle name="Normal 7 3 6 3" xfId="2830"/>
    <cellStyle name="Normal 7 3 7" xfId="1497"/>
    <cellStyle name="Normal 7 3 7 2" xfId="2474"/>
    <cellStyle name="Normal 7 3 7 3" xfId="2860"/>
    <cellStyle name="Normal 7 3 8" xfId="1704"/>
    <cellStyle name="Normal 7 3 8 2" xfId="2507"/>
    <cellStyle name="Normal 7 3 8 3" xfId="2893"/>
    <cellStyle name="Normal 7 3 9" xfId="1906"/>
    <cellStyle name="Normal 7 3 9 2" xfId="2536"/>
    <cellStyle name="Normal 7 3 9 3" xfId="2922"/>
    <cellStyle name="Normal 7 4" xfId="234"/>
    <cellStyle name="Normal 7 4 10" xfId="2211"/>
    <cellStyle name="Normal 7 4 10 2" xfId="2603"/>
    <cellStyle name="Normal 7 4 10 3" xfId="2990"/>
    <cellStyle name="Normal 7 4 11" xfId="2258"/>
    <cellStyle name="Normal 7 4 12" xfId="2644"/>
    <cellStyle name="Normal 7 4 2" xfId="266"/>
    <cellStyle name="Normal 7 4 2 2" xfId="2295"/>
    <cellStyle name="Normal 7 4 2 3" xfId="2681"/>
    <cellStyle name="Normal 7 4 3" xfId="668"/>
    <cellStyle name="Normal 7 4 3 2" xfId="2343"/>
    <cellStyle name="Normal 7 4 3 3" xfId="2729"/>
    <cellStyle name="Normal 7 4 4" xfId="878"/>
    <cellStyle name="Normal 7 4 4 2" xfId="2378"/>
    <cellStyle name="Normal 7 4 4 3" xfId="2764"/>
    <cellStyle name="Normal 7 4 5" xfId="1086"/>
    <cellStyle name="Normal 7 4 5 2" xfId="2412"/>
    <cellStyle name="Normal 7 4 5 3" xfId="2798"/>
    <cellStyle name="Normal 7 4 6" xfId="1296"/>
    <cellStyle name="Normal 7 4 6 2" xfId="2448"/>
    <cellStyle name="Normal 7 4 6 3" xfId="2834"/>
    <cellStyle name="Normal 7 4 7" xfId="1501"/>
    <cellStyle name="Normal 7 4 7 2" xfId="2478"/>
    <cellStyle name="Normal 7 4 7 3" xfId="2864"/>
    <cellStyle name="Normal 7 4 8" xfId="1708"/>
    <cellStyle name="Normal 7 4 8 2" xfId="2511"/>
    <cellStyle name="Normal 7 4 8 3" xfId="2897"/>
    <cellStyle name="Normal 7 4 9" xfId="1910"/>
    <cellStyle name="Normal 7 4 9 2" xfId="2540"/>
    <cellStyle name="Normal 7 4 9 3" xfId="2926"/>
    <cellStyle name="Normal 7 5" xfId="238"/>
    <cellStyle name="Normal 7 5 10" xfId="2215"/>
    <cellStyle name="Normal 7 5 10 2" xfId="2607"/>
    <cellStyle name="Normal 7 5 10 3" xfId="2994"/>
    <cellStyle name="Normal 7 5 11" xfId="2262"/>
    <cellStyle name="Normal 7 5 12" xfId="2648"/>
    <cellStyle name="Normal 7 5 2" xfId="270"/>
    <cellStyle name="Normal 7 5 2 2" xfId="2299"/>
    <cellStyle name="Normal 7 5 2 3" xfId="2685"/>
    <cellStyle name="Normal 7 5 3" xfId="672"/>
    <cellStyle name="Normal 7 5 3 2" xfId="2347"/>
    <cellStyle name="Normal 7 5 3 3" xfId="2733"/>
    <cellStyle name="Normal 7 5 4" xfId="882"/>
    <cellStyle name="Normal 7 5 4 2" xfId="2382"/>
    <cellStyle name="Normal 7 5 4 3" xfId="2768"/>
    <cellStyle name="Normal 7 5 5" xfId="1090"/>
    <cellStyle name="Normal 7 5 5 2" xfId="2416"/>
    <cellStyle name="Normal 7 5 5 3" xfId="2802"/>
    <cellStyle name="Normal 7 5 6" xfId="1300"/>
    <cellStyle name="Normal 7 5 6 2" xfId="2452"/>
    <cellStyle name="Normal 7 5 6 3" xfId="2838"/>
    <cellStyle name="Normal 7 5 7" xfId="1505"/>
    <cellStyle name="Normal 7 5 7 2" xfId="2482"/>
    <cellStyle name="Normal 7 5 7 3" xfId="2868"/>
    <cellStyle name="Normal 7 5 8" xfId="1712"/>
    <cellStyle name="Normal 7 5 8 2" xfId="2515"/>
    <cellStyle name="Normal 7 5 8 3" xfId="2901"/>
    <cellStyle name="Normal 7 5 9" xfId="1914"/>
    <cellStyle name="Normal 7 5 9 2" xfId="2544"/>
    <cellStyle name="Normal 7 5 9 3" xfId="2930"/>
    <cellStyle name="Normal 7 6" xfId="243"/>
    <cellStyle name="Normal 7 6 10" xfId="2220"/>
    <cellStyle name="Normal 7 6 10 2" xfId="2612"/>
    <cellStyle name="Normal 7 6 10 3" xfId="2999"/>
    <cellStyle name="Normal 7 6 11" xfId="2267"/>
    <cellStyle name="Normal 7 6 12" xfId="2653"/>
    <cellStyle name="Normal 7 6 2" xfId="275"/>
    <cellStyle name="Normal 7 6 2 2" xfId="2304"/>
    <cellStyle name="Normal 7 6 2 3" xfId="2690"/>
    <cellStyle name="Normal 7 6 3" xfId="677"/>
    <cellStyle name="Normal 7 6 3 2" xfId="2352"/>
    <cellStyle name="Normal 7 6 3 3" xfId="2738"/>
    <cellStyle name="Normal 7 6 4" xfId="887"/>
    <cellStyle name="Normal 7 6 4 2" xfId="2387"/>
    <cellStyle name="Normal 7 6 4 3" xfId="2773"/>
    <cellStyle name="Normal 7 6 5" xfId="1095"/>
    <cellStyle name="Normal 7 6 5 2" xfId="2421"/>
    <cellStyle name="Normal 7 6 5 3" xfId="2807"/>
    <cellStyle name="Normal 7 6 6" xfId="1305"/>
    <cellStyle name="Normal 7 6 6 2" xfId="2457"/>
    <cellStyle name="Normal 7 6 6 3" xfId="2843"/>
    <cellStyle name="Normal 7 6 7" xfId="1510"/>
    <cellStyle name="Normal 7 6 7 2" xfId="2487"/>
    <cellStyle name="Normal 7 6 7 3" xfId="2873"/>
    <cellStyle name="Normal 7 6 8" xfId="1717"/>
    <cellStyle name="Normal 7 6 8 2" xfId="2520"/>
    <cellStyle name="Normal 7 6 8 3" xfId="2906"/>
    <cellStyle name="Normal 7 6 9" xfId="1919"/>
    <cellStyle name="Normal 7 6 9 2" xfId="2549"/>
    <cellStyle name="Normal 7 6 9 3" xfId="2935"/>
    <cellStyle name="Normal 7 7" xfId="247"/>
    <cellStyle name="Normal 7 7 10" xfId="2224"/>
    <cellStyle name="Normal 7 7 10 2" xfId="2616"/>
    <cellStyle name="Normal 7 7 10 3" xfId="3003"/>
    <cellStyle name="Normal 7 7 11" xfId="2271"/>
    <cellStyle name="Normal 7 7 12" xfId="2657"/>
    <cellStyle name="Normal 7 7 2" xfId="279"/>
    <cellStyle name="Normal 7 7 2 2" xfId="2308"/>
    <cellStyle name="Normal 7 7 2 3" xfId="2694"/>
    <cellStyle name="Normal 7 7 3" xfId="681"/>
    <cellStyle name="Normal 7 7 3 2" xfId="2356"/>
    <cellStyle name="Normal 7 7 3 3" xfId="2742"/>
    <cellStyle name="Normal 7 7 4" xfId="891"/>
    <cellStyle name="Normal 7 7 4 2" xfId="2391"/>
    <cellStyle name="Normal 7 7 4 3" xfId="2777"/>
    <cellStyle name="Normal 7 7 5" xfId="1099"/>
    <cellStyle name="Normal 7 7 5 2" xfId="2425"/>
    <cellStyle name="Normal 7 7 5 3" xfId="2811"/>
    <cellStyle name="Normal 7 7 6" xfId="1309"/>
    <cellStyle name="Normal 7 7 6 2" xfId="2461"/>
    <cellStyle name="Normal 7 7 6 3" xfId="2847"/>
    <cellStyle name="Normal 7 7 7" xfId="1514"/>
    <cellStyle name="Normal 7 7 7 2" xfId="2491"/>
    <cellStyle name="Normal 7 7 7 3" xfId="2877"/>
    <cellStyle name="Normal 7 7 8" xfId="1721"/>
    <cellStyle name="Normal 7 7 8 2" xfId="2524"/>
    <cellStyle name="Normal 7 7 8 3" xfId="2910"/>
    <cellStyle name="Normal 7 7 9" xfId="1923"/>
    <cellStyle name="Normal 7 7 9 2" xfId="2553"/>
    <cellStyle name="Normal 7 7 9 3" xfId="2939"/>
    <cellStyle name="Normal 7 8" xfId="251"/>
    <cellStyle name="Normal 7 8 10" xfId="2228"/>
    <cellStyle name="Normal 7 8 10 2" xfId="2620"/>
    <cellStyle name="Normal 7 8 10 3" xfId="3007"/>
    <cellStyle name="Normal 7 8 11" xfId="2275"/>
    <cellStyle name="Normal 7 8 12" xfId="2661"/>
    <cellStyle name="Normal 7 8 2" xfId="283"/>
    <cellStyle name="Normal 7 8 2 2" xfId="2312"/>
    <cellStyle name="Normal 7 8 2 3" xfId="2698"/>
    <cellStyle name="Normal 7 8 3" xfId="685"/>
    <cellStyle name="Normal 7 8 3 2" xfId="2360"/>
    <cellStyle name="Normal 7 8 3 3" xfId="2746"/>
    <cellStyle name="Normal 7 8 4" xfId="895"/>
    <cellStyle name="Normal 7 8 4 2" xfId="2395"/>
    <cellStyle name="Normal 7 8 4 3" xfId="2781"/>
    <cellStyle name="Normal 7 8 5" xfId="1103"/>
    <cellStyle name="Normal 7 8 5 2" xfId="2429"/>
    <cellStyle name="Normal 7 8 5 3" xfId="2815"/>
    <cellStyle name="Normal 7 8 6" xfId="1313"/>
    <cellStyle name="Normal 7 8 6 2" xfId="2465"/>
    <cellStyle name="Normal 7 8 6 3" xfId="2851"/>
    <cellStyle name="Normal 7 8 7" xfId="1518"/>
    <cellStyle name="Normal 7 8 7 2" xfId="2495"/>
    <cellStyle name="Normal 7 8 7 3" xfId="2881"/>
    <cellStyle name="Normal 7 8 8" xfId="1725"/>
    <cellStyle name="Normal 7 8 8 2" xfId="2528"/>
    <cellStyle name="Normal 7 8 8 3" xfId="2914"/>
    <cellStyle name="Normal 7 8 9" xfId="1927"/>
    <cellStyle name="Normal 7 8 9 2" xfId="2557"/>
    <cellStyle name="Normal 7 8 9 3" xfId="2943"/>
    <cellStyle name="Normal 7 9" xfId="301"/>
    <cellStyle name="Normal 70" xfId="47"/>
    <cellStyle name="Normal 71" xfId="105"/>
    <cellStyle name="Normal 71 10" xfId="2081"/>
    <cellStyle name="Normal 71 11" xfId="3126"/>
    <cellStyle name="Normal 71 2" xfId="353"/>
    <cellStyle name="Normal 71 3" xfId="537"/>
    <cellStyle name="Normal 71 4" xfId="747"/>
    <cellStyle name="Normal 71 5" xfId="956"/>
    <cellStyle name="Normal 71 6" xfId="1165"/>
    <cellStyle name="Normal 71 7" xfId="1371"/>
    <cellStyle name="Normal 71 8" xfId="1578"/>
    <cellStyle name="Normal 71 9" xfId="1780"/>
    <cellStyle name="Normal 72" xfId="22"/>
    <cellStyle name="Normal 72 10" xfId="2082"/>
    <cellStyle name="Normal 72 11" xfId="3127"/>
    <cellStyle name="Normal 72 2" xfId="354"/>
    <cellStyle name="Normal 72 3" xfId="538"/>
    <cellStyle name="Normal 72 4" xfId="748"/>
    <cellStyle name="Normal 72 5" xfId="957"/>
    <cellStyle name="Normal 72 6" xfId="1166"/>
    <cellStyle name="Normal 72 7" xfId="1372"/>
    <cellStyle name="Normal 72 8" xfId="1579"/>
    <cellStyle name="Normal 72 9" xfId="1781"/>
    <cellStyle name="Normal 73" xfId="106"/>
    <cellStyle name="Normal 73 10" xfId="2083"/>
    <cellStyle name="Normal 73 11" xfId="3128"/>
    <cellStyle name="Normal 73 2" xfId="355"/>
    <cellStyle name="Normal 73 3" xfId="539"/>
    <cellStyle name="Normal 73 4" xfId="749"/>
    <cellStyle name="Normal 73 5" xfId="958"/>
    <cellStyle name="Normal 73 6" xfId="1167"/>
    <cellStyle name="Normal 73 7" xfId="1373"/>
    <cellStyle name="Normal 73 8" xfId="1580"/>
    <cellStyle name="Normal 73 9" xfId="1782"/>
    <cellStyle name="Normal 74" xfId="107"/>
    <cellStyle name="Normal 74 10" xfId="2084"/>
    <cellStyle name="Normal 74 11" xfId="3129"/>
    <cellStyle name="Normal 74 2" xfId="356"/>
    <cellStyle name="Normal 74 3" xfId="540"/>
    <cellStyle name="Normal 74 4" xfId="750"/>
    <cellStyle name="Normal 74 5" xfId="959"/>
    <cellStyle name="Normal 74 6" xfId="1168"/>
    <cellStyle name="Normal 74 7" xfId="1374"/>
    <cellStyle name="Normal 74 8" xfId="1581"/>
    <cellStyle name="Normal 74 9" xfId="1783"/>
    <cellStyle name="Normal 75" xfId="108"/>
    <cellStyle name="Normal 75 10" xfId="2085"/>
    <cellStyle name="Normal 75 11" xfId="3130"/>
    <cellStyle name="Normal 75 2" xfId="357"/>
    <cellStyle name="Normal 75 3" xfId="541"/>
    <cellStyle name="Normal 75 4" xfId="751"/>
    <cellStyle name="Normal 75 5" xfId="960"/>
    <cellStyle name="Normal 75 6" xfId="1169"/>
    <cellStyle name="Normal 75 7" xfId="1375"/>
    <cellStyle name="Normal 75 8" xfId="1582"/>
    <cellStyle name="Normal 75 9" xfId="1784"/>
    <cellStyle name="Normal 76" xfId="109"/>
    <cellStyle name="Normal 76 10" xfId="2086"/>
    <cellStyle name="Normal 76 11" xfId="3131"/>
    <cellStyle name="Normal 76 2" xfId="358"/>
    <cellStyle name="Normal 76 3" xfId="542"/>
    <cellStyle name="Normal 76 4" xfId="752"/>
    <cellStyle name="Normal 76 5" xfId="961"/>
    <cellStyle name="Normal 76 6" xfId="1170"/>
    <cellStyle name="Normal 76 7" xfId="1376"/>
    <cellStyle name="Normal 76 8" xfId="1583"/>
    <cellStyle name="Normal 76 9" xfId="1785"/>
    <cellStyle name="Normal 77" xfId="110"/>
    <cellStyle name="Normal 77 10" xfId="2087"/>
    <cellStyle name="Normal 77 11" xfId="3132"/>
    <cellStyle name="Normal 77 2" xfId="359"/>
    <cellStyle name="Normal 77 3" xfId="543"/>
    <cellStyle name="Normal 77 4" xfId="753"/>
    <cellStyle name="Normal 77 5" xfId="962"/>
    <cellStyle name="Normal 77 6" xfId="1171"/>
    <cellStyle name="Normal 77 7" xfId="1377"/>
    <cellStyle name="Normal 77 8" xfId="1584"/>
    <cellStyle name="Normal 77 9" xfId="1786"/>
    <cellStyle name="Normal 78" xfId="48"/>
    <cellStyle name="Normal 79" xfId="49"/>
    <cellStyle name="Normal 8" xfId="61"/>
    <cellStyle name="Normal 8 10" xfId="486"/>
    <cellStyle name="Normal 8 11" xfId="696"/>
    <cellStyle name="Normal 8 12" xfId="905"/>
    <cellStyle name="Normal 8 13" xfId="1114"/>
    <cellStyle name="Normal 8 14" xfId="1320"/>
    <cellStyle name="Normal 8 15" xfId="1527"/>
    <cellStyle name="Normal 8 16" xfId="1729"/>
    <cellStyle name="Normal 8 17" xfId="1955"/>
    <cellStyle name="Normal 8 18" xfId="3133"/>
    <cellStyle name="Normal 8 2" xfId="113"/>
    <cellStyle name="Normal 8 2 10" xfId="2090"/>
    <cellStyle name="Normal 8 2 10 2" xfId="2596"/>
    <cellStyle name="Normal 8 2 10 3" xfId="2983"/>
    <cellStyle name="Normal 8 2 11" xfId="2251"/>
    <cellStyle name="Normal 8 2 12" xfId="2637"/>
    <cellStyle name="Normal 8 2 2" xfId="259"/>
    <cellStyle name="Normal 8 2 2 2" xfId="2288"/>
    <cellStyle name="Normal 8 2 2 3" xfId="2674"/>
    <cellStyle name="Normal 8 2 3" xfId="546"/>
    <cellStyle name="Normal 8 2 3 2" xfId="2335"/>
    <cellStyle name="Normal 8 2 3 3" xfId="2721"/>
    <cellStyle name="Normal 8 2 4" xfId="756"/>
    <cellStyle name="Normal 8 2 4 2" xfId="2370"/>
    <cellStyle name="Normal 8 2 4 3" xfId="2756"/>
    <cellStyle name="Normal 8 2 5" xfId="965"/>
    <cellStyle name="Normal 8 2 5 2" xfId="2405"/>
    <cellStyle name="Normal 8 2 5 3" xfId="2791"/>
    <cellStyle name="Normal 8 2 6" xfId="1174"/>
    <cellStyle name="Normal 8 2 6 2" xfId="2440"/>
    <cellStyle name="Normal 8 2 6 3" xfId="2826"/>
    <cellStyle name="Normal 8 2 7" xfId="1380"/>
    <cellStyle name="Normal 8 2 7 2" xfId="2471"/>
    <cellStyle name="Normal 8 2 7 3" xfId="2857"/>
    <cellStyle name="Normal 8 2 8" xfId="1587"/>
    <cellStyle name="Normal 8 2 8 2" xfId="2504"/>
    <cellStyle name="Normal 8 2 8 3" xfId="2890"/>
    <cellStyle name="Normal 8 2 9" xfId="1789"/>
    <cellStyle name="Normal 8 2 9 2" xfId="2533"/>
    <cellStyle name="Normal 8 2 9 3" xfId="2919"/>
    <cellStyle name="Normal 8 3" xfId="231"/>
    <cellStyle name="Normal 8 3 10" xfId="2208"/>
    <cellStyle name="Normal 8 3 10 2" xfId="2600"/>
    <cellStyle name="Normal 8 3 10 3" xfId="2987"/>
    <cellStyle name="Normal 8 3 11" xfId="2255"/>
    <cellStyle name="Normal 8 3 12" xfId="2641"/>
    <cellStyle name="Normal 8 3 2" xfId="263"/>
    <cellStyle name="Normal 8 3 2 2" xfId="2292"/>
    <cellStyle name="Normal 8 3 2 3" xfId="2678"/>
    <cellStyle name="Normal 8 3 3" xfId="665"/>
    <cellStyle name="Normal 8 3 3 2" xfId="2340"/>
    <cellStyle name="Normal 8 3 3 3" xfId="2726"/>
    <cellStyle name="Normal 8 3 4" xfId="875"/>
    <cellStyle name="Normal 8 3 4 2" xfId="2375"/>
    <cellStyle name="Normal 8 3 4 3" xfId="2761"/>
    <cellStyle name="Normal 8 3 5" xfId="1083"/>
    <cellStyle name="Normal 8 3 5 2" xfId="2409"/>
    <cellStyle name="Normal 8 3 5 3" xfId="2795"/>
    <cellStyle name="Normal 8 3 6" xfId="1293"/>
    <cellStyle name="Normal 8 3 6 2" xfId="2445"/>
    <cellStyle name="Normal 8 3 6 3" xfId="2831"/>
    <cellStyle name="Normal 8 3 7" xfId="1498"/>
    <cellStyle name="Normal 8 3 7 2" xfId="2475"/>
    <cellStyle name="Normal 8 3 7 3" xfId="2861"/>
    <cellStyle name="Normal 8 3 8" xfId="1705"/>
    <cellStyle name="Normal 8 3 8 2" xfId="2508"/>
    <cellStyle name="Normal 8 3 8 3" xfId="2894"/>
    <cellStyle name="Normal 8 3 9" xfId="1907"/>
    <cellStyle name="Normal 8 3 9 2" xfId="2537"/>
    <cellStyle name="Normal 8 3 9 3" xfId="2923"/>
    <cellStyle name="Normal 8 4" xfId="235"/>
    <cellStyle name="Normal 8 4 10" xfId="2212"/>
    <cellStyle name="Normal 8 4 10 2" xfId="2604"/>
    <cellStyle name="Normal 8 4 10 3" xfId="2991"/>
    <cellStyle name="Normal 8 4 11" xfId="2259"/>
    <cellStyle name="Normal 8 4 12" xfId="2645"/>
    <cellStyle name="Normal 8 4 2" xfId="267"/>
    <cellStyle name="Normal 8 4 2 2" xfId="2296"/>
    <cellStyle name="Normal 8 4 2 3" xfId="2682"/>
    <cellStyle name="Normal 8 4 3" xfId="669"/>
    <cellStyle name="Normal 8 4 3 2" xfId="2344"/>
    <cellStyle name="Normal 8 4 3 3" xfId="2730"/>
    <cellStyle name="Normal 8 4 4" xfId="879"/>
    <cellStyle name="Normal 8 4 4 2" xfId="2379"/>
    <cellStyle name="Normal 8 4 4 3" xfId="2765"/>
    <cellStyle name="Normal 8 4 5" xfId="1087"/>
    <cellStyle name="Normal 8 4 5 2" xfId="2413"/>
    <cellStyle name="Normal 8 4 5 3" xfId="2799"/>
    <cellStyle name="Normal 8 4 6" xfId="1297"/>
    <cellStyle name="Normal 8 4 6 2" xfId="2449"/>
    <cellStyle name="Normal 8 4 6 3" xfId="2835"/>
    <cellStyle name="Normal 8 4 7" xfId="1502"/>
    <cellStyle name="Normal 8 4 7 2" xfId="2479"/>
    <cellStyle name="Normal 8 4 7 3" xfId="2865"/>
    <cellStyle name="Normal 8 4 8" xfId="1709"/>
    <cellStyle name="Normal 8 4 8 2" xfId="2512"/>
    <cellStyle name="Normal 8 4 8 3" xfId="2898"/>
    <cellStyle name="Normal 8 4 9" xfId="1911"/>
    <cellStyle name="Normal 8 4 9 2" xfId="2541"/>
    <cellStyle name="Normal 8 4 9 3" xfId="2927"/>
    <cellStyle name="Normal 8 5" xfId="239"/>
    <cellStyle name="Normal 8 5 10" xfId="2216"/>
    <cellStyle name="Normal 8 5 10 2" xfId="2608"/>
    <cellStyle name="Normal 8 5 10 3" xfId="2995"/>
    <cellStyle name="Normal 8 5 11" xfId="2263"/>
    <cellStyle name="Normal 8 5 12" xfId="2649"/>
    <cellStyle name="Normal 8 5 2" xfId="271"/>
    <cellStyle name="Normal 8 5 2 2" xfId="2300"/>
    <cellStyle name="Normal 8 5 2 3" xfId="2686"/>
    <cellStyle name="Normal 8 5 3" xfId="673"/>
    <cellStyle name="Normal 8 5 3 2" xfId="2348"/>
    <cellStyle name="Normal 8 5 3 3" xfId="2734"/>
    <cellStyle name="Normal 8 5 4" xfId="883"/>
    <cellStyle name="Normal 8 5 4 2" xfId="2383"/>
    <cellStyle name="Normal 8 5 4 3" xfId="2769"/>
    <cellStyle name="Normal 8 5 5" xfId="1091"/>
    <cellStyle name="Normal 8 5 5 2" xfId="2417"/>
    <cellStyle name="Normal 8 5 5 3" xfId="2803"/>
    <cellStyle name="Normal 8 5 6" xfId="1301"/>
    <cellStyle name="Normal 8 5 6 2" xfId="2453"/>
    <cellStyle name="Normal 8 5 6 3" xfId="2839"/>
    <cellStyle name="Normal 8 5 7" xfId="1506"/>
    <cellStyle name="Normal 8 5 7 2" xfId="2483"/>
    <cellStyle name="Normal 8 5 7 3" xfId="2869"/>
    <cellStyle name="Normal 8 5 8" xfId="1713"/>
    <cellStyle name="Normal 8 5 8 2" xfId="2516"/>
    <cellStyle name="Normal 8 5 8 3" xfId="2902"/>
    <cellStyle name="Normal 8 5 9" xfId="1915"/>
    <cellStyle name="Normal 8 5 9 2" xfId="2545"/>
    <cellStyle name="Normal 8 5 9 3" xfId="2931"/>
    <cellStyle name="Normal 8 6" xfId="242"/>
    <cellStyle name="Normal 8 6 10" xfId="2219"/>
    <cellStyle name="Normal 8 6 10 2" xfId="2611"/>
    <cellStyle name="Normal 8 6 10 3" xfId="2998"/>
    <cellStyle name="Normal 8 6 11" xfId="2266"/>
    <cellStyle name="Normal 8 6 12" xfId="2652"/>
    <cellStyle name="Normal 8 6 2" xfId="274"/>
    <cellStyle name="Normal 8 6 2 2" xfId="2303"/>
    <cellStyle name="Normal 8 6 2 3" xfId="2689"/>
    <cellStyle name="Normal 8 6 3" xfId="676"/>
    <cellStyle name="Normal 8 6 3 2" xfId="2351"/>
    <cellStyle name="Normal 8 6 3 3" xfId="2737"/>
    <cellStyle name="Normal 8 6 4" xfId="886"/>
    <cellStyle name="Normal 8 6 4 2" xfId="2386"/>
    <cellStyle name="Normal 8 6 4 3" xfId="2772"/>
    <cellStyle name="Normal 8 6 5" xfId="1094"/>
    <cellStyle name="Normal 8 6 5 2" xfId="2420"/>
    <cellStyle name="Normal 8 6 5 3" xfId="2806"/>
    <cellStyle name="Normal 8 6 6" xfId="1304"/>
    <cellStyle name="Normal 8 6 6 2" xfId="2456"/>
    <cellStyle name="Normal 8 6 6 3" xfId="2842"/>
    <cellStyle name="Normal 8 6 7" xfId="1509"/>
    <cellStyle name="Normal 8 6 7 2" xfId="2486"/>
    <cellStyle name="Normal 8 6 7 3" xfId="2872"/>
    <cellStyle name="Normal 8 6 8" xfId="1716"/>
    <cellStyle name="Normal 8 6 8 2" xfId="2519"/>
    <cellStyle name="Normal 8 6 8 3" xfId="2905"/>
    <cellStyle name="Normal 8 6 9" xfId="1918"/>
    <cellStyle name="Normal 8 6 9 2" xfId="2548"/>
    <cellStyle name="Normal 8 6 9 3" xfId="2934"/>
    <cellStyle name="Normal 8 7" xfId="246"/>
    <cellStyle name="Normal 8 7 10" xfId="2223"/>
    <cellStyle name="Normal 8 7 10 2" xfId="2615"/>
    <cellStyle name="Normal 8 7 10 3" xfId="3002"/>
    <cellStyle name="Normal 8 7 11" xfId="2270"/>
    <cellStyle name="Normal 8 7 12" xfId="2656"/>
    <cellStyle name="Normal 8 7 2" xfId="278"/>
    <cellStyle name="Normal 8 7 2 2" xfId="2307"/>
    <cellStyle name="Normal 8 7 2 3" xfId="2693"/>
    <cellStyle name="Normal 8 7 3" xfId="680"/>
    <cellStyle name="Normal 8 7 3 2" xfId="2355"/>
    <cellStyle name="Normal 8 7 3 3" xfId="2741"/>
    <cellStyle name="Normal 8 7 4" xfId="890"/>
    <cellStyle name="Normal 8 7 4 2" xfId="2390"/>
    <cellStyle name="Normal 8 7 4 3" xfId="2776"/>
    <cellStyle name="Normal 8 7 5" xfId="1098"/>
    <cellStyle name="Normal 8 7 5 2" xfId="2424"/>
    <cellStyle name="Normal 8 7 5 3" xfId="2810"/>
    <cellStyle name="Normal 8 7 6" xfId="1308"/>
    <cellStyle name="Normal 8 7 6 2" xfId="2460"/>
    <cellStyle name="Normal 8 7 6 3" xfId="2846"/>
    <cellStyle name="Normal 8 7 7" xfId="1513"/>
    <cellStyle name="Normal 8 7 7 2" xfId="2490"/>
    <cellStyle name="Normal 8 7 7 3" xfId="2876"/>
    <cellStyle name="Normal 8 7 8" xfId="1720"/>
    <cellStyle name="Normal 8 7 8 2" xfId="2523"/>
    <cellStyle name="Normal 8 7 8 3" xfId="2909"/>
    <cellStyle name="Normal 8 7 9" xfId="1922"/>
    <cellStyle name="Normal 8 7 9 2" xfId="2552"/>
    <cellStyle name="Normal 8 7 9 3" xfId="2938"/>
    <cellStyle name="Normal 8 8" xfId="250"/>
    <cellStyle name="Normal 8 8 10" xfId="2227"/>
    <cellStyle name="Normal 8 8 10 2" xfId="2619"/>
    <cellStyle name="Normal 8 8 10 3" xfId="3006"/>
    <cellStyle name="Normal 8 8 11" xfId="2274"/>
    <cellStyle name="Normal 8 8 12" xfId="2660"/>
    <cellStyle name="Normal 8 8 2" xfId="282"/>
    <cellStyle name="Normal 8 8 2 2" xfId="2311"/>
    <cellStyle name="Normal 8 8 2 3" xfId="2697"/>
    <cellStyle name="Normal 8 8 3" xfId="684"/>
    <cellStyle name="Normal 8 8 3 2" xfId="2359"/>
    <cellStyle name="Normal 8 8 3 3" xfId="2745"/>
    <cellStyle name="Normal 8 8 4" xfId="894"/>
    <cellStyle name="Normal 8 8 4 2" xfId="2394"/>
    <cellStyle name="Normal 8 8 4 3" xfId="2780"/>
    <cellStyle name="Normal 8 8 5" xfId="1102"/>
    <cellStyle name="Normal 8 8 5 2" xfId="2428"/>
    <cellStyle name="Normal 8 8 5 3" xfId="2814"/>
    <cellStyle name="Normal 8 8 6" xfId="1312"/>
    <cellStyle name="Normal 8 8 6 2" xfId="2464"/>
    <cellStyle name="Normal 8 8 6 3" xfId="2850"/>
    <cellStyle name="Normal 8 8 7" xfId="1517"/>
    <cellStyle name="Normal 8 8 7 2" xfId="2494"/>
    <cellStyle name="Normal 8 8 7 3" xfId="2880"/>
    <cellStyle name="Normal 8 8 8" xfId="1724"/>
    <cellStyle name="Normal 8 8 8 2" xfId="2527"/>
    <cellStyle name="Normal 8 8 8 3" xfId="2913"/>
    <cellStyle name="Normal 8 8 9" xfId="1926"/>
    <cellStyle name="Normal 8 8 9 2" xfId="2556"/>
    <cellStyle name="Normal 8 8 9 3" xfId="2942"/>
    <cellStyle name="Normal 8 9" xfId="302"/>
    <cellStyle name="Normal 80" xfId="2023"/>
    <cellStyle name="Normal 80 2" xfId="3134"/>
    <cellStyle name="Normal 81" xfId="50"/>
    <cellStyle name="Normal 82" xfId="2024"/>
    <cellStyle name="Normal 82 2" xfId="3135"/>
    <cellStyle name="Normal 83" xfId="2025"/>
    <cellStyle name="Normal 83 2" xfId="3136"/>
    <cellStyle name="Normal 84" xfId="51"/>
    <cellStyle name="Normal 85" xfId="2026"/>
    <cellStyle name="Normal 85 2" xfId="3137"/>
    <cellStyle name="Normal 86" xfId="52"/>
    <cellStyle name="Normal 87" xfId="2027"/>
    <cellStyle name="Normal 87 2" xfId="3138"/>
    <cellStyle name="Normal 88" xfId="53"/>
    <cellStyle name="Normal 89" xfId="2028"/>
    <cellStyle name="Normal 89 2" xfId="3139"/>
    <cellStyle name="Normal 9" xfId="2029"/>
    <cellStyle name="Normal 9 2" xfId="3140"/>
    <cellStyle name="Normal 90" xfId="2030"/>
    <cellStyle name="Normal 90 2" xfId="3141"/>
    <cellStyle name="Normal 91" xfId="2031"/>
    <cellStyle name="Normal 91 2" xfId="3142"/>
    <cellStyle name="Normal 92" xfId="54"/>
    <cellStyle name="Normal 93" xfId="2032"/>
    <cellStyle name="Normal 93 2" xfId="3143"/>
    <cellStyle name="Normal 94" xfId="55"/>
    <cellStyle name="Normal 95" xfId="2033"/>
    <cellStyle name="Normal 95 2" xfId="3144"/>
    <cellStyle name="Normal 96" xfId="56"/>
    <cellStyle name="Normal 97" xfId="2034"/>
    <cellStyle name="Normal 97 2" xfId="3145"/>
    <cellStyle name="Normal 98" xfId="57"/>
    <cellStyle name="Normal 99" xfId="2035"/>
    <cellStyle name="Normal 99 2" xfId="3146"/>
    <cellStyle name="Normal_Survey_List1_2" xfId="7"/>
    <cellStyle name="Total 2" xfId="2036"/>
    <cellStyle name="เครื่องหมายจุลภาค 101" xfId="191"/>
    <cellStyle name="เครื่องหมายจุลภาค 101 10" xfId="2168"/>
    <cellStyle name="เครื่องหมายจุลภาค 101 11" xfId="3147"/>
    <cellStyle name="เครื่องหมายจุลภาค 101 2" xfId="436"/>
    <cellStyle name="เครื่องหมายจุลภาค 101 3" xfId="625"/>
    <cellStyle name="เครื่องหมายจุลภาค 101 4" xfId="835"/>
    <cellStyle name="เครื่องหมายจุลภาค 101 5" xfId="1043"/>
    <cellStyle name="เครื่องหมายจุลภาค 101 6" xfId="1253"/>
    <cellStyle name="เครื่องหมายจุลภาค 101 7" xfId="1458"/>
    <cellStyle name="เครื่องหมายจุลภาค 101 8" xfId="1665"/>
    <cellStyle name="เครื่องหมายจุลภาค 101 9" xfId="1867"/>
    <cellStyle name="เครื่องหมายจุลภาค 103" xfId="194"/>
    <cellStyle name="เครื่องหมายจุลภาค 103 10" xfId="2171"/>
    <cellStyle name="เครื่องหมายจุลภาค 103 11" xfId="3148"/>
    <cellStyle name="เครื่องหมายจุลภาค 103 2" xfId="439"/>
    <cellStyle name="เครื่องหมายจุลภาค 103 3" xfId="628"/>
    <cellStyle name="เครื่องหมายจุลภาค 103 4" xfId="838"/>
    <cellStyle name="เครื่องหมายจุลภาค 103 5" xfId="1046"/>
    <cellStyle name="เครื่องหมายจุลภาค 103 6" xfId="1256"/>
    <cellStyle name="เครื่องหมายจุลภาค 103 7" xfId="1461"/>
    <cellStyle name="เครื่องหมายจุลภาค 103 8" xfId="1668"/>
    <cellStyle name="เครื่องหมายจุลภาค 103 9" xfId="1870"/>
    <cellStyle name="เครื่องหมายจุลภาค 107" xfId="197"/>
    <cellStyle name="เครื่องหมายจุลภาค 107 10" xfId="2174"/>
    <cellStyle name="เครื่องหมายจุลภาค 107 11" xfId="3149"/>
    <cellStyle name="เครื่องหมายจุลภาค 107 2" xfId="442"/>
    <cellStyle name="เครื่องหมายจุลภาค 107 3" xfId="631"/>
    <cellStyle name="เครื่องหมายจุลภาค 107 4" xfId="841"/>
    <cellStyle name="เครื่องหมายจุลภาค 107 5" xfId="1049"/>
    <cellStyle name="เครื่องหมายจุลภาค 107 6" xfId="1259"/>
    <cellStyle name="เครื่องหมายจุลภาค 107 7" xfId="1464"/>
    <cellStyle name="เครื่องหมายจุลภาค 107 8" xfId="1671"/>
    <cellStyle name="เครื่องหมายจุลภาค 107 9" xfId="1873"/>
    <cellStyle name="เครื่องหมายจุลภาค 109" xfId="200"/>
    <cellStyle name="เครื่องหมายจุลภาค 109 10" xfId="2177"/>
    <cellStyle name="เครื่องหมายจุลภาค 109 11" xfId="3150"/>
    <cellStyle name="เครื่องหมายจุลภาค 109 2" xfId="445"/>
    <cellStyle name="เครื่องหมายจุลภาค 109 3" xfId="634"/>
    <cellStyle name="เครื่องหมายจุลภาค 109 4" xfId="844"/>
    <cellStyle name="เครื่องหมายจุลภาค 109 5" xfId="1052"/>
    <cellStyle name="เครื่องหมายจุลภาค 109 6" xfId="1262"/>
    <cellStyle name="เครื่องหมายจุลภาค 109 7" xfId="1467"/>
    <cellStyle name="เครื่องหมายจุลภาค 109 8" xfId="1674"/>
    <cellStyle name="เครื่องหมายจุลภาค 109 9" xfId="1876"/>
    <cellStyle name="เครื่องหมายจุลภาค 111" xfId="203"/>
    <cellStyle name="เครื่องหมายจุลภาค 111 10" xfId="2180"/>
    <cellStyle name="เครื่องหมายจุลภาค 111 11" xfId="3151"/>
    <cellStyle name="เครื่องหมายจุลภาค 111 2" xfId="448"/>
    <cellStyle name="เครื่องหมายจุลภาค 111 3" xfId="637"/>
    <cellStyle name="เครื่องหมายจุลภาค 111 4" xfId="847"/>
    <cellStyle name="เครื่องหมายจุลภาค 111 5" xfId="1055"/>
    <cellStyle name="เครื่องหมายจุลภาค 111 6" xfId="1265"/>
    <cellStyle name="เครื่องหมายจุลภาค 111 7" xfId="1470"/>
    <cellStyle name="เครื่องหมายจุลภาค 111 8" xfId="1677"/>
    <cellStyle name="เครื่องหมายจุลภาค 111 9" xfId="1879"/>
    <cellStyle name="เครื่องหมายจุลภาค 113" xfId="206"/>
    <cellStyle name="เครื่องหมายจุลภาค 113 10" xfId="2183"/>
    <cellStyle name="เครื่องหมายจุลภาค 113 11" xfId="3152"/>
    <cellStyle name="เครื่องหมายจุลภาค 113 2" xfId="451"/>
    <cellStyle name="เครื่องหมายจุลภาค 113 3" xfId="640"/>
    <cellStyle name="เครื่องหมายจุลภาค 113 4" xfId="850"/>
    <cellStyle name="เครื่องหมายจุลภาค 113 5" xfId="1058"/>
    <cellStyle name="เครื่องหมายจุลภาค 113 6" xfId="1268"/>
    <cellStyle name="เครื่องหมายจุลภาค 113 7" xfId="1473"/>
    <cellStyle name="เครื่องหมายจุลภาค 113 8" xfId="1680"/>
    <cellStyle name="เครื่องหมายจุลภาค 113 9" xfId="1882"/>
    <cellStyle name="เครื่องหมายจุลภาค 115" xfId="209"/>
    <cellStyle name="เครื่องหมายจุลภาค 115 10" xfId="2186"/>
    <cellStyle name="เครื่องหมายจุลภาค 115 11" xfId="3153"/>
    <cellStyle name="เครื่องหมายจุลภาค 115 2" xfId="454"/>
    <cellStyle name="เครื่องหมายจุลภาค 115 3" xfId="643"/>
    <cellStyle name="เครื่องหมายจุลภาค 115 4" xfId="853"/>
    <cellStyle name="เครื่องหมายจุลภาค 115 5" xfId="1061"/>
    <cellStyle name="เครื่องหมายจุลภาค 115 6" xfId="1271"/>
    <cellStyle name="เครื่องหมายจุลภาค 115 7" xfId="1476"/>
    <cellStyle name="เครื่องหมายจุลภาค 115 8" xfId="1683"/>
    <cellStyle name="เครื่องหมายจุลภาค 115 9" xfId="1885"/>
    <cellStyle name="เครื่องหมายจุลภาค 117" xfId="212"/>
    <cellStyle name="เครื่องหมายจุลภาค 117 10" xfId="2189"/>
    <cellStyle name="เครื่องหมายจุลภาค 117 11" xfId="3154"/>
    <cellStyle name="เครื่องหมายจุลภาค 117 2" xfId="457"/>
    <cellStyle name="เครื่องหมายจุลภาค 117 3" xfId="646"/>
    <cellStyle name="เครื่องหมายจุลภาค 117 4" xfId="856"/>
    <cellStyle name="เครื่องหมายจุลภาค 117 5" xfId="1064"/>
    <cellStyle name="เครื่องหมายจุลภาค 117 6" xfId="1274"/>
    <cellStyle name="เครื่องหมายจุลภาค 117 7" xfId="1479"/>
    <cellStyle name="เครื่องหมายจุลภาค 117 8" xfId="1686"/>
    <cellStyle name="เครื่องหมายจุลภาค 117 9" xfId="1888"/>
    <cellStyle name="เครื่องหมายจุลภาค 121" xfId="215"/>
    <cellStyle name="เครื่องหมายจุลภาค 121 10" xfId="2192"/>
    <cellStyle name="เครื่องหมายจุลภาค 121 11" xfId="3155"/>
    <cellStyle name="เครื่องหมายจุลภาค 121 2" xfId="460"/>
    <cellStyle name="เครื่องหมายจุลภาค 121 3" xfId="649"/>
    <cellStyle name="เครื่องหมายจุลภาค 121 4" xfId="859"/>
    <cellStyle name="เครื่องหมายจุลภาค 121 5" xfId="1067"/>
    <cellStyle name="เครื่องหมายจุลภาค 121 6" xfId="1277"/>
    <cellStyle name="เครื่องหมายจุลภาค 121 7" xfId="1482"/>
    <cellStyle name="เครื่องหมายจุลภาค 121 8" xfId="1689"/>
    <cellStyle name="เครื่องหมายจุลภาค 121 9" xfId="1891"/>
    <cellStyle name="เครื่องหมายจุลภาค 123" xfId="218"/>
    <cellStyle name="เครื่องหมายจุลภาค 123 10" xfId="2195"/>
    <cellStyle name="เครื่องหมายจุลภาค 123 11" xfId="3156"/>
    <cellStyle name="เครื่องหมายจุลภาค 123 2" xfId="463"/>
    <cellStyle name="เครื่องหมายจุลภาค 123 3" xfId="652"/>
    <cellStyle name="เครื่องหมายจุลภาค 123 4" xfId="862"/>
    <cellStyle name="เครื่องหมายจุลภาค 123 5" xfId="1070"/>
    <cellStyle name="เครื่องหมายจุลภาค 123 6" xfId="1280"/>
    <cellStyle name="เครื่องหมายจุลภาค 123 7" xfId="1485"/>
    <cellStyle name="เครื่องหมายจุลภาค 123 8" xfId="1692"/>
    <cellStyle name="เครื่องหมายจุลภาค 123 9" xfId="1894"/>
    <cellStyle name="เครื่องหมายจุลภาค 125" xfId="221"/>
    <cellStyle name="เครื่องหมายจุลภาค 125 10" xfId="2198"/>
    <cellStyle name="เครื่องหมายจุลภาค 125 11" xfId="3157"/>
    <cellStyle name="เครื่องหมายจุลภาค 125 2" xfId="466"/>
    <cellStyle name="เครื่องหมายจุลภาค 125 3" xfId="655"/>
    <cellStyle name="เครื่องหมายจุลภาค 125 4" xfId="865"/>
    <cellStyle name="เครื่องหมายจุลภาค 125 5" xfId="1073"/>
    <cellStyle name="เครื่องหมายจุลภาค 125 6" xfId="1283"/>
    <cellStyle name="เครื่องหมายจุลภาค 125 7" xfId="1488"/>
    <cellStyle name="เครื่องหมายจุลภาค 125 8" xfId="1695"/>
    <cellStyle name="เครื่องหมายจุลภาค 125 9" xfId="1897"/>
    <cellStyle name="เครื่องหมายจุลภาค 127" xfId="224"/>
    <cellStyle name="เครื่องหมายจุลภาค 127 10" xfId="2201"/>
    <cellStyle name="เครื่องหมายจุลภาค 127 11" xfId="3158"/>
    <cellStyle name="เครื่องหมายจุลภาค 127 2" xfId="469"/>
    <cellStyle name="เครื่องหมายจุลภาค 127 3" xfId="658"/>
    <cellStyle name="เครื่องหมายจุลภาค 127 4" xfId="868"/>
    <cellStyle name="เครื่องหมายจุลภาค 127 5" xfId="1076"/>
    <cellStyle name="เครื่องหมายจุลภาค 127 6" xfId="1286"/>
    <cellStyle name="เครื่องหมายจุลภาค 127 7" xfId="1491"/>
    <cellStyle name="เครื่องหมายจุลภาค 127 8" xfId="1698"/>
    <cellStyle name="เครื่องหมายจุลภาค 127 9" xfId="1900"/>
    <cellStyle name="เครื่องหมายจุลภาค 129" xfId="227"/>
    <cellStyle name="เครื่องหมายจุลภาค 129 10" xfId="2204"/>
    <cellStyle name="เครื่องหมายจุลภาค 129 11" xfId="3159"/>
    <cellStyle name="เครื่องหมายจุลภาค 129 2" xfId="472"/>
    <cellStyle name="เครื่องหมายจุลภาค 129 3" xfId="661"/>
    <cellStyle name="เครื่องหมายจุลภาค 129 4" xfId="871"/>
    <cellStyle name="เครื่องหมายจุลภาค 129 5" xfId="1079"/>
    <cellStyle name="เครื่องหมายจุลภาค 129 6" xfId="1289"/>
    <cellStyle name="เครื่องหมายจุลภาค 129 7" xfId="1494"/>
    <cellStyle name="เครื่องหมายจุลภาค 129 8" xfId="1701"/>
    <cellStyle name="เครื่องหมายจุลภาค 129 9" xfId="1903"/>
    <cellStyle name="เครื่องหมายจุลภาค 2" xfId="254"/>
    <cellStyle name="เครื่องหมายจุลภาค 2 2" xfId="2278"/>
    <cellStyle name="เครื่องหมายจุลภาค 2 2 2" xfId="3263"/>
    <cellStyle name="เครื่องหมายจุลภาค 2 3" xfId="3160"/>
    <cellStyle name="เครื่องหมายจุลภาค 2 4" xfId="2664"/>
    <cellStyle name="เครื่องหมายจุลภาค 47" xfId="117"/>
    <cellStyle name="เครื่องหมายจุลภาค 47 10" xfId="2093"/>
    <cellStyle name="เครื่องหมายจุลภาค 47 11" xfId="3161"/>
    <cellStyle name="เครื่องหมายจุลภาค 47 2" xfId="361"/>
    <cellStyle name="เครื่องหมายจุลภาค 47 3" xfId="550"/>
    <cellStyle name="เครื่องหมายจุลภาค 47 4" xfId="760"/>
    <cellStyle name="เครื่องหมายจุลภาค 47 5" xfId="968"/>
    <cellStyle name="เครื่องหมายจุลภาค 47 6" xfId="1178"/>
    <cellStyle name="เครื่องหมายจุลภาค 47 7" xfId="1383"/>
    <cellStyle name="เครื่องหมายจุลภาค 47 8" xfId="1590"/>
    <cellStyle name="เครื่องหมายจุลภาค 47 9" xfId="1792"/>
    <cellStyle name="เครื่องหมายจุลภาค 49" xfId="120"/>
    <cellStyle name="เครื่องหมายจุลภาค 49 10" xfId="2096"/>
    <cellStyle name="เครื่องหมายจุลภาค 49 11" xfId="3162"/>
    <cellStyle name="เครื่องหมายจุลภาค 49 2" xfId="364"/>
    <cellStyle name="เครื่องหมายจุลภาค 49 3" xfId="553"/>
    <cellStyle name="เครื่องหมายจุลภาค 49 4" xfId="763"/>
    <cellStyle name="เครื่องหมายจุลภาค 49 5" xfId="971"/>
    <cellStyle name="เครื่องหมายจุลภาค 49 6" xfId="1181"/>
    <cellStyle name="เครื่องหมายจุลภาค 49 7" xfId="1386"/>
    <cellStyle name="เครื่องหมายจุลภาค 49 8" xfId="1593"/>
    <cellStyle name="เครื่องหมายจุลภาค 49 9" xfId="1795"/>
    <cellStyle name="เครื่องหมายจุลภาค 51" xfId="123"/>
    <cellStyle name="เครื่องหมายจุลภาค 51 10" xfId="2099"/>
    <cellStyle name="เครื่องหมายจุลภาค 51 11" xfId="3163"/>
    <cellStyle name="เครื่องหมายจุลภาค 51 2" xfId="367"/>
    <cellStyle name="เครื่องหมายจุลภาค 51 3" xfId="556"/>
    <cellStyle name="เครื่องหมายจุลภาค 51 4" xfId="766"/>
    <cellStyle name="เครื่องหมายจุลภาค 51 5" xfId="974"/>
    <cellStyle name="เครื่องหมายจุลภาค 51 6" xfId="1184"/>
    <cellStyle name="เครื่องหมายจุลภาค 51 7" xfId="1389"/>
    <cellStyle name="เครื่องหมายจุลภาค 51 8" xfId="1596"/>
    <cellStyle name="เครื่องหมายจุลภาค 51 9" xfId="1798"/>
    <cellStyle name="เครื่องหมายจุลภาค 53" xfId="126"/>
    <cellStyle name="เครื่องหมายจุลภาค 53 10" xfId="2102"/>
    <cellStyle name="เครื่องหมายจุลภาค 53 11" xfId="3164"/>
    <cellStyle name="เครื่องหมายจุลภาค 53 2" xfId="370"/>
    <cellStyle name="เครื่องหมายจุลภาค 53 3" xfId="559"/>
    <cellStyle name="เครื่องหมายจุลภาค 53 4" xfId="769"/>
    <cellStyle name="เครื่องหมายจุลภาค 53 5" xfId="977"/>
    <cellStyle name="เครื่องหมายจุลภาค 53 6" xfId="1187"/>
    <cellStyle name="เครื่องหมายจุลภาค 53 7" xfId="1392"/>
    <cellStyle name="เครื่องหมายจุลภาค 53 8" xfId="1599"/>
    <cellStyle name="เครื่องหมายจุลภาค 53 9" xfId="1801"/>
    <cellStyle name="เครื่องหมายจุลภาค 57" xfId="128"/>
    <cellStyle name="เครื่องหมายจุลภาค 57 10" xfId="2105"/>
    <cellStyle name="เครื่องหมายจุลภาค 57 11" xfId="3165"/>
    <cellStyle name="เครื่องหมายจุลภาค 57 2" xfId="373"/>
    <cellStyle name="เครื่องหมายจุลภาค 57 3" xfId="562"/>
    <cellStyle name="เครื่องหมายจุลภาค 57 4" xfId="772"/>
    <cellStyle name="เครื่องหมายจุลภาค 57 5" xfId="980"/>
    <cellStyle name="เครื่องหมายจุลภาค 57 6" xfId="1190"/>
    <cellStyle name="เครื่องหมายจุลภาค 57 7" xfId="1395"/>
    <cellStyle name="เครื่องหมายจุลภาค 57 8" xfId="1602"/>
    <cellStyle name="เครื่องหมายจุลภาค 57 9" xfId="1804"/>
    <cellStyle name="เครื่องหมายจุลภาค 60" xfId="131"/>
    <cellStyle name="เครื่องหมายจุลภาค 60 10" xfId="2108"/>
    <cellStyle name="เครื่องหมายจุลภาค 60 11" xfId="3166"/>
    <cellStyle name="เครื่องหมายจุลภาค 60 2" xfId="376"/>
    <cellStyle name="เครื่องหมายจุลภาค 60 3" xfId="565"/>
    <cellStyle name="เครื่องหมายจุลภาค 60 4" xfId="775"/>
    <cellStyle name="เครื่องหมายจุลภาค 60 5" xfId="983"/>
    <cellStyle name="เครื่องหมายจุลภาค 60 6" xfId="1193"/>
    <cellStyle name="เครื่องหมายจุลภาค 60 7" xfId="1398"/>
    <cellStyle name="เครื่องหมายจุลภาค 60 8" xfId="1605"/>
    <cellStyle name="เครื่องหมายจุลภาค 60 9" xfId="1807"/>
    <cellStyle name="เครื่องหมายจุลภาค 62" xfId="134"/>
    <cellStyle name="เครื่องหมายจุลภาค 62 10" xfId="2111"/>
    <cellStyle name="เครื่องหมายจุลภาค 62 11" xfId="3167"/>
    <cellStyle name="เครื่องหมายจุลภาค 62 2" xfId="379"/>
    <cellStyle name="เครื่องหมายจุลภาค 62 3" xfId="568"/>
    <cellStyle name="เครื่องหมายจุลภาค 62 4" xfId="778"/>
    <cellStyle name="เครื่องหมายจุลภาค 62 5" xfId="986"/>
    <cellStyle name="เครื่องหมายจุลภาค 62 6" xfId="1196"/>
    <cellStyle name="เครื่องหมายจุลภาค 62 7" xfId="1401"/>
    <cellStyle name="เครื่องหมายจุลภาค 62 8" xfId="1608"/>
    <cellStyle name="เครื่องหมายจุลภาค 62 9" xfId="1810"/>
    <cellStyle name="เครื่องหมายจุลภาค 65" xfId="137"/>
    <cellStyle name="เครื่องหมายจุลภาค 65 10" xfId="2114"/>
    <cellStyle name="เครื่องหมายจุลภาค 65 11" xfId="3168"/>
    <cellStyle name="เครื่องหมายจุลภาค 65 2" xfId="382"/>
    <cellStyle name="เครื่องหมายจุลภาค 65 3" xfId="571"/>
    <cellStyle name="เครื่องหมายจุลภาค 65 4" xfId="781"/>
    <cellStyle name="เครื่องหมายจุลภาค 65 5" xfId="989"/>
    <cellStyle name="เครื่องหมายจุลภาค 65 6" xfId="1199"/>
    <cellStyle name="เครื่องหมายจุลภาค 65 7" xfId="1404"/>
    <cellStyle name="เครื่องหมายจุลภาค 65 8" xfId="1611"/>
    <cellStyle name="เครื่องหมายจุลภาค 65 9" xfId="1813"/>
    <cellStyle name="เครื่องหมายจุลภาค 66" xfId="140"/>
    <cellStyle name="เครื่องหมายจุลภาค 66 10" xfId="2117"/>
    <cellStyle name="เครื่องหมายจุลภาค 66 11" xfId="3169"/>
    <cellStyle name="เครื่องหมายจุลภาค 66 2" xfId="385"/>
    <cellStyle name="เครื่องหมายจุลภาค 66 3" xfId="574"/>
    <cellStyle name="เครื่องหมายจุลภาค 66 4" xfId="784"/>
    <cellStyle name="เครื่องหมายจุลภาค 66 5" xfId="992"/>
    <cellStyle name="เครื่องหมายจุลภาค 66 6" xfId="1202"/>
    <cellStyle name="เครื่องหมายจุลภาค 66 7" xfId="1407"/>
    <cellStyle name="เครื่องหมายจุลภาค 66 8" xfId="1614"/>
    <cellStyle name="เครื่องหมายจุลภาค 66 9" xfId="1816"/>
    <cellStyle name="เครื่องหมายจุลภาค 68" xfId="143"/>
    <cellStyle name="เครื่องหมายจุลภาค 68 10" xfId="2120"/>
    <cellStyle name="เครื่องหมายจุลภาค 68 11" xfId="3170"/>
    <cellStyle name="เครื่องหมายจุลภาค 68 2" xfId="388"/>
    <cellStyle name="เครื่องหมายจุลภาค 68 3" xfId="577"/>
    <cellStyle name="เครื่องหมายจุลภาค 68 4" xfId="787"/>
    <cellStyle name="เครื่องหมายจุลภาค 68 5" xfId="995"/>
    <cellStyle name="เครื่องหมายจุลภาค 68 6" xfId="1205"/>
    <cellStyle name="เครื่องหมายจุลภาค 68 7" xfId="1410"/>
    <cellStyle name="เครื่องหมายจุลภาค 68 8" xfId="1617"/>
    <cellStyle name="เครื่องหมายจุลภาค 68 9" xfId="1819"/>
    <cellStyle name="เครื่องหมายจุลภาค 70" xfId="146"/>
    <cellStyle name="เครื่องหมายจุลภาค 70 10" xfId="2123"/>
    <cellStyle name="เครื่องหมายจุลภาค 70 11" xfId="3171"/>
    <cellStyle name="เครื่องหมายจุลภาค 70 2" xfId="391"/>
    <cellStyle name="เครื่องหมายจุลภาค 70 3" xfId="580"/>
    <cellStyle name="เครื่องหมายจุลภาค 70 4" xfId="790"/>
    <cellStyle name="เครื่องหมายจุลภาค 70 5" xfId="998"/>
    <cellStyle name="เครื่องหมายจุลภาค 70 6" xfId="1208"/>
    <cellStyle name="เครื่องหมายจุลภาค 70 7" xfId="1413"/>
    <cellStyle name="เครื่องหมายจุลภาค 70 8" xfId="1620"/>
    <cellStyle name="เครื่องหมายจุลภาค 70 9" xfId="1822"/>
    <cellStyle name="เครื่องหมายจุลภาค 72" xfId="149"/>
    <cellStyle name="เครื่องหมายจุลภาค 72 10" xfId="2126"/>
    <cellStyle name="เครื่องหมายจุลภาค 72 11" xfId="3172"/>
    <cellStyle name="เครื่องหมายจุลภาค 72 2" xfId="394"/>
    <cellStyle name="เครื่องหมายจุลภาค 72 3" xfId="583"/>
    <cellStyle name="เครื่องหมายจุลภาค 72 4" xfId="793"/>
    <cellStyle name="เครื่องหมายจุลภาค 72 5" xfId="1001"/>
    <cellStyle name="เครื่องหมายจุลภาค 72 6" xfId="1211"/>
    <cellStyle name="เครื่องหมายจุลภาค 72 7" xfId="1416"/>
    <cellStyle name="เครื่องหมายจุลภาค 72 8" xfId="1623"/>
    <cellStyle name="เครื่องหมายจุลภาค 72 9" xfId="1825"/>
    <cellStyle name="เครื่องหมายจุลภาค 74" xfId="152"/>
    <cellStyle name="เครื่องหมายจุลภาค 74 10" xfId="2129"/>
    <cellStyle name="เครื่องหมายจุลภาค 74 11" xfId="3173"/>
    <cellStyle name="เครื่องหมายจุลภาค 74 2" xfId="397"/>
    <cellStyle name="เครื่องหมายจุลภาค 74 3" xfId="586"/>
    <cellStyle name="เครื่องหมายจุลภาค 74 4" xfId="796"/>
    <cellStyle name="เครื่องหมายจุลภาค 74 5" xfId="1004"/>
    <cellStyle name="เครื่องหมายจุลภาค 74 6" xfId="1214"/>
    <cellStyle name="เครื่องหมายจุลภาค 74 7" xfId="1419"/>
    <cellStyle name="เครื่องหมายจุลภาค 74 8" xfId="1626"/>
    <cellStyle name="เครื่องหมายจุลภาค 74 9" xfId="1828"/>
    <cellStyle name="เครื่องหมายจุลภาค 76" xfId="155"/>
    <cellStyle name="เครื่องหมายจุลภาค 76 10" xfId="2132"/>
    <cellStyle name="เครื่องหมายจุลภาค 76 11" xfId="3174"/>
    <cellStyle name="เครื่องหมายจุลภาค 76 2" xfId="400"/>
    <cellStyle name="เครื่องหมายจุลภาค 76 3" xfId="589"/>
    <cellStyle name="เครื่องหมายจุลภาค 76 4" xfId="799"/>
    <cellStyle name="เครื่องหมายจุลภาค 76 5" xfId="1007"/>
    <cellStyle name="เครื่องหมายจุลภาค 76 6" xfId="1217"/>
    <cellStyle name="เครื่องหมายจุลภาค 76 7" xfId="1422"/>
    <cellStyle name="เครื่องหมายจุลภาค 76 8" xfId="1629"/>
    <cellStyle name="เครื่องหมายจุลภาค 76 9" xfId="1831"/>
    <cellStyle name="เครื่องหมายจุลภาค 78" xfId="158"/>
    <cellStyle name="เครื่องหมายจุลภาค 78 10" xfId="2135"/>
    <cellStyle name="เครื่องหมายจุลภาค 78 11" xfId="3175"/>
    <cellStyle name="เครื่องหมายจุลภาค 78 2" xfId="403"/>
    <cellStyle name="เครื่องหมายจุลภาค 78 3" xfId="592"/>
    <cellStyle name="เครื่องหมายจุลภาค 78 4" xfId="802"/>
    <cellStyle name="เครื่องหมายจุลภาค 78 5" xfId="1010"/>
    <cellStyle name="เครื่องหมายจุลภาค 78 6" xfId="1220"/>
    <cellStyle name="เครื่องหมายจุลภาค 78 7" xfId="1425"/>
    <cellStyle name="เครื่องหมายจุลภาค 78 8" xfId="1632"/>
    <cellStyle name="เครื่องหมายจุลภาค 78 9" xfId="1834"/>
    <cellStyle name="เครื่องหมายจุลภาค 80" xfId="161"/>
    <cellStyle name="เครื่องหมายจุลภาค 80 10" xfId="2138"/>
    <cellStyle name="เครื่องหมายจุลภาค 80 11" xfId="3176"/>
    <cellStyle name="เครื่องหมายจุลภาค 80 2" xfId="406"/>
    <cellStyle name="เครื่องหมายจุลภาค 80 3" xfId="595"/>
    <cellStyle name="เครื่องหมายจุลภาค 80 4" xfId="805"/>
    <cellStyle name="เครื่องหมายจุลภาค 80 5" xfId="1013"/>
    <cellStyle name="เครื่องหมายจุลภาค 80 6" xfId="1223"/>
    <cellStyle name="เครื่องหมายจุลภาค 80 7" xfId="1428"/>
    <cellStyle name="เครื่องหมายจุลภาค 80 8" xfId="1635"/>
    <cellStyle name="เครื่องหมายจุลภาค 80 9" xfId="1837"/>
    <cellStyle name="เครื่องหมายจุลภาค 82" xfId="164"/>
    <cellStyle name="เครื่องหมายจุลภาค 82 10" xfId="2141"/>
    <cellStyle name="เครื่องหมายจุลภาค 82 11" xfId="3177"/>
    <cellStyle name="เครื่องหมายจุลภาค 82 2" xfId="409"/>
    <cellStyle name="เครื่องหมายจุลภาค 82 3" xfId="598"/>
    <cellStyle name="เครื่องหมายจุลภาค 82 4" xfId="808"/>
    <cellStyle name="เครื่องหมายจุลภาค 82 5" xfId="1016"/>
    <cellStyle name="เครื่องหมายจุลภาค 82 6" xfId="1226"/>
    <cellStyle name="เครื่องหมายจุลภาค 82 7" xfId="1431"/>
    <cellStyle name="เครื่องหมายจุลภาค 82 8" xfId="1638"/>
    <cellStyle name="เครื่องหมายจุลภาค 82 9" xfId="1840"/>
    <cellStyle name="เครื่องหมายจุลภาค 84" xfId="167"/>
    <cellStyle name="เครื่องหมายจุลภาค 84 10" xfId="2144"/>
    <cellStyle name="เครื่องหมายจุลภาค 84 11" xfId="3178"/>
    <cellStyle name="เครื่องหมายจุลภาค 84 2" xfId="412"/>
    <cellStyle name="เครื่องหมายจุลภาค 84 3" xfId="601"/>
    <cellStyle name="เครื่องหมายจุลภาค 84 4" xfId="811"/>
    <cellStyle name="เครื่องหมายจุลภาค 84 5" xfId="1019"/>
    <cellStyle name="เครื่องหมายจุลภาค 84 6" xfId="1229"/>
    <cellStyle name="เครื่องหมายจุลภาค 84 7" xfId="1434"/>
    <cellStyle name="เครื่องหมายจุลภาค 84 8" xfId="1641"/>
    <cellStyle name="เครื่องหมายจุลภาค 84 9" xfId="1843"/>
    <cellStyle name="เครื่องหมายจุลภาค 86" xfId="170"/>
    <cellStyle name="เครื่องหมายจุลภาค 86 10" xfId="2147"/>
    <cellStyle name="เครื่องหมายจุลภาค 86 11" xfId="3179"/>
    <cellStyle name="เครื่องหมายจุลภาค 86 2" xfId="415"/>
    <cellStyle name="เครื่องหมายจุลภาค 86 3" xfId="604"/>
    <cellStyle name="เครื่องหมายจุลภาค 86 4" xfId="814"/>
    <cellStyle name="เครื่องหมายจุลภาค 86 5" xfId="1022"/>
    <cellStyle name="เครื่องหมายจุลภาค 86 6" xfId="1232"/>
    <cellStyle name="เครื่องหมายจุลภาค 86 7" xfId="1437"/>
    <cellStyle name="เครื่องหมายจุลภาค 86 8" xfId="1644"/>
    <cellStyle name="เครื่องหมายจุลภาค 86 9" xfId="1846"/>
    <cellStyle name="เครื่องหมายจุลภาค 88" xfId="173"/>
    <cellStyle name="เครื่องหมายจุลภาค 88 10" xfId="2150"/>
    <cellStyle name="เครื่องหมายจุลภาค 88 11" xfId="3180"/>
    <cellStyle name="เครื่องหมายจุลภาค 88 2" xfId="418"/>
    <cellStyle name="เครื่องหมายจุลภาค 88 3" xfId="607"/>
    <cellStyle name="เครื่องหมายจุลภาค 88 4" xfId="817"/>
    <cellStyle name="เครื่องหมายจุลภาค 88 5" xfId="1025"/>
    <cellStyle name="เครื่องหมายจุลภาค 88 6" xfId="1235"/>
    <cellStyle name="เครื่องหมายจุลภาค 88 7" xfId="1440"/>
    <cellStyle name="เครื่องหมายจุลภาค 88 8" xfId="1647"/>
    <cellStyle name="เครื่องหมายจุลภาค 88 9" xfId="1849"/>
    <cellStyle name="เครื่องหมายจุลภาค 90" xfId="176"/>
    <cellStyle name="เครื่องหมายจุลภาค 90 10" xfId="2153"/>
    <cellStyle name="เครื่องหมายจุลภาค 90 11" xfId="3181"/>
    <cellStyle name="เครื่องหมายจุลภาค 90 2" xfId="421"/>
    <cellStyle name="เครื่องหมายจุลภาค 90 3" xfId="610"/>
    <cellStyle name="เครื่องหมายจุลภาค 90 4" xfId="820"/>
    <cellStyle name="เครื่องหมายจุลภาค 90 5" xfId="1028"/>
    <cellStyle name="เครื่องหมายจุลภาค 90 6" xfId="1238"/>
    <cellStyle name="เครื่องหมายจุลภาค 90 7" xfId="1443"/>
    <cellStyle name="เครื่องหมายจุลภาค 90 8" xfId="1650"/>
    <cellStyle name="เครื่องหมายจุลภาค 90 9" xfId="1852"/>
    <cellStyle name="เครื่องหมายจุลภาค 92" xfId="179"/>
    <cellStyle name="เครื่องหมายจุลภาค 92 10" xfId="2156"/>
    <cellStyle name="เครื่องหมายจุลภาค 92 11" xfId="3182"/>
    <cellStyle name="เครื่องหมายจุลภาค 92 2" xfId="424"/>
    <cellStyle name="เครื่องหมายจุลภาค 92 3" xfId="613"/>
    <cellStyle name="เครื่องหมายจุลภาค 92 4" xfId="823"/>
    <cellStyle name="เครื่องหมายจุลภาค 92 5" xfId="1031"/>
    <cellStyle name="เครื่องหมายจุลภาค 92 6" xfId="1241"/>
    <cellStyle name="เครื่องหมายจุลภาค 92 7" xfId="1446"/>
    <cellStyle name="เครื่องหมายจุลภาค 92 8" xfId="1653"/>
    <cellStyle name="เครื่องหมายจุลภาค 92 9" xfId="1855"/>
    <cellStyle name="เครื่องหมายจุลภาค 94" xfId="182"/>
    <cellStyle name="เครื่องหมายจุลภาค 94 10" xfId="2159"/>
    <cellStyle name="เครื่องหมายจุลภาค 94 11" xfId="3183"/>
    <cellStyle name="เครื่องหมายจุลภาค 94 2" xfId="427"/>
    <cellStyle name="เครื่องหมายจุลภาค 94 3" xfId="616"/>
    <cellStyle name="เครื่องหมายจุลภาค 94 4" xfId="826"/>
    <cellStyle name="เครื่องหมายจุลภาค 94 5" xfId="1034"/>
    <cellStyle name="เครื่องหมายจุลภาค 94 6" xfId="1244"/>
    <cellStyle name="เครื่องหมายจุลภาค 94 7" xfId="1449"/>
    <cellStyle name="เครื่องหมายจุลภาค 94 8" xfId="1656"/>
    <cellStyle name="เครื่องหมายจุลภาค 94 9" xfId="1858"/>
    <cellStyle name="เครื่องหมายจุลภาค 96" xfId="185"/>
    <cellStyle name="เครื่องหมายจุลภาค 96 10" xfId="2162"/>
    <cellStyle name="เครื่องหมายจุลภาค 96 11" xfId="3184"/>
    <cellStyle name="เครื่องหมายจุลภาค 96 2" xfId="430"/>
    <cellStyle name="เครื่องหมายจุลภาค 96 3" xfId="619"/>
    <cellStyle name="เครื่องหมายจุลภาค 96 4" xfId="829"/>
    <cellStyle name="เครื่องหมายจุลภาค 96 5" xfId="1037"/>
    <cellStyle name="เครื่องหมายจุลภาค 96 6" xfId="1247"/>
    <cellStyle name="เครื่องหมายจุลภาค 96 7" xfId="1452"/>
    <cellStyle name="เครื่องหมายจุลภาค 96 8" xfId="1659"/>
    <cellStyle name="เครื่องหมายจุลภาค 96 9" xfId="1861"/>
    <cellStyle name="เครื่องหมายจุลภาค 99" xfId="188"/>
    <cellStyle name="เครื่องหมายจุลภาค 99 10" xfId="2165"/>
    <cellStyle name="เครื่องหมายจุลภาค 99 11" xfId="3185"/>
    <cellStyle name="เครื่องหมายจุลภาค 99 2" xfId="433"/>
    <cellStyle name="เครื่องหมายจุลภาค 99 3" xfId="622"/>
    <cellStyle name="เครื่องหมายจุลภาค 99 4" xfId="832"/>
    <cellStyle name="เครื่องหมายจุลภาค 99 5" xfId="1040"/>
    <cellStyle name="เครื่องหมายจุลภาค 99 6" xfId="1250"/>
    <cellStyle name="เครื่องหมายจุลภาค 99 7" xfId="1455"/>
    <cellStyle name="เครื่องหมายจุลภาค 99 8" xfId="1662"/>
    <cellStyle name="เครื่องหมายจุลภาค 99 9" xfId="1864"/>
    <cellStyle name="ปกติ 100" xfId="187"/>
    <cellStyle name="ปกติ 100 10" xfId="2164"/>
    <cellStyle name="ปกติ 100 11" xfId="3186"/>
    <cellStyle name="ปกติ 100 2" xfId="432"/>
    <cellStyle name="ปกติ 100 3" xfId="621"/>
    <cellStyle name="ปกติ 100 4" xfId="831"/>
    <cellStyle name="ปกติ 100 5" xfId="1039"/>
    <cellStyle name="ปกติ 100 6" xfId="1249"/>
    <cellStyle name="ปกติ 100 7" xfId="1454"/>
    <cellStyle name="ปกติ 100 8" xfId="1661"/>
    <cellStyle name="ปกติ 100 9" xfId="1863"/>
    <cellStyle name="ปกติ 101" xfId="189"/>
    <cellStyle name="ปกติ 101 10" xfId="2166"/>
    <cellStyle name="ปกติ 101 11" xfId="3187"/>
    <cellStyle name="ปกติ 101 2" xfId="434"/>
    <cellStyle name="ปกติ 101 3" xfId="623"/>
    <cellStyle name="ปกติ 101 4" xfId="833"/>
    <cellStyle name="ปกติ 101 5" xfId="1041"/>
    <cellStyle name="ปกติ 101 6" xfId="1251"/>
    <cellStyle name="ปกติ 101 7" xfId="1456"/>
    <cellStyle name="ปกติ 101 8" xfId="1663"/>
    <cellStyle name="ปกติ 101 9" xfId="1865"/>
    <cellStyle name="ปกติ 102" xfId="190"/>
    <cellStyle name="ปกติ 102 10" xfId="2167"/>
    <cellStyle name="ปกติ 102 11" xfId="3188"/>
    <cellStyle name="ปกติ 102 2" xfId="435"/>
    <cellStyle name="ปกติ 102 3" xfId="624"/>
    <cellStyle name="ปกติ 102 4" xfId="834"/>
    <cellStyle name="ปกติ 102 5" xfId="1042"/>
    <cellStyle name="ปกติ 102 6" xfId="1252"/>
    <cellStyle name="ปกติ 102 7" xfId="1457"/>
    <cellStyle name="ปกติ 102 8" xfId="1664"/>
    <cellStyle name="ปกติ 102 9" xfId="1866"/>
    <cellStyle name="ปกติ 103" xfId="192"/>
    <cellStyle name="ปกติ 103 10" xfId="2169"/>
    <cellStyle name="ปกติ 103 11" xfId="3189"/>
    <cellStyle name="ปกติ 103 2" xfId="437"/>
    <cellStyle name="ปกติ 103 3" xfId="626"/>
    <cellStyle name="ปกติ 103 4" xfId="836"/>
    <cellStyle name="ปกติ 103 5" xfId="1044"/>
    <cellStyle name="ปกติ 103 6" xfId="1254"/>
    <cellStyle name="ปกติ 103 7" xfId="1459"/>
    <cellStyle name="ปกติ 103 8" xfId="1666"/>
    <cellStyle name="ปกติ 103 9" xfId="1868"/>
    <cellStyle name="ปกติ 104" xfId="193"/>
    <cellStyle name="ปกติ 104 10" xfId="2170"/>
    <cellStyle name="ปกติ 104 11" xfId="3190"/>
    <cellStyle name="ปกติ 104 2" xfId="438"/>
    <cellStyle name="ปกติ 104 3" xfId="627"/>
    <cellStyle name="ปกติ 104 4" xfId="837"/>
    <cellStyle name="ปกติ 104 5" xfId="1045"/>
    <cellStyle name="ปกติ 104 6" xfId="1255"/>
    <cellStyle name="ปกติ 104 7" xfId="1460"/>
    <cellStyle name="ปกติ 104 8" xfId="1667"/>
    <cellStyle name="ปกติ 104 9" xfId="1869"/>
    <cellStyle name="ปกติ 105" xfId="195"/>
    <cellStyle name="ปกติ 105 10" xfId="2172"/>
    <cellStyle name="ปกติ 105 11" xfId="3191"/>
    <cellStyle name="ปกติ 105 2" xfId="440"/>
    <cellStyle name="ปกติ 105 3" xfId="629"/>
    <cellStyle name="ปกติ 105 4" xfId="839"/>
    <cellStyle name="ปกติ 105 5" xfId="1047"/>
    <cellStyle name="ปกติ 105 6" xfId="1257"/>
    <cellStyle name="ปกติ 105 7" xfId="1462"/>
    <cellStyle name="ปกติ 105 8" xfId="1669"/>
    <cellStyle name="ปกติ 105 9" xfId="1871"/>
    <cellStyle name="ปกติ 108" xfId="196"/>
    <cellStyle name="ปกติ 108 10" xfId="2173"/>
    <cellStyle name="ปกติ 108 11" xfId="3192"/>
    <cellStyle name="ปกติ 108 2" xfId="441"/>
    <cellStyle name="ปกติ 108 3" xfId="630"/>
    <cellStyle name="ปกติ 108 4" xfId="840"/>
    <cellStyle name="ปกติ 108 5" xfId="1048"/>
    <cellStyle name="ปกติ 108 6" xfId="1258"/>
    <cellStyle name="ปกติ 108 7" xfId="1463"/>
    <cellStyle name="ปกติ 108 8" xfId="1670"/>
    <cellStyle name="ปกติ 108 9" xfId="1872"/>
    <cellStyle name="ปกติ 109" xfId="198"/>
    <cellStyle name="ปกติ 109 10" xfId="2175"/>
    <cellStyle name="ปกติ 109 11" xfId="3193"/>
    <cellStyle name="ปกติ 109 2" xfId="443"/>
    <cellStyle name="ปกติ 109 3" xfId="632"/>
    <cellStyle name="ปกติ 109 4" xfId="842"/>
    <cellStyle name="ปกติ 109 5" xfId="1050"/>
    <cellStyle name="ปกติ 109 6" xfId="1260"/>
    <cellStyle name="ปกติ 109 7" xfId="1465"/>
    <cellStyle name="ปกติ 109 8" xfId="1672"/>
    <cellStyle name="ปกติ 109 9" xfId="1874"/>
    <cellStyle name="ปกติ 110" xfId="199"/>
    <cellStyle name="ปกติ 110 10" xfId="2176"/>
    <cellStyle name="ปกติ 110 11" xfId="3194"/>
    <cellStyle name="ปกติ 110 2" xfId="444"/>
    <cellStyle name="ปกติ 110 3" xfId="633"/>
    <cellStyle name="ปกติ 110 4" xfId="843"/>
    <cellStyle name="ปกติ 110 5" xfId="1051"/>
    <cellStyle name="ปกติ 110 6" xfId="1261"/>
    <cellStyle name="ปกติ 110 7" xfId="1466"/>
    <cellStyle name="ปกติ 110 8" xfId="1673"/>
    <cellStyle name="ปกติ 110 9" xfId="1875"/>
    <cellStyle name="ปกติ 111" xfId="201"/>
    <cellStyle name="ปกติ 111 10" xfId="2178"/>
    <cellStyle name="ปกติ 111 11" xfId="3195"/>
    <cellStyle name="ปกติ 111 2" xfId="446"/>
    <cellStyle name="ปกติ 111 3" xfId="635"/>
    <cellStyle name="ปกติ 111 4" xfId="845"/>
    <cellStyle name="ปกติ 111 5" xfId="1053"/>
    <cellStyle name="ปกติ 111 6" xfId="1263"/>
    <cellStyle name="ปกติ 111 7" xfId="1468"/>
    <cellStyle name="ปกติ 111 8" xfId="1675"/>
    <cellStyle name="ปกติ 111 9" xfId="1877"/>
    <cellStyle name="ปกติ 112" xfId="202"/>
    <cellStyle name="ปกติ 112 10" xfId="2179"/>
    <cellStyle name="ปกติ 112 11" xfId="3196"/>
    <cellStyle name="ปกติ 112 2" xfId="447"/>
    <cellStyle name="ปกติ 112 3" xfId="636"/>
    <cellStyle name="ปกติ 112 4" xfId="846"/>
    <cellStyle name="ปกติ 112 5" xfId="1054"/>
    <cellStyle name="ปกติ 112 6" xfId="1264"/>
    <cellStyle name="ปกติ 112 7" xfId="1469"/>
    <cellStyle name="ปกติ 112 8" xfId="1676"/>
    <cellStyle name="ปกติ 112 9" xfId="1878"/>
    <cellStyle name="ปกติ 113" xfId="204"/>
    <cellStyle name="ปกติ 113 10" xfId="2181"/>
    <cellStyle name="ปกติ 113 11" xfId="3197"/>
    <cellStyle name="ปกติ 113 2" xfId="449"/>
    <cellStyle name="ปกติ 113 3" xfId="638"/>
    <cellStyle name="ปกติ 113 4" xfId="848"/>
    <cellStyle name="ปกติ 113 5" xfId="1056"/>
    <cellStyle name="ปกติ 113 6" xfId="1266"/>
    <cellStyle name="ปกติ 113 7" xfId="1471"/>
    <cellStyle name="ปกติ 113 8" xfId="1678"/>
    <cellStyle name="ปกติ 113 9" xfId="1880"/>
    <cellStyle name="ปกติ 114" xfId="205"/>
    <cellStyle name="ปกติ 114 10" xfId="2182"/>
    <cellStyle name="ปกติ 114 11" xfId="3198"/>
    <cellStyle name="ปกติ 114 2" xfId="450"/>
    <cellStyle name="ปกติ 114 3" xfId="639"/>
    <cellStyle name="ปกติ 114 4" xfId="849"/>
    <cellStyle name="ปกติ 114 5" xfId="1057"/>
    <cellStyle name="ปกติ 114 6" xfId="1267"/>
    <cellStyle name="ปกติ 114 7" xfId="1472"/>
    <cellStyle name="ปกติ 114 8" xfId="1679"/>
    <cellStyle name="ปกติ 114 9" xfId="1881"/>
    <cellStyle name="ปกติ 115" xfId="207"/>
    <cellStyle name="ปกติ 115 10" xfId="2184"/>
    <cellStyle name="ปกติ 115 11" xfId="3199"/>
    <cellStyle name="ปกติ 115 2" xfId="452"/>
    <cellStyle name="ปกติ 115 3" xfId="641"/>
    <cellStyle name="ปกติ 115 4" xfId="851"/>
    <cellStyle name="ปกติ 115 5" xfId="1059"/>
    <cellStyle name="ปกติ 115 6" xfId="1269"/>
    <cellStyle name="ปกติ 115 7" xfId="1474"/>
    <cellStyle name="ปกติ 115 8" xfId="1681"/>
    <cellStyle name="ปกติ 115 9" xfId="1883"/>
    <cellStyle name="ปกติ 116" xfId="208"/>
    <cellStyle name="ปกติ 116 10" xfId="2185"/>
    <cellStyle name="ปกติ 116 11" xfId="3200"/>
    <cellStyle name="ปกติ 116 2" xfId="453"/>
    <cellStyle name="ปกติ 116 3" xfId="642"/>
    <cellStyle name="ปกติ 116 4" xfId="852"/>
    <cellStyle name="ปกติ 116 5" xfId="1060"/>
    <cellStyle name="ปกติ 116 6" xfId="1270"/>
    <cellStyle name="ปกติ 116 7" xfId="1475"/>
    <cellStyle name="ปกติ 116 8" xfId="1682"/>
    <cellStyle name="ปกติ 116 9" xfId="1884"/>
    <cellStyle name="ปกติ 117" xfId="210"/>
    <cellStyle name="ปกติ 117 10" xfId="2187"/>
    <cellStyle name="ปกติ 117 11" xfId="3201"/>
    <cellStyle name="ปกติ 117 2" xfId="455"/>
    <cellStyle name="ปกติ 117 3" xfId="644"/>
    <cellStyle name="ปกติ 117 4" xfId="854"/>
    <cellStyle name="ปกติ 117 5" xfId="1062"/>
    <cellStyle name="ปกติ 117 6" xfId="1272"/>
    <cellStyle name="ปกติ 117 7" xfId="1477"/>
    <cellStyle name="ปกติ 117 8" xfId="1684"/>
    <cellStyle name="ปกติ 117 9" xfId="1886"/>
    <cellStyle name="ปกติ 118" xfId="211"/>
    <cellStyle name="ปกติ 118 10" xfId="2188"/>
    <cellStyle name="ปกติ 118 11" xfId="3202"/>
    <cellStyle name="ปกติ 118 2" xfId="456"/>
    <cellStyle name="ปกติ 118 3" xfId="645"/>
    <cellStyle name="ปกติ 118 4" xfId="855"/>
    <cellStyle name="ปกติ 118 5" xfId="1063"/>
    <cellStyle name="ปกติ 118 6" xfId="1273"/>
    <cellStyle name="ปกติ 118 7" xfId="1478"/>
    <cellStyle name="ปกติ 118 8" xfId="1685"/>
    <cellStyle name="ปกติ 118 9" xfId="1887"/>
    <cellStyle name="ปกติ 119" xfId="213"/>
    <cellStyle name="ปกติ 119 10" xfId="2190"/>
    <cellStyle name="ปกติ 119 11" xfId="3203"/>
    <cellStyle name="ปกติ 119 2" xfId="458"/>
    <cellStyle name="ปกติ 119 3" xfId="647"/>
    <cellStyle name="ปกติ 119 4" xfId="857"/>
    <cellStyle name="ปกติ 119 5" xfId="1065"/>
    <cellStyle name="ปกติ 119 6" xfId="1275"/>
    <cellStyle name="ปกติ 119 7" xfId="1480"/>
    <cellStyle name="ปกติ 119 8" xfId="1687"/>
    <cellStyle name="ปกติ 119 9" xfId="1889"/>
    <cellStyle name="ปกติ 122" xfId="214"/>
    <cellStyle name="ปกติ 122 10" xfId="2191"/>
    <cellStyle name="ปกติ 122 11" xfId="3204"/>
    <cellStyle name="ปกติ 122 2" xfId="459"/>
    <cellStyle name="ปกติ 122 3" xfId="648"/>
    <cellStyle name="ปกติ 122 4" xfId="858"/>
    <cellStyle name="ปกติ 122 5" xfId="1066"/>
    <cellStyle name="ปกติ 122 6" xfId="1276"/>
    <cellStyle name="ปกติ 122 7" xfId="1481"/>
    <cellStyle name="ปกติ 122 8" xfId="1688"/>
    <cellStyle name="ปกติ 122 9" xfId="1890"/>
    <cellStyle name="ปกติ 123" xfId="216"/>
    <cellStyle name="ปกติ 123 10" xfId="2193"/>
    <cellStyle name="ปกติ 123 11" xfId="3205"/>
    <cellStyle name="ปกติ 123 2" xfId="461"/>
    <cellStyle name="ปกติ 123 3" xfId="650"/>
    <cellStyle name="ปกติ 123 4" xfId="860"/>
    <cellStyle name="ปกติ 123 5" xfId="1068"/>
    <cellStyle name="ปกติ 123 6" xfId="1278"/>
    <cellStyle name="ปกติ 123 7" xfId="1483"/>
    <cellStyle name="ปกติ 123 8" xfId="1690"/>
    <cellStyle name="ปกติ 123 9" xfId="1892"/>
    <cellStyle name="ปกติ 124" xfId="217"/>
    <cellStyle name="ปกติ 124 10" xfId="2194"/>
    <cellStyle name="ปกติ 124 11" xfId="3206"/>
    <cellStyle name="ปกติ 124 2" xfId="462"/>
    <cellStyle name="ปกติ 124 3" xfId="651"/>
    <cellStyle name="ปกติ 124 4" xfId="861"/>
    <cellStyle name="ปกติ 124 5" xfId="1069"/>
    <cellStyle name="ปกติ 124 6" xfId="1279"/>
    <cellStyle name="ปกติ 124 7" xfId="1484"/>
    <cellStyle name="ปกติ 124 8" xfId="1691"/>
    <cellStyle name="ปกติ 124 9" xfId="1893"/>
    <cellStyle name="ปกติ 125" xfId="219"/>
    <cellStyle name="ปกติ 125 10" xfId="2196"/>
    <cellStyle name="ปกติ 125 11" xfId="3207"/>
    <cellStyle name="ปกติ 125 2" xfId="464"/>
    <cellStyle name="ปกติ 125 3" xfId="653"/>
    <cellStyle name="ปกติ 125 4" xfId="863"/>
    <cellStyle name="ปกติ 125 5" xfId="1071"/>
    <cellStyle name="ปกติ 125 6" xfId="1281"/>
    <cellStyle name="ปกติ 125 7" xfId="1486"/>
    <cellStyle name="ปกติ 125 8" xfId="1693"/>
    <cellStyle name="ปกติ 125 9" xfId="1895"/>
    <cellStyle name="ปกติ 126" xfId="220"/>
    <cellStyle name="ปกติ 126 10" xfId="2197"/>
    <cellStyle name="ปกติ 126 11" xfId="3208"/>
    <cellStyle name="ปกติ 126 2" xfId="465"/>
    <cellStyle name="ปกติ 126 3" xfId="654"/>
    <cellStyle name="ปกติ 126 4" xfId="864"/>
    <cellStyle name="ปกติ 126 5" xfId="1072"/>
    <cellStyle name="ปกติ 126 6" xfId="1282"/>
    <cellStyle name="ปกติ 126 7" xfId="1487"/>
    <cellStyle name="ปกติ 126 8" xfId="1694"/>
    <cellStyle name="ปกติ 126 9" xfId="1896"/>
    <cellStyle name="ปกติ 127" xfId="222"/>
    <cellStyle name="ปกติ 127 10" xfId="2199"/>
    <cellStyle name="ปกติ 127 11" xfId="3209"/>
    <cellStyle name="ปกติ 127 2" xfId="467"/>
    <cellStyle name="ปกติ 127 3" xfId="656"/>
    <cellStyle name="ปกติ 127 4" xfId="866"/>
    <cellStyle name="ปกติ 127 5" xfId="1074"/>
    <cellStyle name="ปกติ 127 6" xfId="1284"/>
    <cellStyle name="ปกติ 127 7" xfId="1489"/>
    <cellStyle name="ปกติ 127 8" xfId="1696"/>
    <cellStyle name="ปกติ 127 9" xfId="1898"/>
    <cellStyle name="ปกติ 128" xfId="223"/>
    <cellStyle name="ปกติ 128 10" xfId="2200"/>
    <cellStyle name="ปกติ 128 11" xfId="3210"/>
    <cellStyle name="ปกติ 128 2" xfId="468"/>
    <cellStyle name="ปกติ 128 3" xfId="657"/>
    <cellStyle name="ปกติ 128 4" xfId="867"/>
    <cellStyle name="ปกติ 128 5" xfId="1075"/>
    <cellStyle name="ปกติ 128 6" xfId="1285"/>
    <cellStyle name="ปกติ 128 7" xfId="1490"/>
    <cellStyle name="ปกติ 128 8" xfId="1697"/>
    <cellStyle name="ปกติ 128 9" xfId="1899"/>
    <cellStyle name="ปกติ 129" xfId="225"/>
    <cellStyle name="ปกติ 129 10" xfId="2202"/>
    <cellStyle name="ปกติ 129 11" xfId="3211"/>
    <cellStyle name="ปกติ 129 2" xfId="470"/>
    <cellStyle name="ปกติ 129 3" xfId="659"/>
    <cellStyle name="ปกติ 129 4" xfId="869"/>
    <cellStyle name="ปกติ 129 5" xfId="1077"/>
    <cellStyle name="ปกติ 129 6" xfId="1287"/>
    <cellStyle name="ปกติ 129 7" xfId="1492"/>
    <cellStyle name="ปกติ 129 8" xfId="1699"/>
    <cellStyle name="ปกติ 129 9" xfId="1901"/>
    <cellStyle name="ปกติ 130" xfId="226"/>
    <cellStyle name="ปกติ 130 10" xfId="2203"/>
    <cellStyle name="ปกติ 130 11" xfId="3212"/>
    <cellStyle name="ปกติ 130 2" xfId="471"/>
    <cellStyle name="ปกติ 130 3" xfId="660"/>
    <cellStyle name="ปกติ 130 4" xfId="870"/>
    <cellStyle name="ปกติ 130 5" xfId="1078"/>
    <cellStyle name="ปกติ 130 6" xfId="1288"/>
    <cellStyle name="ปกติ 130 7" xfId="1493"/>
    <cellStyle name="ปกติ 130 8" xfId="1700"/>
    <cellStyle name="ปกติ 130 9" xfId="1902"/>
    <cellStyle name="ปกติ 131" xfId="228"/>
    <cellStyle name="ปกติ 131 10" xfId="2205"/>
    <cellStyle name="ปกติ 131 11" xfId="3213"/>
    <cellStyle name="ปกติ 131 2" xfId="473"/>
    <cellStyle name="ปกติ 131 3" xfId="662"/>
    <cellStyle name="ปกติ 131 4" xfId="872"/>
    <cellStyle name="ปกติ 131 5" xfId="1080"/>
    <cellStyle name="ปกติ 131 6" xfId="1290"/>
    <cellStyle name="ปกติ 131 7" xfId="1495"/>
    <cellStyle name="ปกติ 131 8" xfId="1702"/>
    <cellStyle name="ปกติ 131 9" xfId="1904"/>
    <cellStyle name="ปกติ 2" xfId="32"/>
    <cellStyle name="ปกติ 2 2" xfId="2277"/>
    <cellStyle name="ปกติ 2 3" xfId="2663"/>
    <cellStyle name="ปกติ 2 4" xfId="253"/>
    <cellStyle name="ปกติ 2 5" xfId="3302"/>
    <cellStyle name="ปกติ 3" xfId="2037"/>
    <cellStyle name="ปกติ 48" xfId="116"/>
    <cellStyle name="ปกติ 48 10" xfId="2092"/>
    <cellStyle name="ปกติ 48 11" xfId="3214"/>
    <cellStyle name="ปกติ 48 2" xfId="360"/>
    <cellStyle name="ปกติ 48 3" xfId="549"/>
    <cellStyle name="ปกติ 48 4" xfId="759"/>
    <cellStyle name="ปกติ 48 5" xfId="967"/>
    <cellStyle name="ปกติ 48 6" xfId="1177"/>
    <cellStyle name="ปกติ 48 7" xfId="1382"/>
    <cellStyle name="ปกติ 48 8" xfId="1589"/>
    <cellStyle name="ปกติ 48 9" xfId="1791"/>
    <cellStyle name="ปกติ 49" xfId="118"/>
    <cellStyle name="ปกติ 49 10" xfId="2094"/>
    <cellStyle name="ปกติ 49 11" xfId="3215"/>
    <cellStyle name="ปกติ 49 2" xfId="362"/>
    <cellStyle name="ปกติ 49 3" xfId="551"/>
    <cellStyle name="ปกติ 49 4" xfId="761"/>
    <cellStyle name="ปกติ 49 5" xfId="969"/>
    <cellStyle name="ปกติ 49 6" xfId="1179"/>
    <cellStyle name="ปกติ 49 7" xfId="1384"/>
    <cellStyle name="ปกติ 49 8" xfId="1591"/>
    <cellStyle name="ปกติ 49 9" xfId="1793"/>
    <cellStyle name="ปกติ 50" xfId="119"/>
    <cellStyle name="ปกติ 50 10" xfId="2095"/>
    <cellStyle name="ปกติ 50 11" xfId="3216"/>
    <cellStyle name="ปกติ 50 2" xfId="363"/>
    <cellStyle name="ปกติ 50 3" xfId="552"/>
    <cellStyle name="ปกติ 50 4" xfId="762"/>
    <cellStyle name="ปกติ 50 5" xfId="970"/>
    <cellStyle name="ปกติ 50 6" xfId="1180"/>
    <cellStyle name="ปกติ 50 7" xfId="1385"/>
    <cellStyle name="ปกติ 50 8" xfId="1592"/>
    <cellStyle name="ปกติ 50 9" xfId="1794"/>
    <cellStyle name="ปกติ 51" xfId="121"/>
    <cellStyle name="ปกติ 51 10" xfId="2097"/>
    <cellStyle name="ปกติ 51 11" xfId="3217"/>
    <cellStyle name="ปกติ 51 2" xfId="365"/>
    <cellStyle name="ปกติ 51 3" xfId="554"/>
    <cellStyle name="ปกติ 51 4" xfId="764"/>
    <cellStyle name="ปกติ 51 5" xfId="972"/>
    <cellStyle name="ปกติ 51 6" xfId="1182"/>
    <cellStyle name="ปกติ 51 7" xfId="1387"/>
    <cellStyle name="ปกติ 51 8" xfId="1594"/>
    <cellStyle name="ปกติ 51 9" xfId="1796"/>
    <cellStyle name="ปกติ 52" xfId="122"/>
    <cellStyle name="ปกติ 52 10" xfId="2098"/>
    <cellStyle name="ปกติ 52 11" xfId="3218"/>
    <cellStyle name="ปกติ 52 2" xfId="366"/>
    <cellStyle name="ปกติ 52 3" xfId="555"/>
    <cellStyle name="ปกติ 52 4" xfId="765"/>
    <cellStyle name="ปกติ 52 5" xfId="973"/>
    <cellStyle name="ปกติ 52 6" xfId="1183"/>
    <cellStyle name="ปกติ 52 7" xfId="1388"/>
    <cellStyle name="ปกติ 52 8" xfId="1595"/>
    <cellStyle name="ปกติ 52 9" xfId="1797"/>
    <cellStyle name="ปกติ 53" xfId="124"/>
    <cellStyle name="ปกติ 53 10" xfId="2100"/>
    <cellStyle name="ปกติ 53 11" xfId="3219"/>
    <cellStyle name="ปกติ 53 2" xfId="368"/>
    <cellStyle name="ปกติ 53 3" xfId="557"/>
    <cellStyle name="ปกติ 53 4" xfId="767"/>
    <cellStyle name="ปกติ 53 5" xfId="975"/>
    <cellStyle name="ปกติ 53 6" xfId="1185"/>
    <cellStyle name="ปกติ 53 7" xfId="1390"/>
    <cellStyle name="ปกติ 53 8" xfId="1597"/>
    <cellStyle name="ปกติ 53 9" xfId="1799"/>
    <cellStyle name="ปกติ 54" xfId="125"/>
    <cellStyle name="ปกติ 54 10" xfId="2101"/>
    <cellStyle name="ปกติ 54 11" xfId="3220"/>
    <cellStyle name="ปกติ 54 2" xfId="369"/>
    <cellStyle name="ปกติ 54 3" xfId="558"/>
    <cellStyle name="ปกติ 54 4" xfId="768"/>
    <cellStyle name="ปกติ 54 5" xfId="976"/>
    <cellStyle name="ปกติ 54 6" xfId="1186"/>
    <cellStyle name="ปกติ 54 7" xfId="1391"/>
    <cellStyle name="ปกติ 54 8" xfId="1598"/>
    <cellStyle name="ปกติ 54 9" xfId="1800"/>
    <cellStyle name="ปกติ 55" xfId="21"/>
    <cellStyle name="ปกติ 55 10" xfId="2103"/>
    <cellStyle name="ปกติ 55 11" xfId="3221"/>
    <cellStyle name="ปกติ 55 2" xfId="371"/>
    <cellStyle name="ปกติ 55 3" xfId="560"/>
    <cellStyle name="ปกติ 55 4" xfId="770"/>
    <cellStyle name="ปกติ 55 5" xfId="978"/>
    <cellStyle name="ปกติ 55 6" xfId="1188"/>
    <cellStyle name="ปกติ 55 7" xfId="1393"/>
    <cellStyle name="ปกติ 55 8" xfId="1600"/>
    <cellStyle name="ปกติ 55 9" xfId="1802"/>
    <cellStyle name="ปกติ 58" xfId="127"/>
    <cellStyle name="ปกติ 58 10" xfId="2104"/>
    <cellStyle name="ปกติ 58 11" xfId="3222"/>
    <cellStyle name="ปกติ 58 2" xfId="372"/>
    <cellStyle name="ปกติ 58 3" xfId="561"/>
    <cellStyle name="ปกติ 58 4" xfId="771"/>
    <cellStyle name="ปกติ 58 5" xfId="979"/>
    <cellStyle name="ปกติ 58 6" xfId="1189"/>
    <cellStyle name="ปกติ 58 7" xfId="1394"/>
    <cellStyle name="ปกติ 58 8" xfId="1601"/>
    <cellStyle name="ปกติ 58 9" xfId="1803"/>
    <cellStyle name="ปกติ 60" xfId="129"/>
    <cellStyle name="ปกติ 60 10" xfId="2106"/>
    <cellStyle name="ปกติ 60 11" xfId="3223"/>
    <cellStyle name="ปกติ 60 2" xfId="374"/>
    <cellStyle name="ปกติ 60 3" xfId="563"/>
    <cellStyle name="ปกติ 60 4" xfId="773"/>
    <cellStyle name="ปกติ 60 5" xfId="981"/>
    <cellStyle name="ปกติ 60 6" xfId="1191"/>
    <cellStyle name="ปกติ 60 7" xfId="1396"/>
    <cellStyle name="ปกติ 60 8" xfId="1603"/>
    <cellStyle name="ปกติ 60 9" xfId="1805"/>
    <cellStyle name="ปกติ 61" xfId="130"/>
    <cellStyle name="ปกติ 61 10" xfId="2107"/>
    <cellStyle name="ปกติ 61 11" xfId="3224"/>
    <cellStyle name="ปกติ 61 2" xfId="375"/>
    <cellStyle name="ปกติ 61 3" xfId="564"/>
    <cellStyle name="ปกติ 61 4" xfId="774"/>
    <cellStyle name="ปกติ 61 5" xfId="982"/>
    <cellStyle name="ปกติ 61 6" xfId="1192"/>
    <cellStyle name="ปกติ 61 7" xfId="1397"/>
    <cellStyle name="ปกติ 61 8" xfId="1604"/>
    <cellStyle name="ปกติ 61 9" xfId="1806"/>
    <cellStyle name="ปกติ 62" xfId="132"/>
    <cellStyle name="ปกติ 62 10" xfId="2109"/>
    <cellStyle name="ปกติ 62 11" xfId="3225"/>
    <cellStyle name="ปกติ 62 2" xfId="377"/>
    <cellStyle name="ปกติ 62 3" xfId="566"/>
    <cellStyle name="ปกติ 62 4" xfId="776"/>
    <cellStyle name="ปกติ 62 5" xfId="984"/>
    <cellStyle name="ปกติ 62 6" xfId="1194"/>
    <cellStyle name="ปกติ 62 7" xfId="1399"/>
    <cellStyle name="ปกติ 62 8" xfId="1606"/>
    <cellStyle name="ปกติ 62 9" xfId="1808"/>
    <cellStyle name="ปกติ 63" xfId="133"/>
    <cellStyle name="ปกติ 63 10" xfId="2110"/>
    <cellStyle name="ปกติ 63 11" xfId="3226"/>
    <cellStyle name="ปกติ 63 2" xfId="378"/>
    <cellStyle name="ปกติ 63 3" xfId="567"/>
    <cellStyle name="ปกติ 63 4" xfId="777"/>
    <cellStyle name="ปกติ 63 5" xfId="985"/>
    <cellStyle name="ปกติ 63 6" xfId="1195"/>
    <cellStyle name="ปกติ 63 7" xfId="1400"/>
    <cellStyle name="ปกติ 63 8" xfId="1607"/>
    <cellStyle name="ปกติ 63 9" xfId="1809"/>
    <cellStyle name="ปกติ 64" xfId="135"/>
    <cellStyle name="ปกติ 64 10" xfId="2112"/>
    <cellStyle name="ปกติ 64 11" xfId="3227"/>
    <cellStyle name="ปกติ 64 2" xfId="380"/>
    <cellStyle name="ปกติ 64 3" xfId="569"/>
    <cellStyle name="ปกติ 64 4" xfId="779"/>
    <cellStyle name="ปกติ 64 5" xfId="987"/>
    <cellStyle name="ปกติ 64 6" xfId="1197"/>
    <cellStyle name="ปกติ 64 7" xfId="1402"/>
    <cellStyle name="ปกติ 64 8" xfId="1609"/>
    <cellStyle name="ปกติ 64 9" xfId="1811"/>
    <cellStyle name="ปกติ 65" xfId="138"/>
    <cellStyle name="ปกติ 65 10" xfId="2115"/>
    <cellStyle name="ปกติ 65 11" xfId="3228"/>
    <cellStyle name="ปกติ 65 2" xfId="383"/>
    <cellStyle name="ปกติ 65 3" xfId="572"/>
    <cellStyle name="ปกติ 65 4" xfId="782"/>
    <cellStyle name="ปกติ 65 5" xfId="990"/>
    <cellStyle name="ปกติ 65 6" xfId="1200"/>
    <cellStyle name="ปกติ 65 7" xfId="1405"/>
    <cellStyle name="ปกติ 65 8" xfId="1612"/>
    <cellStyle name="ปกติ 65 9" xfId="1814"/>
    <cellStyle name="ปกติ 66" xfId="136"/>
    <cellStyle name="ปกติ 66 10" xfId="2113"/>
    <cellStyle name="ปกติ 66 11" xfId="3229"/>
    <cellStyle name="ปกติ 66 2" xfId="381"/>
    <cellStyle name="ปกติ 66 3" xfId="570"/>
    <cellStyle name="ปกติ 66 4" xfId="780"/>
    <cellStyle name="ปกติ 66 5" xfId="988"/>
    <cellStyle name="ปกติ 66 6" xfId="1198"/>
    <cellStyle name="ปกติ 66 7" xfId="1403"/>
    <cellStyle name="ปกติ 66 8" xfId="1610"/>
    <cellStyle name="ปกติ 66 9" xfId="1812"/>
    <cellStyle name="ปกติ 67" xfId="139"/>
    <cellStyle name="ปกติ 67 10" xfId="2116"/>
    <cellStyle name="ปกติ 67 11" xfId="3230"/>
    <cellStyle name="ปกติ 67 2" xfId="384"/>
    <cellStyle name="ปกติ 67 3" xfId="573"/>
    <cellStyle name="ปกติ 67 4" xfId="783"/>
    <cellStyle name="ปกติ 67 5" xfId="991"/>
    <cellStyle name="ปกติ 67 6" xfId="1201"/>
    <cellStyle name="ปกติ 67 7" xfId="1406"/>
    <cellStyle name="ปกติ 67 8" xfId="1613"/>
    <cellStyle name="ปกติ 67 9" xfId="1815"/>
    <cellStyle name="ปกติ 68" xfId="141"/>
    <cellStyle name="ปกติ 68 10" xfId="2118"/>
    <cellStyle name="ปกติ 68 11" xfId="3231"/>
    <cellStyle name="ปกติ 68 2" xfId="386"/>
    <cellStyle name="ปกติ 68 3" xfId="575"/>
    <cellStyle name="ปกติ 68 4" xfId="785"/>
    <cellStyle name="ปกติ 68 5" xfId="993"/>
    <cellStyle name="ปกติ 68 6" xfId="1203"/>
    <cellStyle name="ปกติ 68 7" xfId="1408"/>
    <cellStyle name="ปกติ 68 8" xfId="1615"/>
    <cellStyle name="ปกติ 68 9" xfId="1817"/>
    <cellStyle name="ปกติ 69" xfId="142"/>
    <cellStyle name="ปกติ 69 10" xfId="2119"/>
    <cellStyle name="ปกติ 69 11" xfId="3232"/>
    <cellStyle name="ปกติ 69 2" xfId="387"/>
    <cellStyle name="ปกติ 69 3" xfId="576"/>
    <cellStyle name="ปกติ 69 4" xfId="786"/>
    <cellStyle name="ปกติ 69 5" xfId="994"/>
    <cellStyle name="ปกติ 69 6" xfId="1204"/>
    <cellStyle name="ปกติ 69 7" xfId="1409"/>
    <cellStyle name="ปกติ 69 8" xfId="1616"/>
    <cellStyle name="ปกติ 69 9" xfId="1818"/>
    <cellStyle name="ปกติ 70" xfId="144"/>
    <cellStyle name="ปกติ 70 10" xfId="2121"/>
    <cellStyle name="ปกติ 70 11" xfId="3233"/>
    <cellStyle name="ปกติ 70 2" xfId="389"/>
    <cellStyle name="ปกติ 70 3" xfId="578"/>
    <cellStyle name="ปกติ 70 4" xfId="788"/>
    <cellStyle name="ปกติ 70 5" xfId="996"/>
    <cellStyle name="ปกติ 70 6" xfId="1206"/>
    <cellStyle name="ปกติ 70 7" xfId="1411"/>
    <cellStyle name="ปกติ 70 8" xfId="1618"/>
    <cellStyle name="ปกติ 70 9" xfId="1820"/>
    <cellStyle name="ปกติ 71" xfId="145"/>
    <cellStyle name="ปกติ 71 10" xfId="2122"/>
    <cellStyle name="ปกติ 71 11" xfId="3234"/>
    <cellStyle name="ปกติ 71 2" xfId="390"/>
    <cellStyle name="ปกติ 71 3" xfId="579"/>
    <cellStyle name="ปกติ 71 4" xfId="789"/>
    <cellStyle name="ปกติ 71 5" xfId="997"/>
    <cellStyle name="ปกติ 71 6" xfId="1207"/>
    <cellStyle name="ปกติ 71 7" xfId="1412"/>
    <cellStyle name="ปกติ 71 8" xfId="1619"/>
    <cellStyle name="ปกติ 71 9" xfId="1821"/>
    <cellStyle name="ปกติ 72" xfId="147"/>
    <cellStyle name="ปกติ 72 10" xfId="2124"/>
    <cellStyle name="ปกติ 72 11" xfId="3235"/>
    <cellStyle name="ปกติ 72 2" xfId="392"/>
    <cellStyle name="ปกติ 72 3" xfId="581"/>
    <cellStyle name="ปกติ 72 4" xfId="791"/>
    <cellStyle name="ปกติ 72 5" xfId="999"/>
    <cellStyle name="ปกติ 72 6" xfId="1209"/>
    <cellStyle name="ปกติ 72 7" xfId="1414"/>
    <cellStyle name="ปกติ 72 8" xfId="1621"/>
    <cellStyle name="ปกติ 72 9" xfId="1823"/>
    <cellStyle name="ปกติ 73" xfId="148"/>
    <cellStyle name="ปกติ 73 10" xfId="2125"/>
    <cellStyle name="ปกติ 73 11" xfId="3236"/>
    <cellStyle name="ปกติ 73 2" xfId="393"/>
    <cellStyle name="ปกติ 73 3" xfId="582"/>
    <cellStyle name="ปกติ 73 4" xfId="792"/>
    <cellStyle name="ปกติ 73 5" xfId="1000"/>
    <cellStyle name="ปกติ 73 6" xfId="1210"/>
    <cellStyle name="ปกติ 73 7" xfId="1415"/>
    <cellStyle name="ปกติ 73 8" xfId="1622"/>
    <cellStyle name="ปกติ 73 9" xfId="1824"/>
    <cellStyle name="ปกติ 74" xfId="150"/>
    <cellStyle name="ปกติ 74 10" xfId="2127"/>
    <cellStyle name="ปกติ 74 11" xfId="3237"/>
    <cellStyle name="ปกติ 74 2" xfId="395"/>
    <cellStyle name="ปกติ 74 3" xfId="584"/>
    <cellStyle name="ปกติ 74 4" xfId="794"/>
    <cellStyle name="ปกติ 74 5" xfId="1002"/>
    <cellStyle name="ปกติ 74 6" xfId="1212"/>
    <cellStyle name="ปกติ 74 7" xfId="1417"/>
    <cellStyle name="ปกติ 74 8" xfId="1624"/>
    <cellStyle name="ปกติ 74 9" xfId="1826"/>
    <cellStyle name="ปกติ 75" xfId="151"/>
    <cellStyle name="ปกติ 75 10" xfId="2128"/>
    <cellStyle name="ปกติ 75 11" xfId="3238"/>
    <cellStyle name="ปกติ 75 2" xfId="396"/>
    <cellStyle name="ปกติ 75 3" xfId="585"/>
    <cellStyle name="ปกติ 75 4" xfId="795"/>
    <cellStyle name="ปกติ 75 5" xfId="1003"/>
    <cellStyle name="ปกติ 75 6" xfId="1213"/>
    <cellStyle name="ปกติ 75 7" xfId="1418"/>
    <cellStyle name="ปกติ 75 8" xfId="1625"/>
    <cellStyle name="ปกติ 75 9" xfId="1827"/>
    <cellStyle name="ปกติ 76" xfId="153"/>
    <cellStyle name="ปกติ 76 10" xfId="2130"/>
    <cellStyle name="ปกติ 76 11" xfId="3239"/>
    <cellStyle name="ปกติ 76 2" xfId="398"/>
    <cellStyle name="ปกติ 76 3" xfId="587"/>
    <cellStyle name="ปกติ 76 4" xfId="797"/>
    <cellStyle name="ปกติ 76 5" xfId="1005"/>
    <cellStyle name="ปกติ 76 6" xfId="1215"/>
    <cellStyle name="ปกติ 76 7" xfId="1420"/>
    <cellStyle name="ปกติ 76 8" xfId="1627"/>
    <cellStyle name="ปกติ 76 9" xfId="1829"/>
    <cellStyle name="ปกติ 77" xfId="154"/>
    <cellStyle name="ปกติ 77 10" xfId="2131"/>
    <cellStyle name="ปกติ 77 11" xfId="3240"/>
    <cellStyle name="ปกติ 77 2" xfId="399"/>
    <cellStyle name="ปกติ 77 3" xfId="588"/>
    <cellStyle name="ปกติ 77 4" xfId="798"/>
    <cellStyle name="ปกติ 77 5" xfId="1006"/>
    <cellStyle name="ปกติ 77 6" xfId="1216"/>
    <cellStyle name="ปกติ 77 7" xfId="1421"/>
    <cellStyle name="ปกติ 77 8" xfId="1628"/>
    <cellStyle name="ปกติ 77 9" xfId="1830"/>
    <cellStyle name="ปกติ 78" xfId="156"/>
    <cellStyle name="ปกติ 78 10" xfId="2133"/>
    <cellStyle name="ปกติ 78 11" xfId="3241"/>
    <cellStyle name="ปกติ 78 2" xfId="401"/>
    <cellStyle name="ปกติ 78 3" xfId="590"/>
    <cellStyle name="ปกติ 78 4" xfId="800"/>
    <cellStyle name="ปกติ 78 5" xfId="1008"/>
    <cellStyle name="ปกติ 78 6" xfId="1218"/>
    <cellStyle name="ปกติ 78 7" xfId="1423"/>
    <cellStyle name="ปกติ 78 8" xfId="1630"/>
    <cellStyle name="ปกติ 78 9" xfId="1832"/>
    <cellStyle name="ปกติ 79" xfId="157"/>
    <cellStyle name="ปกติ 79 10" xfId="2134"/>
    <cellStyle name="ปกติ 79 11" xfId="3242"/>
    <cellStyle name="ปกติ 79 2" xfId="402"/>
    <cellStyle name="ปกติ 79 3" xfId="591"/>
    <cellStyle name="ปกติ 79 4" xfId="801"/>
    <cellStyle name="ปกติ 79 5" xfId="1009"/>
    <cellStyle name="ปกติ 79 6" xfId="1219"/>
    <cellStyle name="ปกติ 79 7" xfId="1424"/>
    <cellStyle name="ปกติ 79 8" xfId="1631"/>
    <cellStyle name="ปกติ 79 9" xfId="1833"/>
    <cellStyle name="ปกติ 80" xfId="159"/>
    <cellStyle name="ปกติ 80 10" xfId="2136"/>
    <cellStyle name="ปกติ 80 11" xfId="3243"/>
    <cellStyle name="ปกติ 80 2" xfId="404"/>
    <cellStyle name="ปกติ 80 3" xfId="593"/>
    <cellStyle name="ปกติ 80 4" xfId="803"/>
    <cellStyle name="ปกติ 80 5" xfId="1011"/>
    <cellStyle name="ปกติ 80 6" xfId="1221"/>
    <cellStyle name="ปกติ 80 7" xfId="1426"/>
    <cellStyle name="ปกติ 80 8" xfId="1633"/>
    <cellStyle name="ปกติ 80 9" xfId="1835"/>
    <cellStyle name="ปกติ 81" xfId="160"/>
    <cellStyle name="ปกติ 81 10" xfId="2137"/>
    <cellStyle name="ปกติ 81 11" xfId="3244"/>
    <cellStyle name="ปกติ 81 2" xfId="405"/>
    <cellStyle name="ปกติ 81 3" xfId="594"/>
    <cellStyle name="ปกติ 81 4" xfId="804"/>
    <cellStyle name="ปกติ 81 5" xfId="1012"/>
    <cellStyle name="ปกติ 81 6" xfId="1222"/>
    <cellStyle name="ปกติ 81 7" xfId="1427"/>
    <cellStyle name="ปกติ 81 8" xfId="1634"/>
    <cellStyle name="ปกติ 81 9" xfId="1836"/>
    <cellStyle name="ปกติ 82" xfId="162"/>
    <cellStyle name="ปกติ 82 10" xfId="2139"/>
    <cellStyle name="ปกติ 82 11" xfId="3245"/>
    <cellStyle name="ปกติ 82 2" xfId="407"/>
    <cellStyle name="ปกติ 82 3" xfId="596"/>
    <cellStyle name="ปกติ 82 4" xfId="806"/>
    <cellStyle name="ปกติ 82 5" xfId="1014"/>
    <cellStyle name="ปกติ 82 6" xfId="1224"/>
    <cellStyle name="ปกติ 82 7" xfId="1429"/>
    <cellStyle name="ปกติ 82 8" xfId="1636"/>
    <cellStyle name="ปกติ 82 9" xfId="1838"/>
    <cellStyle name="ปกติ 83" xfId="163"/>
    <cellStyle name="ปกติ 83 10" xfId="2140"/>
    <cellStyle name="ปกติ 83 11" xfId="3246"/>
    <cellStyle name="ปกติ 83 2" xfId="408"/>
    <cellStyle name="ปกติ 83 3" xfId="597"/>
    <cellStyle name="ปกติ 83 4" xfId="807"/>
    <cellStyle name="ปกติ 83 5" xfId="1015"/>
    <cellStyle name="ปกติ 83 6" xfId="1225"/>
    <cellStyle name="ปกติ 83 7" xfId="1430"/>
    <cellStyle name="ปกติ 83 8" xfId="1637"/>
    <cellStyle name="ปกติ 83 9" xfId="1839"/>
    <cellStyle name="ปกติ 84" xfId="165"/>
    <cellStyle name="ปกติ 84 10" xfId="2142"/>
    <cellStyle name="ปกติ 84 11" xfId="3247"/>
    <cellStyle name="ปกติ 84 2" xfId="410"/>
    <cellStyle name="ปกติ 84 3" xfId="599"/>
    <cellStyle name="ปกติ 84 4" xfId="809"/>
    <cellStyle name="ปกติ 84 5" xfId="1017"/>
    <cellStyle name="ปกติ 84 6" xfId="1227"/>
    <cellStyle name="ปกติ 84 7" xfId="1432"/>
    <cellStyle name="ปกติ 84 8" xfId="1639"/>
    <cellStyle name="ปกติ 84 9" xfId="1841"/>
    <cellStyle name="ปกติ 85" xfId="166"/>
    <cellStyle name="ปกติ 85 10" xfId="2143"/>
    <cellStyle name="ปกติ 85 11" xfId="3248"/>
    <cellStyle name="ปกติ 85 2" xfId="411"/>
    <cellStyle name="ปกติ 85 3" xfId="600"/>
    <cellStyle name="ปกติ 85 4" xfId="810"/>
    <cellStyle name="ปกติ 85 5" xfId="1018"/>
    <cellStyle name="ปกติ 85 6" xfId="1228"/>
    <cellStyle name="ปกติ 85 7" xfId="1433"/>
    <cellStyle name="ปกติ 85 8" xfId="1640"/>
    <cellStyle name="ปกติ 85 9" xfId="1842"/>
    <cellStyle name="ปกติ 86" xfId="168"/>
    <cellStyle name="ปกติ 86 10" xfId="2145"/>
    <cellStyle name="ปกติ 86 11" xfId="3249"/>
    <cellStyle name="ปกติ 86 2" xfId="413"/>
    <cellStyle name="ปกติ 86 3" xfId="602"/>
    <cellStyle name="ปกติ 86 4" xfId="812"/>
    <cellStyle name="ปกติ 86 5" xfId="1020"/>
    <cellStyle name="ปกติ 86 6" xfId="1230"/>
    <cellStyle name="ปกติ 86 7" xfId="1435"/>
    <cellStyle name="ปกติ 86 8" xfId="1642"/>
    <cellStyle name="ปกติ 86 9" xfId="1844"/>
    <cellStyle name="ปกติ 87" xfId="169"/>
    <cellStyle name="ปกติ 87 10" xfId="2146"/>
    <cellStyle name="ปกติ 87 11" xfId="3250"/>
    <cellStyle name="ปกติ 87 2" xfId="414"/>
    <cellStyle name="ปกติ 87 3" xfId="603"/>
    <cellStyle name="ปกติ 87 4" xfId="813"/>
    <cellStyle name="ปกติ 87 5" xfId="1021"/>
    <cellStyle name="ปกติ 87 6" xfId="1231"/>
    <cellStyle name="ปกติ 87 7" xfId="1436"/>
    <cellStyle name="ปกติ 87 8" xfId="1643"/>
    <cellStyle name="ปกติ 87 9" xfId="1845"/>
    <cellStyle name="ปกติ 88" xfId="171"/>
    <cellStyle name="ปกติ 88 10" xfId="2148"/>
    <cellStyle name="ปกติ 88 11" xfId="3251"/>
    <cellStyle name="ปกติ 88 2" xfId="416"/>
    <cellStyle name="ปกติ 88 3" xfId="605"/>
    <cellStyle name="ปกติ 88 4" xfId="815"/>
    <cellStyle name="ปกติ 88 5" xfId="1023"/>
    <cellStyle name="ปกติ 88 6" xfId="1233"/>
    <cellStyle name="ปกติ 88 7" xfId="1438"/>
    <cellStyle name="ปกติ 88 8" xfId="1645"/>
    <cellStyle name="ปกติ 88 9" xfId="1847"/>
    <cellStyle name="ปกติ 89" xfId="172"/>
    <cellStyle name="ปกติ 89 10" xfId="2149"/>
    <cellStyle name="ปกติ 89 11" xfId="3252"/>
    <cellStyle name="ปกติ 89 2" xfId="417"/>
    <cellStyle name="ปกติ 89 3" xfId="606"/>
    <cellStyle name="ปกติ 89 4" xfId="816"/>
    <cellStyle name="ปกติ 89 5" xfId="1024"/>
    <cellStyle name="ปกติ 89 6" xfId="1234"/>
    <cellStyle name="ปกติ 89 7" xfId="1439"/>
    <cellStyle name="ปกติ 89 8" xfId="1646"/>
    <cellStyle name="ปกติ 89 9" xfId="1848"/>
    <cellStyle name="ปกติ 90" xfId="174"/>
    <cellStyle name="ปกติ 90 10" xfId="2151"/>
    <cellStyle name="ปกติ 90 11" xfId="3253"/>
    <cellStyle name="ปกติ 90 2" xfId="419"/>
    <cellStyle name="ปกติ 90 3" xfId="608"/>
    <cellStyle name="ปกติ 90 4" xfId="818"/>
    <cellStyle name="ปกติ 90 5" xfId="1026"/>
    <cellStyle name="ปกติ 90 6" xfId="1236"/>
    <cellStyle name="ปกติ 90 7" xfId="1441"/>
    <cellStyle name="ปกติ 90 8" xfId="1648"/>
    <cellStyle name="ปกติ 90 9" xfId="1850"/>
    <cellStyle name="ปกติ 91" xfId="175"/>
    <cellStyle name="ปกติ 91 10" xfId="2152"/>
    <cellStyle name="ปกติ 91 11" xfId="3254"/>
    <cellStyle name="ปกติ 91 2" xfId="420"/>
    <cellStyle name="ปกติ 91 3" xfId="609"/>
    <cellStyle name="ปกติ 91 4" xfId="819"/>
    <cellStyle name="ปกติ 91 5" xfId="1027"/>
    <cellStyle name="ปกติ 91 6" xfId="1237"/>
    <cellStyle name="ปกติ 91 7" xfId="1442"/>
    <cellStyle name="ปกติ 91 8" xfId="1649"/>
    <cellStyle name="ปกติ 91 9" xfId="1851"/>
    <cellStyle name="ปกติ 92" xfId="177"/>
    <cellStyle name="ปกติ 92 10" xfId="2154"/>
    <cellStyle name="ปกติ 92 11" xfId="3255"/>
    <cellStyle name="ปกติ 92 2" xfId="422"/>
    <cellStyle name="ปกติ 92 3" xfId="611"/>
    <cellStyle name="ปกติ 92 4" xfId="821"/>
    <cellStyle name="ปกติ 92 5" xfId="1029"/>
    <cellStyle name="ปกติ 92 6" xfId="1239"/>
    <cellStyle name="ปกติ 92 7" xfId="1444"/>
    <cellStyle name="ปกติ 92 8" xfId="1651"/>
    <cellStyle name="ปกติ 92 9" xfId="1853"/>
    <cellStyle name="ปกติ 93" xfId="178"/>
    <cellStyle name="ปกติ 93 10" xfId="2155"/>
    <cellStyle name="ปกติ 93 11" xfId="3256"/>
    <cellStyle name="ปกติ 93 2" xfId="423"/>
    <cellStyle name="ปกติ 93 3" xfId="612"/>
    <cellStyle name="ปกติ 93 4" xfId="822"/>
    <cellStyle name="ปกติ 93 5" xfId="1030"/>
    <cellStyle name="ปกติ 93 6" xfId="1240"/>
    <cellStyle name="ปกติ 93 7" xfId="1445"/>
    <cellStyle name="ปกติ 93 8" xfId="1652"/>
    <cellStyle name="ปกติ 93 9" xfId="1854"/>
    <cellStyle name="ปกติ 94" xfId="180"/>
    <cellStyle name="ปกติ 94 10" xfId="2157"/>
    <cellStyle name="ปกติ 94 11" xfId="3257"/>
    <cellStyle name="ปกติ 94 2" xfId="425"/>
    <cellStyle name="ปกติ 94 3" xfId="614"/>
    <cellStyle name="ปกติ 94 4" xfId="824"/>
    <cellStyle name="ปกติ 94 5" xfId="1032"/>
    <cellStyle name="ปกติ 94 6" xfId="1242"/>
    <cellStyle name="ปกติ 94 7" xfId="1447"/>
    <cellStyle name="ปกติ 94 8" xfId="1654"/>
    <cellStyle name="ปกติ 94 9" xfId="1856"/>
    <cellStyle name="ปกติ 95" xfId="181"/>
    <cellStyle name="ปกติ 95 10" xfId="2158"/>
    <cellStyle name="ปกติ 95 11" xfId="3258"/>
    <cellStyle name="ปกติ 95 2" xfId="426"/>
    <cellStyle name="ปกติ 95 3" xfId="615"/>
    <cellStyle name="ปกติ 95 4" xfId="825"/>
    <cellStyle name="ปกติ 95 5" xfId="1033"/>
    <cellStyle name="ปกติ 95 6" xfId="1243"/>
    <cellStyle name="ปกติ 95 7" xfId="1448"/>
    <cellStyle name="ปกติ 95 8" xfId="1655"/>
    <cellStyle name="ปกติ 95 9" xfId="1857"/>
    <cellStyle name="ปกติ 96" xfId="183"/>
    <cellStyle name="ปกติ 96 10" xfId="2160"/>
    <cellStyle name="ปกติ 96 11" xfId="3259"/>
    <cellStyle name="ปกติ 96 2" xfId="428"/>
    <cellStyle name="ปกติ 96 3" xfId="617"/>
    <cellStyle name="ปกติ 96 4" xfId="827"/>
    <cellStyle name="ปกติ 96 5" xfId="1035"/>
    <cellStyle name="ปกติ 96 6" xfId="1245"/>
    <cellStyle name="ปกติ 96 7" xfId="1450"/>
    <cellStyle name="ปกติ 96 8" xfId="1657"/>
    <cellStyle name="ปกติ 96 9" xfId="1859"/>
    <cellStyle name="ปกติ 97" xfId="184"/>
    <cellStyle name="ปกติ 97 10" xfId="2161"/>
    <cellStyle name="ปกติ 97 11" xfId="3260"/>
    <cellStyle name="ปกติ 97 2" xfId="429"/>
    <cellStyle name="ปกติ 97 3" xfId="618"/>
    <cellStyle name="ปกติ 97 4" xfId="828"/>
    <cellStyle name="ปกติ 97 5" xfId="1036"/>
    <cellStyle name="ปกติ 97 6" xfId="1246"/>
    <cellStyle name="ปกติ 97 7" xfId="1451"/>
    <cellStyle name="ปกติ 97 8" xfId="1658"/>
    <cellStyle name="ปกติ 97 9" xfId="1860"/>
    <cellStyle name="ปกติ 98" xfId="186"/>
    <cellStyle name="ปกติ 98 10" xfId="2163"/>
    <cellStyle name="ปกติ 98 11" xfId="3261"/>
    <cellStyle name="ปกติ 98 2" xfId="431"/>
    <cellStyle name="ปกติ 98 3" xfId="620"/>
    <cellStyle name="ปกติ 98 4" xfId="830"/>
    <cellStyle name="ปกติ 98 5" xfId="1038"/>
    <cellStyle name="ปกติ 98 6" xfId="1248"/>
    <cellStyle name="ปกติ 98 7" xfId="1453"/>
    <cellStyle name="ปกติ 98 8" xfId="1660"/>
    <cellStyle name="ปกติ 98 9" xfId="18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"/>
  <sheetViews>
    <sheetView view="pageLayout" zoomScale="70" zoomScaleNormal="70" zoomScalePageLayoutView="70" workbookViewId="0">
      <selection activeCell="M55" sqref="M55"/>
    </sheetView>
  </sheetViews>
  <sheetFormatPr defaultColWidth="9" defaultRowHeight="24.75" customHeight="1"/>
  <cols>
    <col min="1" max="1" width="28.375" style="16" customWidth="1"/>
    <col min="2" max="4" width="9.125" style="16"/>
    <col min="5" max="5" width="35.875" style="16" customWidth="1"/>
    <col min="6" max="7" width="9.125" style="16"/>
    <col min="8" max="8" width="10.125" style="16" customWidth="1"/>
    <col min="9" max="9" width="10.75" style="16" customWidth="1"/>
    <col min="10" max="10" width="9.125" style="16" customWidth="1"/>
    <col min="11" max="11" width="10.75" style="16" customWidth="1"/>
    <col min="12" max="13" width="9.125" style="16" customWidth="1"/>
    <col min="14" max="14" width="13.125" style="16" customWidth="1"/>
    <col min="15" max="15" width="12" style="16" customWidth="1"/>
    <col min="16" max="16" width="9.125" style="16" customWidth="1"/>
    <col min="17" max="17" width="14.125" style="16" customWidth="1"/>
    <col min="18" max="18" width="10.875" style="16" customWidth="1"/>
    <col min="19" max="19" width="16.625" style="16" customWidth="1"/>
    <col min="20" max="20" width="13" style="16" customWidth="1"/>
    <col min="21" max="21" width="11.75" style="16" customWidth="1"/>
    <col min="22" max="22" width="12.375" style="16" customWidth="1"/>
    <col min="23" max="23" width="13.375" style="16" customWidth="1"/>
    <col min="24" max="24" width="16.125" style="16" customWidth="1"/>
    <col min="25" max="25" width="10.75" style="16" customWidth="1"/>
    <col min="26" max="26" width="11.125" style="16" customWidth="1"/>
    <col min="27" max="27" width="11" style="16" customWidth="1"/>
    <col min="28" max="28" width="10.375" style="16" customWidth="1"/>
    <col min="29" max="29" width="21.125" style="16" customWidth="1"/>
    <col min="30" max="30" width="12" style="16" customWidth="1"/>
    <col min="31" max="31" width="9.125" style="16" customWidth="1"/>
    <col min="32" max="32" width="14.25" style="16" customWidth="1"/>
    <col min="33" max="33" width="11" style="16" customWidth="1"/>
    <col min="34" max="34" width="11.75" style="83" customWidth="1"/>
    <col min="35" max="35" width="9" style="16" customWidth="1"/>
    <col min="36" max="16384" width="9" style="16"/>
  </cols>
  <sheetData>
    <row r="1" spans="1:48" ht="24.75" customHeight="1">
      <c r="A1" s="179" t="s">
        <v>225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M1" s="29"/>
    </row>
    <row r="2" spans="1:48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248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K2" s="83"/>
      <c r="AP2" s="187" t="s">
        <v>4</v>
      </c>
    </row>
    <row r="3" spans="1:48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34"/>
      <c r="AK3" s="34"/>
      <c r="AL3" s="34"/>
      <c r="AM3" s="34"/>
      <c r="AN3" s="34" t="s">
        <v>164</v>
      </c>
      <c r="AO3" s="34" t="s">
        <v>165</v>
      </c>
      <c r="AP3" s="188"/>
      <c r="AQ3" s="34"/>
      <c r="AR3" s="34"/>
      <c r="AS3" s="34"/>
      <c r="AT3" s="34"/>
      <c r="AU3" s="34"/>
      <c r="AV3" s="34"/>
    </row>
    <row r="4" spans="1:48" s="34" customFormat="1" ht="24.75" customHeight="1">
      <c r="A4" s="95" t="s">
        <v>9</v>
      </c>
      <c r="B4" s="95">
        <v>611</v>
      </c>
      <c r="C4" s="31">
        <v>202</v>
      </c>
      <c r="D4" s="95">
        <v>201</v>
      </c>
      <c r="E4" s="95" t="s">
        <v>10</v>
      </c>
      <c r="F4" s="96">
        <v>25660</v>
      </c>
      <c r="G4" s="96">
        <v>74394</v>
      </c>
      <c r="H4" s="87">
        <v>48.734000000000002</v>
      </c>
      <c r="I4" s="32">
        <v>2</v>
      </c>
      <c r="J4" s="95" t="s">
        <v>233</v>
      </c>
      <c r="K4" s="99">
        <v>42118</v>
      </c>
      <c r="L4" s="94" t="s">
        <v>161</v>
      </c>
      <c r="M4" s="112">
        <v>36.4</v>
      </c>
      <c r="N4" s="112">
        <v>8.85</v>
      </c>
      <c r="O4" s="112">
        <v>1.825</v>
      </c>
      <c r="P4" s="112">
        <v>0.77500000000000002</v>
      </c>
      <c r="Q4" s="112">
        <v>2.23</v>
      </c>
      <c r="R4" s="112">
        <v>43.825000000000003</v>
      </c>
      <c r="S4" s="112">
        <v>3.65</v>
      </c>
      <c r="T4" s="112">
        <v>0.27500000000000002</v>
      </c>
      <c r="U4" s="112">
        <v>0.1</v>
      </c>
      <c r="V4" s="112">
        <v>4.7389999999999999</v>
      </c>
      <c r="W4" s="112">
        <v>0</v>
      </c>
      <c r="X4" s="112">
        <v>0</v>
      </c>
      <c r="Y4" s="112">
        <v>48.734000000000002</v>
      </c>
      <c r="Z4" s="112">
        <v>1.198</v>
      </c>
      <c r="AA4" s="113">
        <v>0</v>
      </c>
      <c r="AB4" s="112">
        <v>24.37</v>
      </c>
      <c r="AC4" s="112">
        <f t="shared" ref="AC4:AC29" si="0">(AA4+AB4*0.5)/(3.5*H4*1000)*100</f>
        <v>7.1437365523629726E-3</v>
      </c>
      <c r="AD4" s="112">
        <v>0</v>
      </c>
      <c r="AE4" s="112">
        <f t="shared" ref="AE4:AE29" si="1">AD4/(3.5*H4*1000)*100</f>
        <v>0</v>
      </c>
      <c r="AF4" s="112">
        <v>0</v>
      </c>
      <c r="AG4" s="112">
        <f t="shared" ref="AG4:AG29" si="2">AF4/(3.5*H4*1000)*100</f>
        <v>0</v>
      </c>
      <c r="AH4" s="112">
        <v>0</v>
      </c>
      <c r="AI4" s="112">
        <f t="shared" ref="AI4:AI29" si="3">AH4/(3.5*H4*1000)*100</f>
        <v>0</v>
      </c>
      <c r="AJ4" s="35"/>
      <c r="AK4" s="35">
        <f>AB4*0.5</f>
        <v>12.185</v>
      </c>
      <c r="AL4" s="35">
        <f t="shared" ref="AL4:AL29" si="4">(AA4+AD4+AF4+AH4+AK4)*H4</f>
        <v>593.82379000000003</v>
      </c>
      <c r="AM4" s="35"/>
      <c r="AN4" s="35">
        <f t="shared" ref="AN4:AN29" si="5">SUM(M4:P4)</f>
        <v>47.85</v>
      </c>
      <c r="AO4" s="35">
        <f t="shared" ref="AO4:AO29" si="6">SUM(R4:U4)</f>
        <v>47.85</v>
      </c>
      <c r="AP4" s="97">
        <v>48.734000000000002</v>
      </c>
      <c r="AQ4" s="36"/>
      <c r="AR4" s="36"/>
      <c r="AS4" s="36"/>
    </row>
    <row r="5" spans="1:48" s="34" customFormat="1" ht="24.75" customHeight="1">
      <c r="A5" s="95" t="s">
        <v>9</v>
      </c>
      <c r="B5" s="95">
        <v>611</v>
      </c>
      <c r="C5" s="30">
        <v>202</v>
      </c>
      <c r="D5" s="95">
        <v>202</v>
      </c>
      <c r="E5" s="95" t="s">
        <v>11</v>
      </c>
      <c r="F5" s="96" t="s">
        <v>197</v>
      </c>
      <c r="G5" s="96" t="s">
        <v>198</v>
      </c>
      <c r="H5" s="87">
        <v>19.911999999999999</v>
      </c>
      <c r="I5" s="98">
        <v>2</v>
      </c>
      <c r="J5" s="95" t="s">
        <v>233</v>
      </c>
      <c r="K5" s="99">
        <v>42118</v>
      </c>
      <c r="L5" s="94" t="s">
        <v>161</v>
      </c>
      <c r="M5" s="112">
        <v>9.4</v>
      </c>
      <c r="N5" s="112">
        <v>6.5750000000000002</v>
      </c>
      <c r="O5" s="112">
        <v>2.9249999999999998</v>
      </c>
      <c r="P5" s="112">
        <v>1.6</v>
      </c>
      <c r="Q5" s="112">
        <v>2.8860000000000001</v>
      </c>
      <c r="R5" s="112">
        <v>17.649999999999999</v>
      </c>
      <c r="S5" s="112">
        <v>2.1749999999999998</v>
      </c>
      <c r="T5" s="112">
        <v>0.625</v>
      </c>
      <c r="U5" s="112">
        <v>0.05</v>
      </c>
      <c r="V5" s="112">
        <v>5.609</v>
      </c>
      <c r="W5" s="112">
        <v>0</v>
      </c>
      <c r="X5" s="112">
        <v>0</v>
      </c>
      <c r="Y5" s="112">
        <v>19.911999999999999</v>
      </c>
      <c r="Z5" s="112">
        <v>1.1819999999999999</v>
      </c>
      <c r="AA5" s="113">
        <v>930.95</v>
      </c>
      <c r="AB5" s="112">
        <v>0</v>
      </c>
      <c r="AC5" s="112">
        <f t="shared" si="0"/>
        <v>1.3358061183493084</v>
      </c>
      <c r="AD5" s="112">
        <v>812.09</v>
      </c>
      <c r="AE5" s="112">
        <f t="shared" si="1"/>
        <v>1.1652556964931413</v>
      </c>
      <c r="AF5" s="112">
        <v>0</v>
      </c>
      <c r="AG5" s="112">
        <f t="shared" si="2"/>
        <v>0</v>
      </c>
      <c r="AH5" s="112">
        <v>0</v>
      </c>
      <c r="AI5" s="112">
        <f t="shared" si="3"/>
        <v>0</v>
      </c>
      <c r="AJ5" s="35"/>
      <c r="AK5" s="35">
        <f t="shared" ref="AK5:AK29" si="7">AB5*0.5</f>
        <v>0</v>
      </c>
      <c r="AL5" s="35">
        <f t="shared" si="4"/>
        <v>34707.412479999999</v>
      </c>
      <c r="AM5" s="35"/>
      <c r="AN5" s="35">
        <f t="shared" si="5"/>
        <v>20.500000000000004</v>
      </c>
      <c r="AO5" s="35">
        <f t="shared" si="6"/>
        <v>20.5</v>
      </c>
      <c r="AP5" s="97">
        <v>20.484000000000002</v>
      </c>
      <c r="AQ5" s="36"/>
      <c r="AR5" s="36"/>
      <c r="AS5" s="36"/>
    </row>
    <row r="6" spans="1:48" s="34" customFormat="1" ht="24.75" customHeight="1">
      <c r="A6" s="95" t="s">
        <v>9</v>
      </c>
      <c r="B6" s="95">
        <v>611</v>
      </c>
      <c r="C6" s="30">
        <v>205</v>
      </c>
      <c r="D6" s="95">
        <v>401</v>
      </c>
      <c r="E6" s="95" t="s">
        <v>12</v>
      </c>
      <c r="F6" s="96" t="s">
        <v>199</v>
      </c>
      <c r="G6" s="96" t="s">
        <v>162</v>
      </c>
      <c r="H6" s="87">
        <v>25.422000000000001</v>
      </c>
      <c r="I6" s="98">
        <v>2</v>
      </c>
      <c r="J6" s="95" t="s">
        <v>233</v>
      </c>
      <c r="K6" s="99">
        <v>42117</v>
      </c>
      <c r="L6" s="94" t="s">
        <v>161</v>
      </c>
      <c r="M6" s="173">
        <v>20.423999999999999</v>
      </c>
      <c r="N6" s="173">
        <v>3.1320000000000001</v>
      </c>
      <c r="O6" s="173">
        <v>1.2829999999999999</v>
      </c>
      <c r="P6" s="173">
        <v>0.58299999999999996</v>
      </c>
      <c r="Q6" s="173">
        <v>1.915</v>
      </c>
      <c r="R6" s="173">
        <v>22.984000000000002</v>
      </c>
      <c r="S6" s="173">
        <v>2.1850000000000001</v>
      </c>
      <c r="T6" s="173">
        <v>0.16700000000000001</v>
      </c>
      <c r="U6" s="173">
        <v>8.6999999999999994E-2</v>
      </c>
      <c r="V6" s="112">
        <v>4.8339999999999996</v>
      </c>
      <c r="W6" s="112">
        <v>0</v>
      </c>
      <c r="X6" s="112">
        <v>0</v>
      </c>
      <c r="Y6" s="112">
        <v>25.422000000000001</v>
      </c>
      <c r="Z6" s="112">
        <v>1.341</v>
      </c>
      <c r="AA6" s="113">
        <v>321.77999999999997</v>
      </c>
      <c r="AB6" s="112">
        <v>0</v>
      </c>
      <c r="AC6" s="112">
        <f t="shared" si="0"/>
        <v>0.36164402036481336</v>
      </c>
      <c r="AD6" s="112">
        <v>836.81</v>
      </c>
      <c r="AE6" s="112">
        <f t="shared" si="1"/>
        <v>0.94047900019106045</v>
      </c>
      <c r="AF6" s="112">
        <v>0</v>
      </c>
      <c r="AG6" s="112">
        <f t="shared" si="2"/>
        <v>0</v>
      </c>
      <c r="AH6" s="112">
        <v>4</v>
      </c>
      <c r="AI6" s="112">
        <f t="shared" si="3"/>
        <v>4.4955437922159659E-3</v>
      </c>
      <c r="AJ6" s="35"/>
      <c r="AK6" s="35">
        <f t="shared" si="7"/>
        <v>0</v>
      </c>
      <c r="AL6" s="35">
        <f t="shared" si="4"/>
        <v>29555.362979999998</v>
      </c>
      <c r="AM6" s="35"/>
      <c r="AN6" s="35">
        <f t="shared" si="5"/>
        <v>25.422000000000001</v>
      </c>
      <c r="AO6" s="35">
        <f t="shared" si="6"/>
        <v>25.423000000000002</v>
      </c>
      <c r="AP6" s="97">
        <v>26.024999999999999</v>
      </c>
      <c r="AQ6" s="36"/>
      <c r="AR6" s="36">
        <f>AP6/AN6</f>
        <v>1.0237196129336794</v>
      </c>
      <c r="AS6" s="36"/>
    </row>
    <row r="7" spans="1:48" s="34" customFormat="1" ht="24.75" customHeight="1">
      <c r="A7" s="95" t="s">
        <v>9</v>
      </c>
      <c r="B7" s="95">
        <v>611</v>
      </c>
      <c r="C7" s="30">
        <v>205</v>
      </c>
      <c r="D7" s="95">
        <v>402</v>
      </c>
      <c r="E7" s="95" t="s">
        <v>13</v>
      </c>
      <c r="F7" s="96" t="s">
        <v>162</v>
      </c>
      <c r="G7" s="96" t="s">
        <v>163</v>
      </c>
      <c r="H7" s="87">
        <v>28.251999999999999</v>
      </c>
      <c r="I7" s="98">
        <v>4</v>
      </c>
      <c r="J7" s="95" t="s">
        <v>234</v>
      </c>
      <c r="K7" s="99">
        <v>42118</v>
      </c>
      <c r="L7" s="94" t="s">
        <v>161</v>
      </c>
      <c r="M7" s="112">
        <v>23.9</v>
      </c>
      <c r="N7" s="112">
        <v>1.875</v>
      </c>
      <c r="O7" s="112">
        <v>1.55</v>
      </c>
      <c r="P7" s="112">
        <v>0.85</v>
      </c>
      <c r="Q7" s="112">
        <v>2.11713</v>
      </c>
      <c r="R7" s="112">
        <v>25.725000000000001</v>
      </c>
      <c r="S7" s="112">
        <v>2.15</v>
      </c>
      <c r="T7" s="112">
        <v>0.27500000000000002</v>
      </c>
      <c r="U7" s="112">
        <v>2.5000000000000001E-2</v>
      </c>
      <c r="V7" s="112">
        <v>4.8742400000000004</v>
      </c>
      <c r="W7" s="112">
        <v>0</v>
      </c>
      <c r="X7" s="112">
        <v>0</v>
      </c>
      <c r="Y7" s="112">
        <v>28.251999999999999</v>
      </c>
      <c r="Z7" s="112">
        <v>1.2176899999999999</v>
      </c>
      <c r="AA7" s="113">
        <v>37.51</v>
      </c>
      <c r="AB7" s="112">
        <v>0</v>
      </c>
      <c r="AC7" s="112">
        <f t="shared" si="0"/>
        <v>3.7934103274610144E-2</v>
      </c>
      <c r="AD7" s="112">
        <v>3.32</v>
      </c>
      <c r="AE7" s="112">
        <f t="shared" si="1"/>
        <v>3.3575372666410468E-3</v>
      </c>
      <c r="AF7" s="112">
        <v>0</v>
      </c>
      <c r="AG7" s="112">
        <f t="shared" si="2"/>
        <v>0</v>
      </c>
      <c r="AH7" s="112">
        <v>0</v>
      </c>
      <c r="AI7" s="112">
        <f t="shared" si="3"/>
        <v>0</v>
      </c>
      <c r="AJ7" s="35"/>
      <c r="AK7" s="35">
        <f t="shared" si="7"/>
        <v>0</v>
      </c>
      <c r="AL7" s="35">
        <f t="shared" si="4"/>
        <v>1153.5291599999998</v>
      </c>
      <c r="AM7" s="35"/>
      <c r="AN7" s="35">
        <f t="shared" si="5"/>
        <v>28.175000000000001</v>
      </c>
      <c r="AO7" s="35">
        <f t="shared" si="6"/>
        <v>28.174999999999997</v>
      </c>
      <c r="AP7" s="97">
        <v>28.251999999999999</v>
      </c>
      <c r="AQ7" s="36"/>
      <c r="AR7" s="36"/>
      <c r="AS7" s="36"/>
    </row>
    <row r="8" spans="1:48" s="34" customFormat="1" ht="24.75" customHeight="1">
      <c r="A8" s="95" t="s">
        <v>9</v>
      </c>
      <c r="B8" s="95">
        <v>611</v>
      </c>
      <c r="C8" s="30">
        <v>205</v>
      </c>
      <c r="D8" s="95">
        <v>402</v>
      </c>
      <c r="E8" s="95" t="s">
        <v>13</v>
      </c>
      <c r="F8" s="96" t="s">
        <v>163</v>
      </c>
      <c r="G8" s="96" t="s">
        <v>162</v>
      </c>
      <c r="H8" s="87">
        <v>28.251999999999999</v>
      </c>
      <c r="I8" s="98">
        <v>4</v>
      </c>
      <c r="J8" s="95" t="s">
        <v>14</v>
      </c>
      <c r="K8" s="99">
        <v>42117</v>
      </c>
      <c r="L8" s="94" t="s">
        <v>161</v>
      </c>
      <c r="M8" s="112">
        <v>25.225000000000001</v>
      </c>
      <c r="N8" s="112">
        <v>2.0249999999999999</v>
      </c>
      <c r="O8" s="112">
        <v>0.75</v>
      </c>
      <c r="P8" s="112">
        <v>0.35</v>
      </c>
      <c r="Q8" s="112">
        <v>1.8666199999999999</v>
      </c>
      <c r="R8" s="112">
        <v>25.8</v>
      </c>
      <c r="S8" s="112">
        <v>2</v>
      </c>
      <c r="T8" s="112">
        <v>0.47499999999999998</v>
      </c>
      <c r="U8" s="112">
        <v>7.4999999999999997E-2</v>
      </c>
      <c r="V8" s="112">
        <v>5.6399600000000003</v>
      </c>
      <c r="W8" s="112">
        <v>0</v>
      </c>
      <c r="X8" s="112">
        <v>0</v>
      </c>
      <c r="Y8" s="112">
        <v>28.251999999999999</v>
      </c>
      <c r="Z8" s="112">
        <v>1.2483599999999999</v>
      </c>
      <c r="AA8" s="113">
        <v>84.6</v>
      </c>
      <c r="AB8" s="112">
        <v>0</v>
      </c>
      <c r="AC8" s="112">
        <f t="shared" si="0"/>
        <v>8.5556521915009814E-2</v>
      </c>
      <c r="AD8" s="112">
        <v>604.13</v>
      </c>
      <c r="AE8" s="112">
        <f t="shared" si="1"/>
        <v>0.61096053882405299</v>
      </c>
      <c r="AF8" s="112">
        <v>0</v>
      </c>
      <c r="AG8" s="112">
        <f t="shared" si="2"/>
        <v>0</v>
      </c>
      <c r="AH8" s="112">
        <v>0</v>
      </c>
      <c r="AI8" s="112">
        <f t="shared" si="3"/>
        <v>0</v>
      </c>
      <c r="AJ8" s="35"/>
      <c r="AK8" s="35">
        <f t="shared" si="7"/>
        <v>0</v>
      </c>
      <c r="AL8" s="35">
        <f t="shared" si="4"/>
        <v>19457.999960000001</v>
      </c>
      <c r="AM8" s="35"/>
      <c r="AN8" s="35">
        <f t="shared" si="5"/>
        <v>28.35</v>
      </c>
      <c r="AO8" s="35">
        <f t="shared" si="6"/>
        <v>28.35</v>
      </c>
      <c r="AP8" s="97">
        <v>28.251999999999999</v>
      </c>
      <c r="AQ8" s="36"/>
      <c r="AR8" s="36"/>
      <c r="AS8" s="36"/>
    </row>
    <row r="9" spans="1:48" s="34" customFormat="1" ht="24.75" customHeight="1">
      <c r="A9" s="95" t="s">
        <v>9</v>
      </c>
      <c r="B9" s="95">
        <v>611</v>
      </c>
      <c r="C9" s="31">
        <v>206</v>
      </c>
      <c r="D9" s="95">
        <v>100</v>
      </c>
      <c r="E9" s="95" t="s">
        <v>15</v>
      </c>
      <c r="F9" s="96">
        <v>0</v>
      </c>
      <c r="G9" s="96">
        <v>14702</v>
      </c>
      <c r="H9" s="87">
        <v>14.702</v>
      </c>
      <c r="I9" s="32">
        <v>4</v>
      </c>
      <c r="J9" s="95" t="s">
        <v>234</v>
      </c>
      <c r="K9" s="99">
        <v>42119</v>
      </c>
      <c r="L9" s="94" t="s">
        <v>161</v>
      </c>
      <c r="M9" s="112">
        <v>9.0250000000000004</v>
      </c>
      <c r="N9" s="112">
        <v>3.0249999999999999</v>
      </c>
      <c r="O9" s="112">
        <v>1.5</v>
      </c>
      <c r="P9" s="112">
        <v>1.075</v>
      </c>
      <c r="Q9" s="112">
        <v>3.1976399999999998</v>
      </c>
      <c r="R9" s="112">
        <v>11</v>
      </c>
      <c r="S9" s="112">
        <v>2.3250000000000002</v>
      </c>
      <c r="T9" s="112">
        <v>0.72499999999999998</v>
      </c>
      <c r="U9" s="112">
        <v>0.57499999999999996</v>
      </c>
      <c r="V9" s="112">
        <v>6.3509500000000001</v>
      </c>
      <c r="W9" s="112">
        <v>0</v>
      </c>
      <c r="X9" s="112">
        <v>0</v>
      </c>
      <c r="Y9" s="112">
        <v>14.702</v>
      </c>
      <c r="Z9" s="112">
        <v>1.1145</v>
      </c>
      <c r="AA9" s="113">
        <v>23.67</v>
      </c>
      <c r="AB9" s="112">
        <v>0</v>
      </c>
      <c r="AC9" s="112">
        <f t="shared" si="0"/>
        <v>4.5999572458557632E-2</v>
      </c>
      <c r="AD9" s="112">
        <v>15.63</v>
      </c>
      <c r="AE9" s="112">
        <f t="shared" si="1"/>
        <v>3.0374876110150224E-2</v>
      </c>
      <c r="AF9" s="112">
        <v>0</v>
      </c>
      <c r="AG9" s="112">
        <f t="shared" si="2"/>
        <v>0</v>
      </c>
      <c r="AH9" s="112">
        <v>0</v>
      </c>
      <c r="AI9" s="112">
        <f t="shared" si="3"/>
        <v>0</v>
      </c>
      <c r="AJ9" s="35"/>
      <c r="AK9" s="35">
        <f t="shared" si="7"/>
        <v>0</v>
      </c>
      <c r="AL9" s="35">
        <f t="shared" si="4"/>
        <v>577.78860000000009</v>
      </c>
      <c r="AM9" s="35"/>
      <c r="AN9" s="35">
        <f t="shared" si="5"/>
        <v>14.625</v>
      </c>
      <c r="AO9" s="35">
        <f t="shared" si="6"/>
        <v>14.624999999999998</v>
      </c>
      <c r="AP9" s="97">
        <v>14.702</v>
      </c>
      <c r="AQ9" s="36"/>
      <c r="AR9" s="36"/>
      <c r="AS9" s="36"/>
    </row>
    <row r="10" spans="1:48" s="34" customFormat="1" ht="24.75" customHeight="1">
      <c r="A10" s="58" t="s">
        <v>9</v>
      </c>
      <c r="B10" s="58">
        <v>611</v>
      </c>
      <c r="C10" s="31">
        <v>206</v>
      </c>
      <c r="D10" s="58">
        <v>100</v>
      </c>
      <c r="E10" s="58" t="s">
        <v>15</v>
      </c>
      <c r="F10" s="19">
        <v>14702</v>
      </c>
      <c r="G10" s="19">
        <v>0</v>
      </c>
      <c r="H10" s="53">
        <v>14.702</v>
      </c>
      <c r="I10" s="32">
        <v>4</v>
      </c>
      <c r="J10" s="58" t="s">
        <v>14</v>
      </c>
      <c r="K10" s="59">
        <v>42119</v>
      </c>
      <c r="L10" s="17" t="s">
        <v>161</v>
      </c>
      <c r="M10" s="112">
        <v>8.9250000000000007</v>
      </c>
      <c r="N10" s="112">
        <v>3.0249999999999999</v>
      </c>
      <c r="O10" s="112">
        <v>1.9750000000000001</v>
      </c>
      <c r="P10" s="112">
        <v>0.7</v>
      </c>
      <c r="Q10" s="112">
        <v>2.8091699999999999</v>
      </c>
      <c r="R10" s="112">
        <v>9.9</v>
      </c>
      <c r="S10" s="112">
        <v>2.4750000000000001</v>
      </c>
      <c r="T10" s="112">
        <v>1.1499999999999999</v>
      </c>
      <c r="U10" s="112">
        <v>1.1000000000000001</v>
      </c>
      <c r="V10" s="112">
        <v>7.2329299999999996</v>
      </c>
      <c r="W10" s="112">
        <v>0</v>
      </c>
      <c r="X10" s="112">
        <v>0</v>
      </c>
      <c r="Y10" s="112">
        <v>14.702</v>
      </c>
      <c r="Z10" s="112">
        <v>1.2904899999999999</v>
      </c>
      <c r="AA10" s="113">
        <v>0</v>
      </c>
      <c r="AB10" s="112">
        <v>0</v>
      </c>
      <c r="AC10" s="112">
        <f t="shared" si="0"/>
        <v>0</v>
      </c>
      <c r="AD10" s="112">
        <v>12.22</v>
      </c>
      <c r="AE10" s="112">
        <f t="shared" si="1"/>
        <v>2.3747983753425191E-2</v>
      </c>
      <c r="AF10" s="112">
        <v>0</v>
      </c>
      <c r="AG10" s="112">
        <f t="shared" si="2"/>
        <v>0</v>
      </c>
      <c r="AH10" s="112">
        <v>0</v>
      </c>
      <c r="AI10" s="112">
        <f t="shared" si="3"/>
        <v>0</v>
      </c>
      <c r="AJ10" s="35"/>
      <c r="AK10" s="35">
        <f t="shared" si="7"/>
        <v>0</v>
      </c>
      <c r="AL10" s="35">
        <f t="shared" si="4"/>
        <v>179.65844000000001</v>
      </c>
      <c r="AM10" s="35"/>
      <c r="AN10" s="35">
        <f t="shared" si="5"/>
        <v>14.625</v>
      </c>
      <c r="AO10" s="35">
        <f t="shared" si="6"/>
        <v>14.625</v>
      </c>
      <c r="AP10" s="20">
        <v>14.702</v>
      </c>
      <c r="AQ10" s="36"/>
      <c r="AR10" s="36"/>
      <c r="AS10" s="36"/>
    </row>
    <row r="11" spans="1:48" s="34" customFormat="1" ht="24.75" customHeight="1">
      <c r="A11" s="58" t="s">
        <v>9</v>
      </c>
      <c r="B11" s="58">
        <v>611</v>
      </c>
      <c r="C11" s="31">
        <v>207</v>
      </c>
      <c r="D11" s="58">
        <v>100</v>
      </c>
      <c r="E11" s="58" t="s">
        <v>16</v>
      </c>
      <c r="F11" s="19" t="s">
        <v>156</v>
      </c>
      <c r="G11" s="19" t="s">
        <v>157</v>
      </c>
      <c r="H11" s="53">
        <v>36.207000000000001</v>
      </c>
      <c r="I11" s="32">
        <v>2</v>
      </c>
      <c r="J11" s="58" t="s">
        <v>17</v>
      </c>
      <c r="K11" s="59">
        <v>42118</v>
      </c>
      <c r="L11" s="17" t="s">
        <v>161</v>
      </c>
      <c r="M11" s="112">
        <v>18</v>
      </c>
      <c r="N11" s="112">
        <v>6.3500000000000005</v>
      </c>
      <c r="O11" s="112">
        <v>6.5</v>
      </c>
      <c r="P11" s="112">
        <v>5.35</v>
      </c>
      <c r="Q11" s="112">
        <v>2.7926661884603758</v>
      </c>
      <c r="R11" s="112">
        <v>30.675000000000001</v>
      </c>
      <c r="S11" s="112">
        <v>4.5</v>
      </c>
      <c r="T11" s="112">
        <v>0.625</v>
      </c>
      <c r="U11" s="112">
        <v>0.4</v>
      </c>
      <c r="V11" s="112">
        <v>5.6139999999999999</v>
      </c>
      <c r="W11" s="112">
        <v>0</v>
      </c>
      <c r="X11" s="112">
        <v>0</v>
      </c>
      <c r="Y11" s="112">
        <v>36.207000000000001</v>
      </c>
      <c r="Z11" s="112">
        <v>1.1535500000000001</v>
      </c>
      <c r="AA11" s="113">
        <v>883.21</v>
      </c>
      <c r="AB11" s="112">
        <v>0</v>
      </c>
      <c r="AC11" s="112">
        <f t="shared" si="0"/>
        <v>0.69695283863814816</v>
      </c>
      <c r="AD11" s="112">
        <v>34.340000000000003</v>
      </c>
      <c r="AE11" s="112">
        <f t="shared" si="1"/>
        <v>2.7098153869220237E-2</v>
      </c>
      <c r="AF11" s="112">
        <v>0</v>
      </c>
      <c r="AG11" s="112">
        <f t="shared" si="2"/>
        <v>0</v>
      </c>
      <c r="AH11" s="112">
        <v>0</v>
      </c>
      <c r="AI11" s="112">
        <f t="shared" si="3"/>
        <v>0</v>
      </c>
      <c r="AJ11" s="35"/>
      <c r="AK11" s="35">
        <f t="shared" si="7"/>
        <v>0</v>
      </c>
      <c r="AL11" s="35">
        <f t="shared" si="4"/>
        <v>33221.73285</v>
      </c>
      <c r="AM11" s="35"/>
      <c r="AN11" s="35">
        <f t="shared" si="5"/>
        <v>36.200000000000003</v>
      </c>
      <c r="AO11" s="35">
        <f t="shared" si="6"/>
        <v>36.199999999999996</v>
      </c>
      <c r="AP11" s="20">
        <v>36.207000000000001</v>
      </c>
      <c r="AQ11" s="36"/>
      <c r="AR11" s="36"/>
      <c r="AS11" s="36"/>
    </row>
    <row r="12" spans="1:48" s="34" customFormat="1" ht="24.75" customHeight="1">
      <c r="A12" s="58" t="s">
        <v>9</v>
      </c>
      <c r="B12" s="58">
        <v>611</v>
      </c>
      <c r="C12" s="31">
        <v>2067</v>
      </c>
      <c r="D12" s="58">
        <v>101</v>
      </c>
      <c r="E12" s="58" t="s">
        <v>18</v>
      </c>
      <c r="F12" s="19">
        <v>0</v>
      </c>
      <c r="G12" s="19">
        <v>7120</v>
      </c>
      <c r="H12" s="53">
        <v>7.12</v>
      </c>
      <c r="I12" s="32">
        <v>4</v>
      </c>
      <c r="J12" s="58" t="s">
        <v>233</v>
      </c>
      <c r="K12" s="59">
        <v>42118</v>
      </c>
      <c r="L12" s="17" t="s">
        <v>161</v>
      </c>
      <c r="M12" s="112">
        <v>5.5250000000000004</v>
      </c>
      <c r="N12" s="112">
        <v>1.25</v>
      </c>
      <c r="O12" s="112">
        <v>0.2</v>
      </c>
      <c r="P12" s="112">
        <v>0.15</v>
      </c>
      <c r="Q12" s="112">
        <v>2.1267299999999998</v>
      </c>
      <c r="R12" s="112">
        <v>5.7750000000000004</v>
      </c>
      <c r="S12" s="112">
        <v>0.65</v>
      </c>
      <c r="T12" s="112">
        <v>0.45</v>
      </c>
      <c r="U12" s="112">
        <v>0.25</v>
      </c>
      <c r="V12" s="112">
        <v>6.3252899999999999</v>
      </c>
      <c r="W12" s="112">
        <v>0</v>
      </c>
      <c r="X12" s="112">
        <v>0</v>
      </c>
      <c r="Y12" s="112">
        <v>7.12</v>
      </c>
      <c r="Z12" s="112">
        <v>1.33846</v>
      </c>
      <c r="AA12" s="113">
        <v>0</v>
      </c>
      <c r="AB12" s="112">
        <v>0</v>
      </c>
      <c r="AC12" s="112">
        <f t="shared" si="0"/>
        <v>0</v>
      </c>
      <c r="AD12" s="112">
        <v>0</v>
      </c>
      <c r="AE12" s="112">
        <f t="shared" si="1"/>
        <v>0</v>
      </c>
      <c r="AF12" s="112">
        <v>0</v>
      </c>
      <c r="AG12" s="112">
        <f t="shared" si="2"/>
        <v>0</v>
      </c>
      <c r="AH12" s="112">
        <v>0</v>
      </c>
      <c r="AI12" s="112">
        <f t="shared" si="3"/>
        <v>0</v>
      </c>
      <c r="AJ12" s="35"/>
      <c r="AK12" s="35">
        <f t="shared" si="7"/>
        <v>0</v>
      </c>
      <c r="AL12" s="35">
        <f t="shared" si="4"/>
        <v>0</v>
      </c>
      <c r="AM12" s="35"/>
      <c r="AN12" s="35">
        <f t="shared" si="5"/>
        <v>7.1250000000000009</v>
      </c>
      <c r="AO12" s="35">
        <f t="shared" si="6"/>
        <v>7.1250000000000009</v>
      </c>
      <c r="AP12" s="20">
        <v>7.12</v>
      </c>
      <c r="AQ12" s="36"/>
      <c r="AR12" s="36"/>
      <c r="AS12" s="36"/>
    </row>
    <row r="13" spans="1:48" s="34" customFormat="1" ht="24.75" customHeight="1">
      <c r="A13" s="58" t="s">
        <v>9</v>
      </c>
      <c r="B13" s="58">
        <v>611</v>
      </c>
      <c r="C13" s="31">
        <v>2067</v>
      </c>
      <c r="D13" s="58">
        <v>101</v>
      </c>
      <c r="E13" s="58" t="s">
        <v>18</v>
      </c>
      <c r="F13" s="19">
        <v>7120</v>
      </c>
      <c r="G13" s="19">
        <v>0</v>
      </c>
      <c r="H13" s="53">
        <v>7.12</v>
      </c>
      <c r="I13" s="32">
        <v>4</v>
      </c>
      <c r="J13" s="58" t="s">
        <v>17</v>
      </c>
      <c r="K13" s="59">
        <v>42118</v>
      </c>
      <c r="L13" s="17" t="s">
        <v>161</v>
      </c>
      <c r="M13" s="112">
        <v>5.6749999999999998</v>
      </c>
      <c r="N13" s="112">
        <v>0.95</v>
      </c>
      <c r="O13" s="112">
        <v>0.25</v>
      </c>
      <c r="P13" s="112">
        <v>0.22500000000000001</v>
      </c>
      <c r="Q13" s="112">
        <v>2.1824699999999999</v>
      </c>
      <c r="R13" s="112">
        <v>6.4749999999999996</v>
      </c>
      <c r="S13" s="112">
        <v>0.45</v>
      </c>
      <c r="T13" s="112">
        <v>0</v>
      </c>
      <c r="U13" s="112">
        <v>0.17499999999999999</v>
      </c>
      <c r="V13" s="112">
        <v>5.6738799999999996</v>
      </c>
      <c r="W13" s="112">
        <v>0</v>
      </c>
      <c r="X13" s="112">
        <v>0</v>
      </c>
      <c r="Y13" s="112">
        <v>7.12</v>
      </c>
      <c r="Z13" s="112">
        <v>1.43259</v>
      </c>
      <c r="AA13" s="113">
        <v>0</v>
      </c>
      <c r="AB13" s="112">
        <v>0</v>
      </c>
      <c r="AC13" s="112">
        <f t="shared" si="0"/>
        <v>0</v>
      </c>
      <c r="AD13" s="112">
        <v>0</v>
      </c>
      <c r="AE13" s="112">
        <f t="shared" si="1"/>
        <v>0</v>
      </c>
      <c r="AF13" s="112">
        <v>0</v>
      </c>
      <c r="AG13" s="112">
        <f t="shared" si="2"/>
        <v>0</v>
      </c>
      <c r="AH13" s="112">
        <v>5</v>
      </c>
      <c r="AI13" s="112">
        <f t="shared" si="3"/>
        <v>2.0064205457463884E-2</v>
      </c>
      <c r="AJ13" s="35"/>
      <c r="AK13" s="35">
        <f t="shared" si="7"/>
        <v>0</v>
      </c>
      <c r="AL13" s="35">
        <f t="shared" si="4"/>
        <v>35.6</v>
      </c>
      <c r="AM13" s="35"/>
      <c r="AN13" s="35">
        <f t="shared" si="5"/>
        <v>7.1</v>
      </c>
      <c r="AO13" s="35">
        <f t="shared" si="6"/>
        <v>7.1</v>
      </c>
      <c r="AP13" s="20">
        <v>7.12</v>
      </c>
      <c r="AQ13" s="36"/>
      <c r="AR13" s="36"/>
      <c r="AS13" s="36"/>
    </row>
    <row r="14" spans="1:48" s="34" customFormat="1" ht="24.75" customHeight="1">
      <c r="A14" s="58" t="s">
        <v>9</v>
      </c>
      <c r="B14" s="58">
        <v>611</v>
      </c>
      <c r="C14" s="31">
        <v>2067</v>
      </c>
      <c r="D14" s="58">
        <v>102</v>
      </c>
      <c r="E14" s="58" t="s">
        <v>19</v>
      </c>
      <c r="F14" s="19">
        <v>12908</v>
      </c>
      <c r="G14" s="19">
        <v>28542</v>
      </c>
      <c r="H14" s="53">
        <v>15.634</v>
      </c>
      <c r="I14" s="32">
        <v>2</v>
      </c>
      <c r="J14" s="58" t="s">
        <v>233</v>
      </c>
      <c r="K14" s="59">
        <v>42118</v>
      </c>
      <c r="L14" s="17" t="s">
        <v>161</v>
      </c>
      <c r="M14" s="112">
        <v>11.975</v>
      </c>
      <c r="N14" s="112">
        <v>2.75</v>
      </c>
      <c r="O14" s="112">
        <v>0.72499999999999998</v>
      </c>
      <c r="P14" s="112">
        <v>0.3</v>
      </c>
      <c r="Q14" s="112">
        <v>2.2170000000000001</v>
      </c>
      <c r="R14" s="112">
        <v>15.4</v>
      </c>
      <c r="S14" s="112">
        <v>0.27500000000000002</v>
      </c>
      <c r="T14" s="112">
        <v>7.4999999999999997E-2</v>
      </c>
      <c r="U14" s="112">
        <v>0</v>
      </c>
      <c r="V14" s="112">
        <v>4.6114899999999999</v>
      </c>
      <c r="W14" s="112">
        <v>0</v>
      </c>
      <c r="X14" s="112">
        <v>0</v>
      </c>
      <c r="Y14" s="112">
        <v>15.634</v>
      </c>
      <c r="Z14" s="112">
        <v>1.9890000000000001</v>
      </c>
      <c r="AA14" s="113">
        <v>0</v>
      </c>
      <c r="AB14" s="112">
        <v>0</v>
      </c>
      <c r="AC14" s="112">
        <f t="shared" si="0"/>
        <v>0</v>
      </c>
      <c r="AD14" s="112">
        <v>0</v>
      </c>
      <c r="AE14" s="112">
        <f t="shared" si="1"/>
        <v>0</v>
      </c>
      <c r="AF14" s="112">
        <v>0</v>
      </c>
      <c r="AG14" s="112">
        <f t="shared" si="2"/>
        <v>0</v>
      </c>
      <c r="AH14" s="112">
        <v>0</v>
      </c>
      <c r="AI14" s="112">
        <f t="shared" si="3"/>
        <v>0</v>
      </c>
      <c r="AJ14" s="35"/>
      <c r="AK14" s="35">
        <f t="shared" si="7"/>
        <v>0</v>
      </c>
      <c r="AL14" s="35">
        <f t="shared" si="4"/>
        <v>0</v>
      </c>
      <c r="AM14" s="35"/>
      <c r="AN14" s="35">
        <f t="shared" si="5"/>
        <v>15.75</v>
      </c>
      <c r="AO14" s="35">
        <f t="shared" si="6"/>
        <v>15.75</v>
      </c>
      <c r="AP14" s="20">
        <v>15.634</v>
      </c>
      <c r="AQ14" s="36"/>
      <c r="AR14" s="36"/>
      <c r="AS14" s="36"/>
    </row>
    <row r="15" spans="1:48" s="34" customFormat="1" ht="24.75" customHeight="1">
      <c r="A15" s="58" t="s">
        <v>9</v>
      </c>
      <c r="B15" s="58">
        <v>611</v>
      </c>
      <c r="C15" s="31">
        <v>2073</v>
      </c>
      <c r="D15" s="58">
        <v>200</v>
      </c>
      <c r="E15" s="58" t="s">
        <v>20</v>
      </c>
      <c r="F15" s="19">
        <v>60189</v>
      </c>
      <c r="G15" s="19">
        <v>85504</v>
      </c>
      <c r="H15" s="53">
        <v>25.315000000000001</v>
      </c>
      <c r="I15" s="32">
        <v>2</v>
      </c>
      <c r="J15" s="58" t="s">
        <v>233</v>
      </c>
      <c r="K15" s="59">
        <v>42119</v>
      </c>
      <c r="L15" s="17" t="s">
        <v>161</v>
      </c>
      <c r="M15" s="112">
        <v>16</v>
      </c>
      <c r="N15" s="112">
        <v>5.9749999999999996</v>
      </c>
      <c r="O15" s="112">
        <v>2.15</v>
      </c>
      <c r="P15" s="112">
        <v>1.0249999999999999</v>
      </c>
      <c r="Q15" s="112">
        <v>2.63795</v>
      </c>
      <c r="R15" s="112">
        <v>24.225000000000001</v>
      </c>
      <c r="S15" s="112">
        <v>0.92500000000000004</v>
      </c>
      <c r="T15" s="112">
        <v>0</v>
      </c>
      <c r="U15" s="112">
        <v>0</v>
      </c>
      <c r="V15" s="112">
        <v>4.4086499999999997</v>
      </c>
      <c r="W15" s="112">
        <v>0</v>
      </c>
      <c r="X15" s="112">
        <v>0</v>
      </c>
      <c r="Y15" s="112">
        <v>25.315000000000001</v>
      </c>
      <c r="Z15" s="112">
        <v>1.2910200000000001</v>
      </c>
      <c r="AA15" s="113">
        <v>0</v>
      </c>
      <c r="AB15" s="112">
        <v>0</v>
      </c>
      <c r="AC15" s="112">
        <f t="shared" si="0"/>
        <v>0</v>
      </c>
      <c r="AD15" s="112">
        <v>0</v>
      </c>
      <c r="AE15" s="112">
        <f t="shared" si="1"/>
        <v>0</v>
      </c>
      <c r="AF15" s="112">
        <v>0</v>
      </c>
      <c r="AG15" s="112">
        <f t="shared" si="2"/>
        <v>0</v>
      </c>
      <c r="AH15" s="112">
        <v>0</v>
      </c>
      <c r="AI15" s="112">
        <f t="shared" si="3"/>
        <v>0</v>
      </c>
      <c r="AJ15" s="35"/>
      <c r="AK15" s="35">
        <f t="shared" si="7"/>
        <v>0</v>
      </c>
      <c r="AL15" s="35">
        <f t="shared" si="4"/>
        <v>0</v>
      </c>
      <c r="AM15" s="35"/>
      <c r="AN15" s="35">
        <f t="shared" si="5"/>
        <v>25.15</v>
      </c>
      <c r="AO15" s="35">
        <f t="shared" si="6"/>
        <v>25.150000000000002</v>
      </c>
      <c r="AP15" s="20">
        <v>25.315000000000001</v>
      </c>
      <c r="AQ15" s="36"/>
      <c r="AR15" s="36"/>
      <c r="AS15" s="36"/>
    </row>
    <row r="16" spans="1:48" s="34" customFormat="1" ht="24.75" customHeight="1">
      <c r="A16" s="58" t="s">
        <v>9</v>
      </c>
      <c r="B16" s="58">
        <v>611</v>
      </c>
      <c r="C16" s="31">
        <v>2150</v>
      </c>
      <c r="D16" s="58">
        <v>101</v>
      </c>
      <c r="E16" s="58" t="s">
        <v>21</v>
      </c>
      <c r="F16" s="19">
        <v>0</v>
      </c>
      <c r="G16" s="19">
        <v>18804</v>
      </c>
      <c r="H16" s="53">
        <v>18.803999999999998</v>
      </c>
      <c r="I16" s="32">
        <v>2</v>
      </c>
      <c r="J16" s="58" t="s">
        <v>17</v>
      </c>
      <c r="K16" s="59">
        <v>42117</v>
      </c>
      <c r="L16" s="17" t="s">
        <v>161</v>
      </c>
      <c r="M16" s="112">
        <v>13.2</v>
      </c>
      <c r="N16" s="112">
        <v>4.0750000000000002</v>
      </c>
      <c r="O16" s="112">
        <v>0.8</v>
      </c>
      <c r="P16" s="112">
        <v>0.67500000000000004</v>
      </c>
      <c r="Q16" s="112">
        <v>3.1760199999999998</v>
      </c>
      <c r="R16" s="112">
        <v>17.100000000000001</v>
      </c>
      <c r="S16" s="112">
        <v>1.1000000000000001</v>
      </c>
      <c r="T16" s="112">
        <v>0.4</v>
      </c>
      <c r="U16" s="112">
        <v>0.15</v>
      </c>
      <c r="V16" s="112">
        <v>5.1719799999999996</v>
      </c>
      <c r="W16" s="112">
        <v>0</v>
      </c>
      <c r="X16" s="112">
        <v>0</v>
      </c>
      <c r="Y16" s="112">
        <v>18.803999999999998</v>
      </c>
      <c r="Z16" s="112">
        <v>1.41848</v>
      </c>
      <c r="AA16" s="113">
        <v>58.23</v>
      </c>
      <c r="AB16" s="112">
        <v>0</v>
      </c>
      <c r="AC16" s="112">
        <f t="shared" si="0"/>
        <v>8.8476615917585918E-2</v>
      </c>
      <c r="AD16" s="112">
        <v>0</v>
      </c>
      <c r="AE16" s="112">
        <f t="shared" si="1"/>
        <v>0</v>
      </c>
      <c r="AF16" s="112">
        <v>0</v>
      </c>
      <c r="AG16" s="112">
        <f t="shared" si="2"/>
        <v>0</v>
      </c>
      <c r="AH16" s="112">
        <v>0</v>
      </c>
      <c r="AI16" s="112">
        <f t="shared" si="3"/>
        <v>0</v>
      </c>
      <c r="AJ16" s="35"/>
      <c r="AK16" s="35">
        <f t="shared" si="7"/>
        <v>0</v>
      </c>
      <c r="AL16" s="35">
        <f t="shared" si="4"/>
        <v>1094.9569199999999</v>
      </c>
      <c r="AM16" s="35"/>
      <c r="AN16" s="35">
        <f t="shared" si="5"/>
        <v>18.75</v>
      </c>
      <c r="AO16" s="35">
        <f t="shared" si="6"/>
        <v>18.75</v>
      </c>
      <c r="AP16" s="20">
        <v>18.803999999999998</v>
      </c>
      <c r="AQ16" s="36"/>
      <c r="AR16" s="36"/>
      <c r="AS16" s="36"/>
    </row>
    <row r="17" spans="1:45" s="34" customFormat="1" ht="24.75" customHeight="1">
      <c r="A17" s="58" t="s">
        <v>9</v>
      </c>
      <c r="B17" s="58">
        <v>611</v>
      </c>
      <c r="C17" s="31">
        <v>2150</v>
      </c>
      <c r="D17" s="58">
        <v>102</v>
      </c>
      <c r="E17" s="58" t="s">
        <v>22</v>
      </c>
      <c r="F17" s="19">
        <v>18804</v>
      </c>
      <c r="G17" s="19">
        <v>65374</v>
      </c>
      <c r="H17" s="53">
        <v>46.57</v>
      </c>
      <c r="I17" s="32">
        <v>2</v>
      </c>
      <c r="J17" s="58" t="s">
        <v>17</v>
      </c>
      <c r="K17" s="59">
        <v>42117</v>
      </c>
      <c r="L17" s="17" t="s">
        <v>161</v>
      </c>
      <c r="M17" s="112">
        <v>33.725000000000001</v>
      </c>
      <c r="N17" s="112">
        <v>7.7249999999999996</v>
      </c>
      <c r="O17" s="112">
        <v>3.65</v>
      </c>
      <c r="P17" s="112">
        <v>1.2</v>
      </c>
      <c r="Q17" s="112">
        <v>3.9244500000000002</v>
      </c>
      <c r="R17" s="112">
        <v>43.325000000000003</v>
      </c>
      <c r="S17" s="112">
        <v>2.1749999999999998</v>
      </c>
      <c r="T17" s="112">
        <v>0.42499999999999999</v>
      </c>
      <c r="U17" s="112">
        <v>0.35</v>
      </c>
      <c r="V17" s="112">
        <v>3.7800799999999999</v>
      </c>
      <c r="W17" s="112">
        <v>0</v>
      </c>
      <c r="X17" s="112">
        <v>0</v>
      </c>
      <c r="Y17" s="112">
        <v>46.57</v>
      </c>
      <c r="Z17" s="112">
        <v>1.1799500000000001</v>
      </c>
      <c r="AA17" s="113">
        <v>200.82</v>
      </c>
      <c r="AB17" s="112">
        <v>0</v>
      </c>
      <c r="AC17" s="112">
        <f t="shared" si="0"/>
        <v>0.12320623332004049</v>
      </c>
      <c r="AD17" s="112">
        <v>62.63</v>
      </c>
      <c r="AE17" s="112">
        <f t="shared" si="1"/>
        <v>3.8424491548820515E-2</v>
      </c>
      <c r="AF17" s="112">
        <v>0</v>
      </c>
      <c r="AG17" s="112">
        <f t="shared" si="2"/>
        <v>0</v>
      </c>
      <c r="AH17" s="112">
        <v>7</v>
      </c>
      <c r="AI17" s="112">
        <f t="shared" si="3"/>
        <v>4.2946102641185308E-3</v>
      </c>
      <c r="AJ17" s="35"/>
      <c r="AK17" s="35">
        <f t="shared" si="7"/>
        <v>0</v>
      </c>
      <c r="AL17" s="35">
        <f t="shared" si="4"/>
        <v>12594.8565</v>
      </c>
      <c r="AM17" s="35"/>
      <c r="AN17" s="35">
        <f t="shared" si="5"/>
        <v>46.300000000000004</v>
      </c>
      <c r="AO17" s="35">
        <f t="shared" si="6"/>
        <v>46.274999999999999</v>
      </c>
      <c r="AP17" s="20">
        <v>46.57</v>
      </c>
      <c r="AQ17" s="36"/>
      <c r="AR17" s="36"/>
      <c r="AS17" s="36"/>
    </row>
    <row r="18" spans="1:45" s="34" customFormat="1" ht="24.75" customHeight="1">
      <c r="A18" s="58" t="s">
        <v>9</v>
      </c>
      <c r="B18" s="58">
        <v>611</v>
      </c>
      <c r="C18" s="31">
        <v>2160</v>
      </c>
      <c r="D18" s="58">
        <v>100</v>
      </c>
      <c r="E18" s="58" t="s">
        <v>23</v>
      </c>
      <c r="F18" s="19">
        <v>0</v>
      </c>
      <c r="G18" s="19">
        <v>32463</v>
      </c>
      <c r="H18" s="53">
        <v>32.463000000000001</v>
      </c>
      <c r="I18" s="32">
        <v>2</v>
      </c>
      <c r="J18" s="58" t="s">
        <v>233</v>
      </c>
      <c r="K18" s="59">
        <v>42118</v>
      </c>
      <c r="L18" s="17" t="s">
        <v>161</v>
      </c>
      <c r="M18" s="112">
        <v>19.649999999999999</v>
      </c>
      <c r="N18" s="112">
        <v>7.9249999999999998</v>
      </c>
      <c r="O18" s="112">
        <v>3.875</v>
      </c>
      <c r="P18" s="112">
        <v>1.2749999999999999</v>
      </c>
      <c r="Q18" s="112">
        <v>2.3038400000000001</v>
      </c>
      <c r="R18" s="112">
        <v>31.8</v>
      </c>
      <c r="S18" s="112">
        <v>0.7</v>
      </c>
      <c r="T18" s="112">
        <v>0.2</v>
      </c>
      <c r="U18" s="112">
        <v>2.5000000000000001E-2</v>
      </c>
      <c r="V18" s="112">
        <v>3.6817799999999998</v>
      </c>
      <c r="W18" s="112">
        <v>0</v>
      </c>
      <c r="X18" s="112">
        <v>0</v>
      </c>
      <c r="Y18" s="112">
        <v>32.463000000000001</v>
      </c>
      <c r="Z18" s="112">
        <v>1.3132200000000001</v>
      </c>
      <c r="AA18" s="113">
        <v>38.83</v>
      </c>
      <c r="AB18" s="112">
        <v>0</v>
      </c>
      <c r="AC18" s="112">
        <f t="shared" si="0"/>
        <v>3.4175170853851196E-2</v>
      </c>
      <c r="AD18" s="112">
        <v>0</v>
      </c>
      <c r="AE18" s="112">
        <f t="shared" si="1"/>
        <v>0</v>
      </c>
      <c r="AF18" s="112">
        <v>0</v>
      </c>
      <c r="AG18" s="112">
        <f t="shared" si="2"/>
        <v>0</v>
      </c>
      <c r="AH18" s="112">
        <v>0</v>
      </c>
      <c r="AI18" s="112">
        <f t="shared" si="3"/>
        <v>0</v>
      </c>
      <c r="AJ18" s="35"/>
      <c r="AK18" s="35">
        <f t="shared" si="7"/>
        <v>0</v>
      </c>
      <c r="AL18" s="35">
        <f t="shared" si="4"/>
        <v>1260.53829</v>
      </c>
      <c r="AM18" s="35"/>
      <c r="AN18" s="35">
        <f t="shared" si="5"/>
        <v>32.725000000000001</v>
      </c>
      <c r="AO18" s="35">
        <f t="shared" si="6"/>
        <v>32.725000000000001</v>
      </c>
      <c r="AP18" s="20">
        <v>32.463000000000001</v>
      </c>
      <c r="AQ18" s="36"/>
      <c r="AR18" s="36"/>
      <c r="AS18" s="36"/>
    </row>
    <row r="19" spans="1:45" s="34" customFormat="1" ht="24.75" customHeight="1">
      <c r="A19" s="58" t="s">
        <v>9</v>
      </c>
      <c r="B19" s="58">
        <v>611</v>
      </c>
      <c r="C19" s="31">
        <v>2198</v>
      </c>
      <c r="D19" s="58">
        <v>200</v>
      </c>
      <c r="E19" s="58" t="s">
        <v>24</v>
      </c>
      <c r="F19" s="19">
        <v>400</v>
      </c>
      <c r="G19" s="19">
        <v>23427</v>
      </c>
      <c r="H19" s="53">
        <v>23.027000000000001</v>
      </c>
      <c r="I19" s="32">
        <v>2</v>
      </c>
      <c r="J19" s="58" t="s">
        <v>233</v>
      </c>
      <c r="K19" s="59">
        <v>42117</v>
      </c>
      <c r="L19" s="17" t="s">
        <v>161</v>
      </c>
      <c r="M19" s="112">
        <v>19.574999999999999</v>
      </c>
      <c r="N19" s="112">
        <v>2.4750000000000001</v>
      </c>
      <c r="O19" s="112">
        <v>0.6</v>
      </c>
      <c r="P19" s="112">
        <v>0.27500000000000002</v>
      </c>
      <c r="Q19" s="112">
        <v>1.96086</v>
      </c>
      <c r="R19" s="112">
        <v>22.475000000000001</v>
      </c>
      <c r="S19" s="112">
        <v>0.4</v>
      </c>
      <c r="T19" s="112">
        <v>0.05</v>
      </c>
      <c r="U19" s="112">
        <v>0</v>
      </c>
      <c r="V19" s="112">
        <v>4.1578200000000001</v>
      </c>
      <c r="W19" s="112">
        <v>0</v>
      </c>
      <c r="X19" s="112">
        <v>0</v>
      </c>
      <c r="Y19" s="112">
        <v>23.027000000000001</v>
      </c>
      <c r="Z19" s="112">
        <v>1.3618399999999999</v>
      </c>
      <c r="AA19" s="113">
        <v>0</v>
      </c>
      <c r="AB19" s="112">
        <v>0</v>
      </c>
      <c r="AC19" s="112">
        <f t="shared" si="0"/>
        <v>0</v>
      </c>
      <c r="AD19" s="112">
        <v>153.33000000000001</v>
      </c>
      <c r="AE19" s="112">
        <f t="shared" si="1"/>
        <v>0.19024871424228701</v>
      </c>
      <c r="AF19" s="112">
        <v>0</v>
      </c>
      <c r="AG19" s="112">
        <f t="shared" si="2"/>
        <v>0</v>
      </c>
      <c r="AH19" s="112">
        <v>0</v>
      </c>
      <c r="AI19" s="112">
        <f t="shared" si="3"/>
        <v>0</v>
      </c>
      <c r="AJ19" s="35"/>
      <c r="AK19" s="35">
        <f t="shared" si="7"/>
        <v>0</v>
      </c>
      <c r="AL19" s="35">
        <f t="shared" si="4"/>
        <v>3530.7299100000005</v>
      </c>
      <c r="AM19" s="35"/>
      <c r="AN19" s="35">
        <f t="shared" si="5"/>
        <v>22.925000000000001</v>
      </c>
      <c r="AO19" s="35">
        <f t="shared" si="6"/>
        <v>22.925000000000001</v>
      </c>
      <c r="AP19" s="20">
        <v>23.027000000000001</v>
      </c>
      <c r="AQ19" s="36"/>
      <c r="AR19" s="36"/>
      <c r="AS19" s="36"/>
    </row>
    <row r="20" spans="1:45" s="34" customFormat="1" ht="24.75" customHeight="1">
      <c r="A20" s="58" t="s">
        <v>9</v>
      </c>
      <c r="B20" s="58">
        <v>611</v>
      </c>
      <c r="C20" s="31">
        <v>2226</v>
      </c>
      <c r="D20" s="58">
        <v>100</v>
      </c>
      <c r="E20" s="58" t="s">
        <v>25</v>
      </c>
      <c r="F20" s="19">
        <v>0</v>
      </c>
      <c r="G20" s="19">
        <v>60605</v>
      </c>
      <c r="H20" s="53">
        <v>60.604999999999997</v>
      </c>
      <c r="I20" s="32">
        <v>2</v>
      </c>
      <c r="J20" s="58" t="s">
        <v>233</v>
      </c>
      <c r="K20" s="59">
        <v>42119</v>
      </c>
      <c r="L20" s="17" t="s">
        <v>161</v>
      </c>
      <c r="M20" s="112">
        <v>40.274999999999999</v>
      </c>
      <c r="N20" s="112">
        <v>14.975</v>
      </c>
      <c r="O20" s="112">
        <v>4.125</v>
      </c>
      <c r="P20" s="112">
        <v>0.92500000000000004</v>
      </c>
      <c r="Q20" s="112">
        <v>2.1541800000000002</v>
      </c>
      <c r="R20" s="112">
        <v>57.225000000000001</v>
      </c>
      <c r="S20" s="112">
        <v>2.4750000000000001</v>
      </c>
      <c r="T20" s="112">
        <v>0.57499999999999996</v>
      </c>
      <c r="U20" s="112">
        <v>2.5000000000000001E-2</v>
      </c>
      <c r="V20" s="112">
        <v>4.6234099999999998</v>
      </c>
      <c r="W20" s="112">
        <v>0</v>
      </c>
      <c r="X20" s="112">
        <v>0</v>
      </c>
      <c r="Y20" s="112">
        <v>60.604999999999997</v>
      </c>
      <c r="Z20" s="112">
        <v>1.3347</v>
      </c>
      <c r="AA20" s="113">
        <v>5.43</v>
      </c>
      <c r="AB20" s="112">
        <v>0</v>
      </c>
      <c r="AC20" s="112">
        <f t="shared" si="0"/>
        <v>2.5599019411411132E-3</v>
      </c>
      <c r="AD20" s="112">
        <v>7.04</v>
      </c>
      <c r="AE20" s="112">
        <f t="shared" si="1"/>
        <v>3.3189152238735612E-3</v>
      </c>
      <c r="AF20" s="112">
        <v>0</v>
      </c>
      <c r="AG20" s="112">
        <f t="shared" si="2"/>
        <v>0</v>
      </c>
      <c r="AH20" s="112">
        <v>0</v>
      </c>
      <c r="AI20" s="112">
        <f t="shared" si="3"/>
        <v>0</v>
      </c>
      <c r="AJ20" s="35"/>
      <c r="AK20" s="35">
        <f t="shared" si="7"/>
        <v>0</v>
      </c>
      <c r="AL20" s="35">
        <f t="shared" si="4"/>
        <v>755.74434999999994</v>
      </c>
      <c r="AM20" s="35"/>
      <c r="AN20" s="35">
        <f t="shared" si="5"/>
        <v>60.3</v>
      </c>
      <c r="AO20" s="35">
        <f t="shared" si="6"/>
        <v>60.300000000000004</v>
      </c>
      <c r="AP20" s="20">
        <v>60.604999999999997</v>
      </c>
      <c r="AQ20" s="36"/>
      <c r="AR20" s="36"/>
      <c r="AS20" s="36"/>
    </row>
    <row r="21" spans="1:45" s="34" customFormat="1" ht="24.75" customHeight="1">
      <c r="A21" s="58" t="s">
        <v>9</v>
      </c>
      <c r="B21" s="58">
        <v>611</v>
      </c>
      <c r="C21" s="31">
        <v>2246</v>
      </c>
      <c r="D21" s="58">
        <v>201</v>
      </c>
      <c r="E21" s="58" t="s">
        <v>26</v>
      </c>
      <c r="F21" s="19">
        <v>27175</v>
      </c>
      <c r="G21" s="19">
        <v>39877</v>
      </c>
      <c r="H21" s="53">
        <v>12.702</v>
      </c>
      <c r="I21" s="32">
        <v>2</v>
      </c>
      <c r="J21" s="58" t="s">
        <v>233</v>
      </c>
      <c r="K21" s="59">
        <v>42118</v>
      </c>
      <c r="L21" s="17" t="s">
        <v>161</v>
      </c>
      <c r="M21" s="112">
        <v>9.5749999999999993</v>
      </c>
      <c r="N21" s="112">
        <v>2.25</v>
      </c>
      <c r="O21" s="112">
        <v>0.52500000000000002</v>
      </c>
      <c r="P21" s="112">
        <v>0.27500000000000002</v>
      </c>
      <c r="Q21" s="112">
        <v>2.1892999999999998</v>
      </c>
      <c r="R21" s="112">
        <v>12.1</v>
      </c>
      <c r="S21" s="112">
        <v>0.4</v>
      </c>
      <c r="T21" s="112">
        <v>7.4999999999999997E-2</v>
      </c>
      <c r="U21" s="112">
        <v>0.05</v>
      </c>
      <c r="V21" s="112">
        <v>4.5539699999999996</v>
      </c>
      <c r="W21" s="112">
        <v>0</v>
      </c>
      <c r="X21" s="112">
        <v>0</v>
      </c>
      <c r="Y21" s="112">
        <v>12.702</v>
      </c>
      <c r="Z21" s="112">
        <v>1.33992</v>
      </c>
      <c r="AA21" s="113">
        <v>0</v>
      </c>
      <c r="AB21" s="112">
        <v>0</v>
      </c>
      <c r="AC21" s="112">
        <f t="shared" si="0"/>
        <v>0</v>
      </c>
      <c r="AD21" s="112">
        <v>5.7</v>
      </c>
      <c r="AE21" s="112">
        <f t="shared" si="1"/>
        <v>1.2821377960726094E-2</v>
      </c>
      <c r="AF21" s="112">
        <v>0</v>
      </c>
      <c r="AG21" s="112">
        <f t="shared" si="2"/>
        <v>0</v>
      </c>
      <c r="AH21" s="112">
        <v>0</v>
      </c>
      <c r="AI21" s="112">
        <f t="shared" si="3"/>
        <v>0</v>
      </c>
      <c r="AJ21" s="35"/>
      <c r="AK21" s="35">
        <f t="shared" si="7"/>
        <v>0</v>
      </c>
      <c r="AL21" s="35">
        <f t="shared" si="4"/>
        <v>72.401399999999995</v>
      </c>
      <c r="AM21" s="35"/>
      <c r="AN21" s="35">
        <f t="shared" si="5"/>
        <v>12.625</v>
      </c>
      <c r="AO21" s="35">
        <f t="shared" si="6"/>
        <v>12.625</v>
      </c>
      <c r="AP21" s="20">
        <v>12.702</v>
      </c>
      <c r="AQ21" s="36"/>
      <c r="AR21" s="36"/>
      <c r="AS21" s="36"/>
    </row>
    <row r="22" spans="1:45" s="34" customFormat="1" ht="24.75" customHeight="1">
      <c r="A22" s="58" t="s">
        <v>9</v>
      </c>
      <c r="B22" s="58">
        <v>611</v>
      </c>
      <c r="C22" s="31">
        <v>2246</v>
      </c>
      <c r="D22" s="58">
        <v>202</v>
      </c>
      <c r="E22" s="58" t="s">
        <v>27</v>
      </c>
      <c r="F22" s="19">
        <v>39877</v>
      </c>
      <c r="G22" s="19">
        <v>66651</v>
      </c>
      <c r="H22" s="53">
        <v>26.774000000000001</v>
      </c>
      <c r="I22" s="32">
        <v>2</v>
      </c>
      <c r="J22" s="58" t="s">
        <v>233</v>
      </c>
      <c r="K22" s="59">
        <v>42118</v>
      </c>
      <c r="L22" s="17" t="s">
        <v>161</v>
      </c>
      <c r="M22" s="112">
        <v>13.375</v>
      </c>
      <c r="N22" s="112">
        <v>7.65</v>
      </c>
      <c r="O22" s="112">
        <v>2.9750000000000001</v>
      </c>
      <c r="P22" s="112">
        <v>2.5750000000000002</v>
      </c>
      <c r="Q22" s="112">
        <v>2.7757999999999998</v>
      </c>
      <c r="R22" s="112">
        <v>20.25</v>
      </c>
      <c r="S22" s="112">
        <v>5.2750000000000004</v>
      </c>
      <c r="T22" s="112">
        <v>0.95</v>
      </c>
      <c r="U22" s="112">
        <v>0.1</v>
      </c>
      <c r="V22" s="112">
        <v>6.5835900000000001</v>
      </c>
      <c r="W22" s="112">
        <v>0</v>
      </c>
      <c r="X22" s="112">
        <v>0</v>
      </c>
      <c r="Y22" s="112">
        <v>26.774000000000001</v>
      </c>
      <c r="Z22" s="112">
        <v>1.4149700000000001</v>
      </c>
      <c r="AA22" s="113">
        <v>292.05</v>
      </c>
      <c r="AB22" s="112">
        <v>0</v>
      </c>
      <c r="AC22" s="112">
        <f t="shared" si="0"/>
        <v>0.31165629768752201</v>
      </c>
      <c r="AD22" s="112">
        <v>0</v>
      </c>
      <c r="AE22" s="112">
        <f t="shared" si="1"/>
        <v>0</v>
      </c>
      <c r="AF22" s="112">
        <v>0</v>
      </c>
      <c r="AG22" s="112">
        <f t="shared" si="2"/>
        <v>0</v>
      </c>
      <c r="AH22" s="112">
        <v>0</v>
      </c>
      <c r="AI22" s="112">
        <f t="shared" si="3"/>
        <v>0</v>
      </c>
      <c r="AJ22" s="35"/>
      <c r="AK22" s="35">
        <f t="shared" si="7"/>
        <v>0</v>
      </c>
      <c r="AL22" s="35">
        <f t="shared" si="4"/>
        <v>7819.346700000001</v>
      </c>
      <c r="AM22" s="35"/>
      <c r="AN22" s="35">
        <f t="shared" si="5"/>
        <v>26.574999999999999</v>
      </c>
      <c r="AO22" s="35">
        <f t="shared" si="6"/>
        <v>26.574999999999999</v>
      </c>
      <c r="AP22" s="20">
        <v>26.774000000000001</v>
      </c>
      <c r="AQ22" s="36"/>
      <c r="AR22" s="36"/>
      <c r="AS22" s="36"/>
    </row>
    <row r="23" spans="1:45" s="34" customFormat="1" ht="24.75" customHeight="1">
      <c r="A23" s="58" t="s">
        <v>9</v>
      </c>
      <c r="B23" s="58">
        <v>611</v>
      </c>
      <c r="C23" s="31">
        <v>2285</v>
      </c>
      <c r="D23" s="58">
        <v>100</v>
      </c>
      <c r="E23" s="58" t="s">
        <v>28</v>
      </c>
      <c r="F23" s="19">
        <v>0</v>
      </c>
      <c r="G23" s="19">
        <v>22390</v>
      </c>
      <c r="H23" s="53">
        <v>22.39</v>
      </c>
      <c r="I23" s="32">
        <v>2</v>
      </c>
      <c r="J23" s="58" t="s">
        <v>233</v>
      </c>
      <c r="K23" s="59">
        <v>42118</v>
      </c>
      <c r="L23" s="17" t="s">
        <v>161</v>
      </c>
      <c r="M23" s="112">
        <v>19.024999999999999</v>
      </c>
      <c r="N23" s="112">
        <v>2.2250000000000001</v>
      </c>
      <c r="O23" s="112">
        <v>0.6</v>
      </c>
      <c r="P23" s="112">
        <v>0.42499999999999999</v>
      </c>
      <c r="Q23" s="112">
        <v>1.95296</v>
      </c>
      <c r="R23" s="112">
        <v>21.925000000000001</v>
      </c>
      <c r="S23" s="112">
        <v>0.32500000000000001</v>
      </c>
      <c r="T23" s="112">
        <v>2.5000000000000001E-2</v>
      </c>
      <c r="U23" s="112">
        <v>0</v>
      </c>
      <c r="V23" s="112">
        <v>3.29657</v>
      </c>
      <c r="W23" s="112">
        <v>0</v>
      </c>
      <c r="X23" s="112">
        <v>0</v>
      </c>
      <c r="Y23" s="112">
        <v>22.39</v>
      </c>
      <c r="Z23" s="112">
        <v>1.14131</v>
      </c>
      <c r="AA23" s="113">
        <v>34.29</v>
      </c>
      <c r="AB23" s="112">
        <v>0</v>
      </c>
      <c r="AC23" s="112">
        <f t="shared" si="0"/>
        <v>4.3756779174376308E-2</v>
      </c>
      <c r="AD23" s="112">
        <v>16.34</v>
      </c>
      <c r="AE23" s="112">
        <f t="shared" si="1"/>
        <v>2.0851145281694631E-2</v>
      </c>
      <c r="AF23" s="112">
        <v>0</v>
      </c>
      <c r="AG23" s="112">
        <f t="shared" si="2"/>
        <v>0</v>
      </c>
      <c r="AH23" s="112">
        <v>0</v>
      </c>
      <c r="AI23" s="112">
        <f t="shared" si="3"/>
        <v>0</v>
      </c>
      <c r="AJ23" s="35"/>
      <c r="AK23" s="35">
        <f t="shared" si="7"/>
        <v>0</v>
      </c>
      <c r="AL23" s="35">
        <f t="shared" si="4"/>
        <v>1133.6056999999998</v>
      </c>
      <c r="AM23" s="35"/>
      <c r="AN23" s="35">
        <f t="shared" si="5"/>
        <v>22.275000000000002</v>
      </c>
      <c r="AO23" s="35">
        <f t="shared" si="6"/>
        <v>22.274999999999999</v>
      </c>
      <c r="AP23" s="20">
        <v>22.39</v>
      </c>
      <c r="AQ23" s="36"/>
      <c r="AR23" s="36"/>
      <c r="AS23" s="36"/>
    </row>
    <row r="24" spans="1:45" s="34" customFormat="1" ht="24.75" customHeight="1">
      <c r="A24" s="58" t="s">
        <v>9</v>
      </c>
      <c r="B24" s="58">
        <v>611</v>
      </c>
      <c r="C24" s="31">
        <v>2369</v>
      </c>
      <c r="D24" s="58">
        <v>101</v>
      </c>
      <c r="E24" s="58" t="s">
        <v>29</v>
      </c>
      <c r="F24" s="19">
        <v>1207</v>
      </c>
      <c r="G24" s="19">
        <v>45941</v>
      </c>
      <c r="H24" s="53">
        <v>44.734000000000002</v>
      </c>
      <c r="I24" s="32">
        <v>2</v>
      </c>
      <c r="J24" s="58" t="s">
        <v>233</v>
      </c>
      <c r="K24" s="59">
        <v>42118</v>
      </c>
      <c r="L24" s="17" t="s">
        <v>161</v>
      </c>
      <c r="M24" s="112">
        <v>32.375</v>
      </c>
      <c r="N24" s="112">
        <v>8.4749999999999996</v>
      </c>
      <c r="O24" s="112">
        <v>2.875</v>
      </c>
      <c r="P24" s="112">
        <v>0.75</v>
      </c>
      <c r="Q24" s="112">
        <v>2.1230899999999999</v>
      </c>
      <c r="R24" s="112">
        <v>41.174999999999997</v>
      </c>
      <c r="S24" s="112">
        <v>2.4500000000000002</v>
      </c>
      <c r="T24" s="112">
        <v>0.45</v>
      </c>
      <c r="U24" s="112">
        <v>0.4</v>
      </c>
      <c r="V24" s="112">
        <v>4.7613799999999999</v>
      </c>
      <c r="W24" s="112">
        <v>0</v>
      </c>
      <c r="X24" s="112">
        <v>0</v>
      </c>
      <c r="Y24" s="112">
        <v>44.734000000000002</v>
      </c>
      <c r="Z24" s="112">
        <v>1.2849999999999999</v>
      </c>
      <c r="AA24" s="113">
        <v>413.92</v>
      </c>
      <c r="AB24" s="112">
        <v>0</v>
      </c>
      <c r="AC24" s="112">
        <f t="shared" si="0"/>
        <v>0.26436906411869521</v>
      </c>
      <c r="AD24" s="112">
        <v>0</v>
      </c>
      <c r="AE24" s="112">
        <f t="shared" si="1"/>
        <v>0</v>
      </c>
      <c r="AF24" s="112">
        <v>0</v>
      </c>
      <c r="AG24" s="112">
        <f t="shared" si="2"/>
        <v>0</v>
      </c>
      <c r="AH24" s="112">
        <v>0</v>
      </c>
      <c r="AI24" s="112">
        <f t="shared" si="3"/>
        <v>0</v>
      </c>
      <c r="AJ24" s="35"/>
      <c r="AK24" s="35">
        <f t="shared" si="7"/>
        <v>0</v>
      </c>
      <c r="AL24" s="35">
        <f t="shared" si="4"/>
        <v>18516.297280000003</v>
      </c>
      <c r="AM24" s="35"/>
      <c r="AN24" s="35">
        <f t="shared" si="5"/>
        <v>44.475000000000001</v>
      </c>
      <c r="AO24" s="35">
        <f t="shared" si="6"/>
        <v>44.475000000000001</v>
      </c>
      <c r="AP24" s="20">
        <v>44.734000000000002</v>
      </c>
      <c r="AQ24" s="36"/>
      <c r="AR24" s="36"/>
      <c r="AS24" s="36"/>
    </row>
    <row r="25" spans="1:45" s="34" customFormat="1" ht="24.75" customHeight="1">
      <c r="A25" s="58" t="s">
        <v>9</v>
      </c>
      <c r="B25" s="58">
        <v>611</v>
      </c>
      <c r="C25" s="31">
        <v>2369</v>
      </c>
      <c r="D25" s="58">
        <v>102</v>
      </c>
      <c r="E25" s="58" t="s">
        <v>30</v>
      </c>
      <c r="F25" s="19">
        <v>45941</v>
      </c>
      <c r="G25" s="19">
        <v>64263</v>
      </c>
      <c r="H25" s="53">
        <v>18.321999999999999</v>
      </c>
      <c r="I25" s="32">
        <v>2</v>
      </c>
      <c r="J25" s="58" t="s">
        <v>233</v>
      </c>
      <c r="K25" s="59">
        <v>42118</v>
      </c>
      <c r="L25" s="17" t="s">
        <v>161</v>
      </c>
      <c r="M25" s="112">
        <v>10.6</v>
      </c>
      <c r="N25" s="112">
        <v>4.125</v>
      </c>
      <c r="O25" s="112">
        <v>2.0750000000000002</v>
      </c>
      <c r="P25" s="112">
        <v>1.625</v>
      </c>
      <c r="Q25" s="112">
        <v>2.8060700000000001</v>
      </c>
      <c r="R25" s="112">
        <v>15.2</v>
      </c>
      <c r="S25" s="112">
        <v>1.9</v>
      </c>
      <c r="T25" s="112">
        <v>0.85</v>
      </c>
      <c r="U25" s="112">
        <v>0.47499999999999998</v>
      </c>
      <c r="V25" s="112">
        <v>6.0825800000000001</v>
      </c>
      <c r="W25" s="112">
        <v>0</v>
      </c>
      <c r="X25" s="112">
        <v>0</v>
      </c>
      <c r="Y25" s="112">
        <v>18.321999999999999</v>
      </c>
      <c r="Z25" s="112">
        <v>1.2376799999999999</v>
      </c>
      <c r="AA25" s="113">
        <v>178</v>
      </c>
      <c r="AB25" s="112">
        <v>0</v>
      </c>
      <c r="AC25" s="112">
        <f t="shared" si="0"/>
        <v>0.27757418871926021</v>
      </c>
      <c r="AD25" s="112">
        <v>0</v>
      </c>
      <c r="AE25" s="112">
        <f t="shared" si="1"/>
        <v>0</v>
      </c>
      <c r="AF25" s="112">
        <v>0</v>
      </c>
      <c r="AG25" s="112">
        <f t="shared" si="2"/>
        <v>0</v>
      </c>
      <c r="AH25" s="112">
        <v>0</v>
      </c>
      <c r="AI25" s="112">
        <f t="shared" si="3"/>
        <v>0</v>
      </c>
      <c r="AJ25" s="35"/>
      <c r="AK25" s="35">
        <f t="shared" si="7"/>
        <v>0</v>
      </c>
      <c r="AL25" s="35">
        <f t="shared" si="4"/>
        <v>3261.3159999999998</v>
      </c>
      <c r="AM25" s="35"/>
      <c r="AN25" s="35">
        <f t="shared" si="5"/>
        <v>18.425000000000001</v>
      </c>
      <c r="AO25" s="35">
        <f t="shared" si="6"/>
        <v>18.425000000000001</v>
      </c>
      <c r="AP25" s="20">
        <v>18.321999999999999</v>
      </c>
      <c r="AQ25" s="36"/>
      <c r="AR25" s="36"/>
      <c r="AS25" s="36"/>
    </row>
    <row r="26" spans="1:45" s="34" customFormat="1" ht="24.75" customHeight="1">
      <c r="A26" s="58" t="s">
        <v>9</v>
      </c>
      <c r="B26" s="58">
        <v>611</v>
      </c>
      <c r="C26" s="31">
        <v>2438</v>
      </c>
      <c r="D26" s="58">
        <v>100</v>
      </c>
      <c r="E26" s="58" t="s">
        <v>31</v>
      </c>
      <c r="F26" s="19">
        <v>0</v>
      </c>
      <c r="G26" s="19">
        <v>620</v>
      </c>
      <c r="H26" s="53">
        <v>0.62</v>
      </c>
      <c r="I26" s="32">
        <v>4</v>
      </c>
      <c r="J26" s="58" t="s">
        <v>234</v>
      </c>
      <c r="K26" s="59">
        <v>42119</v>
      </c>
      <c r="L26" s="17" t="s">
        <v>161</v>
      </c>
      <c r="M26" s="112">
        <v>0.27500000000000002</v>
      </c>
      <c r="N26" s="112">
        <v>0.05</v>
      </c>
      <c r="O26" s="112">
        <v>0.15</v>
      </c>
      <c r="P26" s="112">
        <v>0.2</v>
      </c>
      <c r="Q26" s="112">
        <v>3.92889</v>
      </c>
      <c r="R26" s="112">
        <v>0.625</v>
      </c>
      <c r="S26" s="112">
        <v>0.05</v>
      </c>
      <c r="T26" s="112">
        <v>0</v>
      </c>
      <c r="U26" s="112">
        <v>0</v>
      </c>
      <c r="V26" s="112">
        <v>4.6477000000000004</v>
      </c>
      <c r="W26" s="112">
        <v>0</v>
      </c>
      <c r="X26" s="112">
        <v>0</v>
      </c>
      <c r="Y26" s="112">
        <v>0.62</v>
      </c>
      <c r="Z26" s="112">
        <v>1.20922</v>
      </c>
      <c r="AA26" s="113">
        <v>0</v>
      </c>
      <c r="AB26" s="112">
        <v>11.02</v>
      </c>
      <c r="AC26" s="112">
        <f t="shared" si="0"/>
        <v>0.25391705069124426</v>
      </c>
      <c r="AD26" s="112">
        <v>0</v>
      </c>
      <c r="AE26" s="112">
        <f t="shared" si="1"/>
        <v>0</v>
      </c>
      <c r="AF26" s="112">
        <v>0</v>
      </c>
      <c r="AG26" s="112">
        <f t="shared" si="2"/>
        <v>0</v>
      </c>
      <c r="AH26" s="112">
        <v>0</v>
      </c>
      <c r="AI26" s="112">
        <f t="shared" si="3"/>
        <v>0</v>
      </c>
      <c r="AJ26" s="35"/>
      <c r="AK26" s="35">
        <f t="shared" si="7"/>
        <v>5.51</v>
      </c>
      <c r="AL26" s="35">
        <f t="shared" si="4"/>
        <v>3.4161999999999999</v>
      </c>
      <c r="AM26" s="35"/>
      <c r="AN26" s="35">
        <f t="shared" si="5"/>
        <v>0.67500000000000004</v>
      </c>
      <c r="AO26" s="35">
        <f t="shared" si="6"/>
        <v>0.67500000000000004</v>
      </c>
      <c r="AP26" s="20">
        <v>0.62</v>
      </c>
      <c r="AQ26" s="36"/>
      <c r="AR26" s="36"/>
      <c r="AS26" s="36"/>
    </row>
    <row r="27" spans="1:45" s="34" customFormat="1" ht="24.75" customHeight="1">
      <c r="A27" s="58" t="s">
        <v>9</v>
      </c>
      <c r="B27" s="58">
        <v>611</v>
      </c>
      <c r="C27" s="31">
        <v>2438</v>
      </c>
      <c r="D27" s="58">
        <v>100</v>
      </c>
      <c r="E27" s="58" t="s">
        <v>31</v>
      </c>
      <c r="F27" s="19">
        <v>620</v>
      </c>
      <c r="G27" s="19">
        <v>0</v>
      </c>
      <c r="H27" s="53">
        <v>0.62</v>
      </c>
      <c r="I27" s="32">
        <v>4</v>
      </c>
      <c r="J27" s="58" t="s">
        <v>14</v>
      </c>
      <c r="K27" s="59">
        <v>42119</v>
      </c>
      <c r="L27" s="17" t="s">
        <v>161</v>
      </c>
      <c r="M27" s="112">
        <v>0.25</v>
      </c>
      <c r="N27" s="112">
        <v>7.4999999999999997E-2</v>
      </c>
      <c r="O27" s="112">
        <v>0.1</v>
      </c>
      <c r="P27" s="112">
        <v>0.2</v>
      </c>
      <c r="Q27" s="112">
        <v>4.056</v>
      </c>
      <c r="R27" s="112">
        <v>0.57499999999999996</v>
      </c>
      <c r="S27" s="112">
        <v>0.05</v>
      </c>
      <c r="T27" s="112">
        <v>0</v>
      </c>
      <c r="U27" s="112">
        <v>0</v>
      </c>
      <c r="V27" s="112">
        <v>5.0445599999999997</v>
      </c>
      <c r="W27" s="112">
        <v>0</v>
      </c>
      <c r="X27" s="112">
        <v>0</v>
      </c>
      <c r="Y27" s="112">
        <v>0.62</v>
      </c>
      <c r="Z27" s="112">
        <v>1.2450000000000001</v>
      </c>
      <c r="AA27" s="113">
        <v>0</v>
      </c>
      <c r="AB27" s="112">
        <v>0</v>
      </c>
      <c r="AC27" s="112">
        <f t="shared" si="0"/>
        <v>0</v>
      </c>
      <c r="AD27" s="112">
        <v>17.59</v>
      </c>
      <c r="AE27" s="112">
        <f t="shared" si="1"/>
        <v>0.81059907834101375</v>
      </c>
      <c r="AF27" s="112">
        <v>0</v>
      </c>
      <c r="AG27" s="112">
        <f t="shared" si="2"/>
        <v>0</v>
      </c>
      <c r="AH27" s="112">
        <v>0</v>
      </c>
      <c r="AI27" s="112">
        <f t="shared" si="3"/>
        <v>0</v>
      </c>
      <c r="AJ27" s="35"/>
      <c r="AK27" s="35">
        <f t="shared" si="7"/>
        <v>0</v>
      </c>
      <c r="AL27" s="35">
        <f t="shared" si="4"/>
        <v>10.905799999999999</v>
      </c>
      <c r="AM27" s="35"/>
      <c r="AN27" s="35">
        <f t="shared" si="5"/>
        <v>0.625</v>
      </c>
      <c r="AO27" s="35">
        <f t="shared" si="6"/>
        <v>0.625</v>
      </c>
      <c r="AP27" s="20">
        <v>0.62</v>
      </c>
      <c r="AQ27" s="36"/>
      <c r="AR27" s="36"/>
      <c r="AS27" s="36"/>
    </row>
    <row r="28" spans="1:45" s="34" customFormat="1" ht="24.75" customHeight="1">
      <c r="A28" s="58" t="s">
        <v>9</v>
      </c>
      <c r="B28" s="58">
        <v>611</v>
      </c>
      <c r="C28" s="31">
        <v>2439</v>
      </c>
      <c r="D28" s="58">
        <v>100</v>
      </c>
      <c r="E28" s="58" t="s">
        <v>32</v>
      </c>
      <c r="F28" s="19">
        <v>0</v>
      </c>
      <c r="G28" s="19">
        <v>1750</v>
      </c>
      <c r="H28" s="53">
        <v>1.75</v>
      </c>
      <c r="I28" s="32">
        <v>2</v>
      </c>
      <c r="J28" s="58" t="s">
        <v>233</v>
      </c>
      <c r="K28" s="59">
        <v>42119</v>
      </c>
      <c r="L28" s="17" t="s">
        <v>161</v>
      </c>
      <c r="M28" s="112">
        <v>1.075</v>
      </c>
      <c r="N28" s="112">
        <v>0.3</v>
      </c>
      <c r="O28" s="112">
        <v>0.32500000000000001</v>
      </c>
      <c r="P28" s="112">
        <v>0.1</v>
      </c>
      <c r="Q28" s="112">
        <v>2.5951399999999998</v>
      </c>
      <c r="R28" s="112">
        <v>1.7749999999999999</v>
      </c>
      <c r="S28" s="112">
        <v>2.5000000000000001E-2</v>
      </c>
      <c r="T28" s="112">
        <v>0</v>
      </c>
      <c r="U28" s="112">
        <v>0</v>
      </c>
      <c r="V28" s="112">
        <v>4.5803599999999998</v>
      </c>
      <c r="W28" s="112">
        <v>0</v>
      </c>
      <c r="X28" s="112">
        <v>0</v>
      </c>
      <c r="Y28" s="112">
        <v>1.75</v>
      </c>
      <c r="Z28" s="112">
        <v>1.0876399999999999</v>
      </c>
      <c r="AA28" s="113">
        <v>0</v>
      </c>
      <c r="AB28" s="112">
        <v>39.65</v>
      </c>
      <c r="AC28" s="112">
        <f t="shared" si="0"/>
        <v>0.3236734693877551</v>
      </c>
      <c r="AD28" s="112">
        <v>0</v>
      </c>
      <c r="AE28" s="112">
        <f t="shared" si="1"/>
        <v>0</v>
      </c>
      <c r="AF28" s="112">
        <v>1.88</v>
      </c>
      <c r="AG28" s="112">
        <f t="shared" si="2"/>
        <v>3.0693877551020404E-2</v>
      </c>
      <c r="AH28" s="112">
        <v>0</v>
      </c>
      <c r="AI28" s="112">
        <f t="shared" si="3"/>
        <v>0</v>
      </c>
      <c r="AJ28" s="35"/>
      <c r="AK28" s="35">
        <f t="shared" si="7"/>
        <v>19.824999999999999</v>
      </c>
      <c r="AL28" s="35">
        <f t="shared" si="4"/>
        <v>37.983750000000001</v>
      </c>
      <c r="AM28" s="35"/>
      <c r="AN28" s="35">
        <f t="shared" si="5"/>
        <v>1.8</v>
      </c>
      <c r="AO28" s="35">
        <f t="shared" si="6"/>
        <v>1.7999999999999998</v>
      </c>
      <c r="AP28" s="20">
        <v>1.75</v>
      </c>
      <c r="AQ28" s="36"/>
      <c r="AR28" s="36"/>
      <c r="AS28" s="36"/>
    </row>
    <row r="29" spans="1:45" s="34" customFormat="1" ht="24.75" customHeight="1">
      <c r="A29" s="58" t="s">
        <v>9</v>
      </c>
      <c r="B29" s="58">
        <v>611</v>
      </c>
      <c r="C29" s="31">
        <v>2464</v>
      </c>
      <c r="D29" s="58">
        <v>100</v>
      </c>
      <c r="E29" s="58" t="s">
        <v>33</v>
      </c>
      <c r="F29" s="19">
        <v>0</v>
      </c>
      <c r="G29" s="19">
        <v>606</v>
      </c>
      <c r="H29" s="53">
        <v>0.60599999999999998</v>
      </c>
      <c r="I29" s="32">
        <v>2</v>
      </c>
      <c r="J29" s="58" t="s">
        <v>233</v>
      </c>
      <c r="K29" s="59">
        <v>42118</v>
      </c>
      <c r="L29" s="17" t="s">
        <v>161</v>
      </c>
      <c r="M29" s="112">
        <v>0.47499999999999998</v>
      </c>
      <c r="N29" s="112">
        <v>0.1</v>
      </c>
      <c r="O29" s="112">
        <v>2.5000000000000001E-2</v>
      </c>
      <c r="P29" s="112">
        <v>0.05</v>
      </c>
      <c r="Q29" s="112">
        <v>2.6503800000000002</v>
      </c>
      <c r="R29" s="112">
        <v>0.6</v>
      </c>
      <c r="S29" s="112">
        <v>0.05</v>
      </c>
      <c r="T29" s="112">
        <v>0</v>
      </c>
      <c r="U29" s="112">
        <v>0</v>
      </c>
      <c r="V29" s="112">
        <v>4.8366899999999999</v>
      </c>
      <c r="W29" s="112">
        <v>0</v>
      </c>
      <c r="X29" s="112">
        <v>0</v>
      </c>
      <c r="Y29" s="112">
        <v>0.60599999999999998</v>
      </c>
      <c r="Z29" s="112">
        <v>1.17096</v>
      </c>
      <c r="AA29" s="113">
        <v>0</v>
      </c>
      <c r="AB29" s="112">
        <v>24.21</v>
      </c>
      <c r="AC29" s="112">
        <f t="shared" si="0"/>
        <v>0.57072135785007072</v>
      </c>
      <c r="AD29" s="112">
        <v>0</v>
      </c>
      <c r="AE29" s="112">
        <f t="shared" si="1"/>
        <v>0</v>
      </c>
      <c r="AF29" s="112">
        <v>0</v>
      </c>
      <c r="AG29" s="112">
        <f t="shared" si="2"/>
        <v>0</v>
      </c>
      <c r="AH29" s="112">
        <v>0</v>
      </c>
      <c r="AI29" s="112">
        <f t="shared" si="3"/>
        <v>0</v>
      </c>
      <c r="AJ29" s="35"/>
      <c r="AK29" s="35">
        <f t="shared" si="7"/>
        <v>12.105</v>
      </c>
      <c r="AL29" s="35">
        <f t="shared" si="4"/>
        <v>7.3356300000000001</v>
      </c>
      <c r="AM29" s="35"/>
      <c r="AN29" s="35">
        <f t="shared" si="5"/>
        <v>0.65</v>
      </c>
      <c r="AO29" s="35">
        <f t="shared" si="6"/>
        <v>0.65</v>
      </c>
      <c r="AP29" s="20">
        <v>0.60599999999999998</v>
      </c>
      <c r="AQ29" s="36"/>
      <c r="AR29" s="36"/>
      <c r="AS29" s="36"/>
    </row>
    <row r="30" spans="1:45" s="34" customFormat="1" ht="24.75" customHeight="1">
      <c r="A30" s="61"/>
      <c r="B30" s="61"/>
      <c r="C30" s="61"/>
      <c r="D30" s="61"/>
      <c r="E30" s="61"/>
      <c r="F30" s="178" t="s">
        <v>158</v>
      </c>
      <c r="G30" s="178"/>
      <c r="H30" s="154">
        <f>SUBTOTAL(9,H4:H29)</f>
        <v>581.35900000000004</v>
      </c>
      <c r="I30" s="155"/>
      <c r="J30" s="155"/>
      <c r="K30" s="155"/>
      <c r="L30" s="155"/>
      <c r="M30" s="156">
        <f>SUM(M4:M29)</f>
        <v>403.92399999999992</v>
      </c>
      <c r="N30" s="156">
        <f t="shared" ref="N30:P30" si="8">SUM(N4:N29)</f>
        <v>108.20699999999998</v>
      </c>
      <c r="O30" s="156">
        <f t="shared" si="8"/>
        <v>44.333000000000006</v>
      </c>
      <c r="P30" s="156">
        <f t="shared" si="8"/>
        <v>23.533000000000001</v>
      </c>
      <c r="Q30" s="156" t="s">
        <v>159</v>
      </c>
      <c r="R30" s="156">
        <f t="shared" ref="R30:U30" si="9">SUM(R4:R29)</f>
        <v>525.58400000000017</v>
      </c>
      <c r="S30" s="156">
        <f t="shared" si="9"/>
        <v>41.134999999999991</v>
      </c>
      <c r="T30" s="156">
        <f t="shared" si="9"/>
        <v>8.8420000000000023</v>
      </c>
      <c r="U30" s="156">
        <f t="shared" si="9"/>
        <v>4.411999999999999</v>
      </c>
      <c r="V30" s="156" t="s">
        <v>159</v>
      </c>
      <c r="W30" s="156">
        <f t="shared" ref="W30:Y30" si="10">SUM(W4:W29)</f>
        <v>0</v>
      </c>
      <c r="X30" s="156">
        <f t="shared" si="10"/>
        <v>0</v>
      </c>
      <c r="Y30" s="156">
        <f t="shared" si="10"/>
        <v>581.35900000000004</v>
      </c>
      <c r="Z30" s="156" t="s">
        <v>159</v>
      </c>
      <c r="AA30" s="156">
        <f t="shared" ref="AA30" si="11">SUM(AA4:AA29)</f>
        <v>3503.2900000000004</v>
      </c>
      <c r="AB30" s="156">
        <f t="shared" ref="AB30" si="12">SUM(AB4:AB29)</f>
        <v>99.25</v>
      </c>
      <c r="AC30" s="156" t="s">
        <v>159</v>
      </c>
      <c r="AD30" s="156">
        <f t="shared" ref="AD30" si="13">SUM(AD4:AD29)</f>
        <v>2581.17</v>
      </c>
      <c r="AE30" s="156" t="s">
        <v>159</v>
      </c>
      <c r="AF30" s="156">
        <f t="shared" ref="AF30" si="14">SUM(AF4:AF29)</f>
        <v>1.88</v>
      </c>
      <c r="AG30" s="156" t="s">
        <v>159</v>
      </c>
      <c r="AH30" s="156">
        <f t="shared" ref="AH30" si="15">SUM(AH4:AH29)</f>
        <v>16</v>
      </c>
      <c r="AI30" s="156" t="s">
        <v>159</v>
      </c>
      <c r="AL30" s="34">
        <f>SUM(AL4:AL29)/H30</f>
        <v>291.69986650245369</v>
      </c>
      <c r="AN30" s="35">
        <f>SUM(AN4:AN29)</f>
        <v>579.99699999999996</v>
      </c>
      <c r="AO30" s="35">
        <f>SUM(AO4:AO29)</f>
        <v>579.97299999999984</v>
      </c>
      <c r="AP30" s="57">
        <f>SUM(AP4:AP29)</f>
        <v>582.53399999999999</v>
      </c>
    </row>
    <row r="31" spans="1:45" s="34" customFormat="1" ht="24.75" customHeight="1">
      <c r="A31" s="61"/>
      <c r="B31" s="61"/>
      <c r="C31" s="61"/>
      <c r="D31" s="61"/>
      <c r="E31" s="61"/>
      <c r="F31" s="178" t="s">
        <v>160</v>
      </c>
      <c r="G31" s="178"/>
      <c r="H31" s="155"/>
      <c r="I31" s="155"/>
      <c r="J31" s="155"/>
      <c r="K31" s="155"/>
      <c r="L31" s="155"/>
      <c r="M31" s="156" t="s">
        <v>159</v>
      </c>
      <c r="N31" s="156" t="s">
        <v>159</v>
      </c>
      <c r="O31" s="156" t="s">
        <v>159</v>
      </c>
      <c r="P31" s="156" t="s">
        <v>159</v>
      </c>
      <c r="Q31" s="156">
        <f>SUMPRODUCT(Q4:Q29,H4:H29)/H30</f>
        <v>2.4859727759535573</v>
      </c>
      <c r="R31" s="156" t="s">
        <v>159</v>
      </c>
      <c r="S31" s="156" t="s">
        <v>159</v>
      </c>
      <c r="T31" s="156" t="s">
        <v>159</v>
      </c>
      <c r="U31" s="156" t="s">
        <v>159</v>
      </c>
      <c r="V31" s="156">
        <f>SUMPRODUCT(V4:V29,H4:H29)/H30</f>
        <v>4.907059742327891</v>
      </c>
      <c r="W31" s="156" t="s">
        <v>159</v>
      </c>
      <c r="X31" s="156" t="s">
        <v>159</v>
      </c>
      <c r="Y31" s="156" t="s">
        <v>159</v>
      </c>
      <c r="Z31" s="156">
        <f>SUMPRODUCT(Z4:Z29,H4:H29)/H30</f>
        <v>1.2858998481661073</v>
      </c>
      <c r="AA31" s="156" t="s">
        <v>159</v>
      </c>
      <c r="AB31" s="156" t="s">
        <v>159</v>
      </c>
      <c r="AC31" s="156">
        <f>SUMPRODUCT(AC4:AC29,H4:H29)/H30</f>
        <v>0.17461131098487706</v>
      </c>
      <c r="AD31" s="156" t="s">
        <v>159</v>
      </c>
      <c r="AE31" s="156">
        <f>SUMPRODUCT(AE4:AE29,H4:H29)/H30</f>
        <v>0.12685399948347625</v>
      </c>
      <c r="AF31" s="156" t="s">
        <v>159</v>
      </c>
      <c r="AG31" s="156">
        <f>SUMPRODUCT(AG4:AG29,H4:H29)/H30</f>
        <v>9.2394347923203563E-5</v>
      </c>
      <c r="AH31" s="156" t="s">
        <v>159</v>
      </c>
      <c r="AI31" s="156">
        <f>SUMPRODUCT(AO4:AO29,H4:H29)/H30</f>
        <v>32.961918033435452</v>
      </c>
      <c r="AN31" s="35">
        <f>((AN30-H30)/H30)*100</f>
        <v>-0.2342786471010305</v>
      </c>
      <c r="AO31" s="35">
        <f>((AO30-H30)/H30)*100</f>
        <v>-0.23840690519974653</v>
      </c>
      <c r="AP31" s="56"/>
    </row>
    <row r="32" spans="1:45" ht="24.75" customHeight="1">
      <c r="AG32" s="34"/>
      <c r="AH32" s="34"/>
      <c r="AI32" s="34"/>
      <c r="AJ32" s="34"/>
      <c r="AK32" s="34"/>
      <c r="AL32" s="34"/>
      <c r="AN32" s="34"/>
      <c r="AO32" s="34"/>
      <c r="AP32" s="34"/>
      <c r="AQ32" s="34"/>
      <c r="AR32" s="34"/>
      <c r="AS32" s="34"/>
    </row>
    <row r="33" spans="1:45" ht="24.75" customHeight="1">
      <c r="AG33" s="34"/>
      <c r="AH33" s="34"/>
      <c r="AI33" s="34"/>
      <c r="AJ33" s="34"/>
      <c r="AK33" s="34"/>
      <c r="AL33" s="34"/>
      <c r="AN33" s="34"/>
      <c r="AO33" s="34"/>
      <c r="AP33" s="34"/>
      <c r="AQ33" s="34"/>
      <c r="AR33" s="34"/>
      <c r="AS33" s="34"/>
    </row>
    <row r="34" spans="1:45" ht="24.75" customHeight="1">
      <c r="AE34" s="55"/>
      <c r="AF34" s="55"/>
      <c r="AG34" s="55"/>
      <c r="AH34" s="55"/>
      <c r="AI34" s="55"/>
    </row>
    <row r="36" spans="1:45" ht="24.75" customHeight="1">
      <c r="A36" s="179" t="s">
        <v>226</v>
      </c>
      <c r="B36" s="179"/>
      <c r="C36" s="179"/>
      <c r="D36" s="179"/>
      <c r="E36" s="179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45" ht="67.5" customHeight="1">
      <c r="A37" s="184" t="s">
        <v>202</v>
      </c>
      <c r="B37" s="184" t="s">
        <v>0</v>
      </c>
      <c r="C37" s="185" t="s">
        <v>1</v>
      </c>
      <c r="D37" s="186" t="s">
        <v>2</v>
      </c>
      <c r="E37" s="184" t="s">
        <v>3</v>
      </c>
      <c r="F37" s="184" t="s">
        <v>237</v>
      </c>
      <c r="G37" s="184" t="s">
        <v>238</v>
      </c>
      <c r="H37" s="200" t="s">
        <v>239</v>
      </c>
      <c r="I37" s="184" t="s">
        <v>5</v>
      </c>
      <c r="J37" s="184" t="s">
        <v>6</v>
      </c>
      <c r="K37" s="189" t="s">
        <v>7</v>
      </c>
      <c r="L37" s="184" t="s">
        <v>8</v>
      </c>
      <c r="M37" s="197" t="s">
        <v>240</v>
      </c>
      <c r="N37" s="197"/>
      <c r="O37" s="197"/>
      <c r="P37" s="197"/>
      <c r="Q37" s="182" t="s">
        <v>241</v>
      </c>
      <c r="R37" s="192" t="s">
        <v>244</v>
      </c>
      <c r="S37" s="193"/>
      <c r="T37" s="194"/>
      <c r="U37" s="182" t="s">
        <v>245</v>
      </c>
      <c r="V37" s="180" t="s">
        <v>203</v>
      </c>
      <c r="W37" s="180" t="s">
        <v>266</v>
      </c>
      <c r="X37" s="180" t="s">
        <v>267</v>
      </c>
      <c r="Y37" s="180" t="s">
        <v>204</v>
      </c>
      <c r="Z37" s="180" t="s">
        <v>205</v>
      </c>
      <c r="AA37" s="180" t="s">
        <v>268</v>
      </c>
      <c r="AB37" s="180" t="s">
        <v>252</v>
      </c>
      <c r="AC37" s="142" t="s">
        <v>218</v>
      </c>
      <c r="AD37" s="72"/>
      <c r="AH37" s="16"/>
      <c r="AK37" s="83"/>
    </row>
    <row r="38" spans="1:45" ht="23.25">
      <c r="A38" s="184"/>
      <c r="B38" s="184"/>
      <c r="C38" s="185"/>
      <c r="D38" s="186"/>
      <c r="E38" s="184"/>
      <c r="F38" s="184"/>
      <c r="G38" s="184"/>
      <c r="H38" s="200"/>
      <c r="I38" s="184"/>
      <c r="J38" s="184"/>
      <c r="K38" s="189"/>
      <c r="L38" s="184"/>
      <c r="M38" s="140" t="s">
        <v>255</v>
      </c>
      <c r="N38" s="141" t="s">
        <v>256</v>
      </c>
      <c r="O38" s="141" t="s">
        <v>257</v>
      </c>
      <c r="P38" s="140" t="s">
        <v>258</v>
      </c>
      <c r="Q38" s="182"/>
      <c r="R38" s="140" t="s">
        <v>263</v>
      </c>
      <c r="S38" s="141" t="s">
        <v>264</v>
      </c>
      <c r="T38" s="140" t="s">
        <v>265</v>
      </c>
      <c r="U38" s="182"/>
      <c r="V38" s="181"/>
      <c r="W38" s="181"/>
      <c r="X38" s="181"/>
      <c r="Y38" s="181"/>
      <c r="Z38" s="181"/>
      <c r="AA38" s="181"/>
      <c r="AB38" s="181"/>
      <c r="AC38" s="143" t="s">
        <v>269</v>
      </c>
      <c r="AD38" s="73"/>
      <c r="AH38" s="16"/>
      <c r="AK38" s="83"/>
    </row>
    <row r="39" spans="1:45" s="34" customFormat="1" ht="24.75" customHeight="1">
      <c r="A39" s="95" t="s">
        <v>9</v>
      </c>
      <c r="B39" s="109">
        <v>611</v>
      </c>
      <c r="C39" s="109">
        <v>202</v>
      </c>
      <c r="D39" s="109">
        <v>202</v>
      </c>
      <c r="E39" s="109" t="s">
        <v>11</v>
      </c>
      <c r="F39" s="104" t="s">
        <v>206</v>
      </c>
      <c r="G39" s="104" t="s">
        <v>207</v>
      </c>
      <c r="H39" s="102">
        <v>0.57199999999999995</v>
      </c>
      <c r="I39" s="105">
        <v>2</v>
      </c>
      <c r="J39" s="109" t="s">
        <v>234</v>
      </c>
      <c r="K39" s="99">
        <v>42093</v>
      </c>
      <c r="L39" s="95" t="s">
        <v>208</v>
      </c>
      <c r="M39" s="114">
        <v>0.230375</v>
      </c>
      <c r="N39" s="114">
        <v>0.24700000000000003</v>
      </c>
      <c r="O39" s="114">
        <v>6.649999999999999E-2</v>
      </c>
      <c r="P39" s="114">
        <v>2.8499999999999998E-2</v>
      </c>
      <c r="Q39" s="114">
        <v>3.0028199999999998</v>
      </c>
      <c r="R39" s="114">
        <v>0</v>
      </c>
      <c r="S39" s="114">
        <v>0</v>
      </c>
      <c r="T39" s="114">
        <f>SUM(M39:P39)</f>
        <v>0.57237499999999997</v>
      </c>
      <c r="U39" s="114">
        <v>1.5670900000000001</v>
      </c>
      <c r="V39" s="108">
        <v>1</v>
      </c>
      <c r="W39" s="108">
        <v>0</v>
      </c>
      <c r="X39" s="108">
        <v>0</v>
      </c>
      <c r="Y39" s="108">
        <v>0</v>
      </c>
      <c r="Z39" s="108">
        <v>0</v>
      </c>
      <c r="AA39" s="114">
        <v>0</v>
      </c>
      <c r="AB39" s="114">
        <v>0</v>
      </c>
      <c r="AC39" s="108">
        <v>0</v>
      </c>
      <c r="AD39" s="106"/>
    </row>
    <row r="40" spans="1:45" s="34" customFormat="1" ht="24.75" customHeight="1">
      <c r="A40" s="95" t="s">
        <v>9</v>
      </c>
      <c r="B40" s="109">
        <v>611</v>
      </c>
      <c r="C40" s="109">
        <v>205</v>
      </c>
      <c r="D40" s="109">
        <v>401</v>
      </c>
      <c r="E40" s="109" t="s">
        <v>12</v>
      </c>
      <c r="F40" s="104" t="s">
        <v>209</v>
      </c>
      <c r="G40" s="104" t="s">
        <v>210</v>
      </c>
      <c r="H40" s="102">
        <v>0.60299999999999998</v>
      </c>
      <c r="I40" s="105">
        <v>2</v>
      </c>
      <c r="J40" s="109" t="s">
        <v>234</v>
      </c>
      <c r="K40" s="99">
        <v>42173</v>
      </c>
      <c r="L40" s="95" t="s">
        <v>208</v>
      </c>
      <c r="M40" s="114">
        <v>0</v>
      </c>
      <c r="N40" s="114">
        <v>0.1</v>
      </c>
      <c r="O40" s="114">
        <v>0.55000000000000004</v>
      </c>
      <c r="P40" s="114">
        <v>0.85</v>
      </c>
      <c r="Q40" s="114">
        <v>5.4366700000000003</v>
      </c>
      <c r="R40" s="114">
        <v>0</v>
      </c>
      <c r="S40" s="114">
        <v>0</v>
      </c>
      <c r="T40" s="114">
        <f>SUM(M40:P40)</f>
        <v>1.5</v>
      </c>
      <c r="U40" s="114">
        <v>1.3870800000000001</v>
      </c>
      <c r="V40" s="108">
        <v>1</v>
      </c>
      <c r="W40" s="108">
        <v>0</v>
      </c>
      <c r="X40" s="108">
        <v>0</v>
      </c>
      <c r="Y40" s="108">
        <v>0</v>
      </c>
      <c r="Z40" s="108">
        <v>0</v>
      </c>
      <c r="AA40" s="114">
        <v>6.96</v>
      </c>
      <c r="AB40" s="114">
        <v>0.32977967306325512</v>
      </c>
      <c r="AC40" s="108">
        <v>0</v>
      </c>
      <c r="AD40" s="106"/>
    </row>
    <row r="41" spans="1:45" s="34" customFormat="1" ht="24.75" customHeight="1">
      <c r="A41" s="95" t="s">
        <v>9</v>
      </c>
      <c r="B41" s="109">
        <v>611</v>
      </c>
      <c r="C41" s="109">
        <v>205</v>
      </c>
      <c r="D41" s="109">
        <v>402</v>
      </c>
      <c r="E41" s="109" t="s">
        <v>13</v>
      </c>
      <c r="F41" s="104">
        <v>204997</v>
      </c>
      <c r="G41" s="104">
        <v>232685</v>
      </c>
      <c r="H41" s="102">
        <v>9.2360000000000007</v>
      </c>
      <c r="I41" s="105">
        <v>4</v>
      </c>
      <c r="J41" s="109" t="s">
        <v>234</v>
      </c>
      <c r="K41" s="99">
        <v>42125</v>
      </c>
      <c r="L41" s="95" t="s">
        <v>208</v>
      </c>
      <c r="M41" s="114">
        <v>0.45</v>
      </c>
      <c r="N41" s="114">
        <v>3.4750000000000001</v>
      </c>
      <c r="O41" s="114">
        <v>4.2249999999999996</v>
      </c>
      <c r="P41" s="114">
        <v>1.1000000000000001</v>
      </c>
      <c r="Q41" s="114">
        <v>4.3982099999999997</v>
      </c>
      <c r="R41" s="114">
        <v>0</v>
      </c>
      <c r="S41" s="114">
        <v>0</v>
      </c>
      <c r="T41" s="114">
        <f>SUM(M41:P41)</f>
        <v>9.25</v>
      </c>
      <c r="U41" s="114">
        <v>1.02112</v>
      </c>
      <c r="V41" s="108">
        <v>13</v>
      </c>
      <c r="W41" s="108">
        <v>0</v>
      </c>
      <c r="X41" s="108">
        <v>0</v>
      </c>
      <c r="Y41" s="108">
        <v>0</v>
      </c>
      <c r="Z41" s="108">
        <v>10</v>
      </c>
      <c r="AA41" s="114">
        <v>127.86</v>
      </c>
      <c r="AB41" s="114">
        <v>0.39552999999999999</v>
      </c>
      <c r="AC41" s="108">
        <v>0</v>
      </c>
      <c r="AD41" s="106"/>
    </row>
    <row r="42" spans="1:45" s="34" customFormat="1" ht="24.75" customHeight="1">
      <c r="A42" s="95" t="s">
        <v>9</v>
      </c>
      <c r="B42" s="109">
        <v>611</v>
      </c>
      <c r="C42" s="109">
        <v>205</v>
      </c>
      <c r="D42" s="109">
        <v>402</v>
      </c>
      <c r="E42" s="109" t="s">
        <v>13</v>
      </c>
      <c r="F42" s="104">
        <v>232685</v>
      </c>
      <c r="G42" s="104">
        <v>204997</v>
      </c>
      <c r="H42" s="102">
        <v>9.2360000000000007</v>
      </c>
      <c r="I42" s="105">
        <v>4</v>
      </c>
      <c r="J42" s="109" t="s">
        <v>14</v>
      </c>
      <c r="K42" s="99">
        <v>42117</v>
      </c>
      <c r="L42" s="95" t="s">
        <v>208</v>
      </c>
      <c r="M42" s="114">
        <v>0.45</v>
      </c>
      <c r="N42" s="114">
        <v>4.2249999999999996</v>
      </c>
      <c r="O42" s="114">
        <v>3.9249999999999998</v>
      </c>
      <c r="P42" s="114">
        <v>0.65</v>
      </c>
      <c r="Q42" s="114">
        <v>4.1474299999999999</v>
      </c>
      <c r="R42" s="114">
        <v>0</v>
      </c>
      <c r="S42" s="114">
        <v>0</v>
      </c>
      <c r="T42" s="114">
        <f>SUM(M42:P42)</f>
        <v>9.25</v>
      </c>
      <c r="U42" s="114">
        <v>1.1307700000000001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14">
        <v>0</v>
      </c>
      <c r="AB42" s="114">
        <v>0</v>
      </c>
      <c r="AC42" s="108">
        <v>122</v>
      </c>
      <c r="AD42" s="106"/>
    </row>
    <row r="43" spans="1:45" ht="24.75" customHeight="1">
      <c r="A43" s="63" t="s">
        <v>9</v>
      </c>
      <c r="B43" s="66">
        <v>611</v>
      </c>
      <c r="C43" s="66">
        <v>207</v>
      </c>
      <c r="D43" s="66">
        <v>100</v>
      </c>
      <c r="E43" s="66" t="s">
        <v>16</v>
      </c>
      <c r="F43" s="67" t="s">
        <v>157</v>
      </c>
      <c r="G43" s="67" t="s">
        <v>148</v>
      </c>
      <c r="H43" s="65">
        <v>0.17199999999999999</v>
      </c>
      <c r="I43" s="68">
        <v>2</v>
      </c>
      <c r="J43" s="66" t="s">
        <v>233</v>
      </c>
      <c r="K43" s="64">
        <v>42117</v>
      </c>
      <c r="L43" s="63" t="s">
        <v>208</v>
      </c>
      <c r="M43" s="114">
        <v>0</v>
      </c>
      <c r="N43" s="114">
        <v>0</v>
      </c>
      <c r="O43" s="114">
        <v>0.32500000000000001</v>
      </c>
      <c r="P43" s="114">
        <v>0.1</v>
      </c>
      <c r="Q43" s="114">
        <v>4.6541199999999998</v>
      </c>
      <c r="R43" s="114">
        <v>0</v>
      </c>
      <c r="S43" s="114">
        <v>0</v>
      </c>
      <c r="T43" s="114">
        <f>SUM(M43:P43)</f>
        <v>0.42500000000000004</v>
      </c>
      <c r="U43" s="114">
        <v>1.14076</v>
      </c>
      <c r="V43" s="108">
        <v>0</v>
      </c>
      <c r="W43" s="108">
        <v>0</v>
      </c>
      <c r="X43" s="108">
        <v>0</v>
      </c>
      <c r="Y43" s="108">
        <v>1</v>
      </c>
      <c r="Z43" s="108">
        <v>3</v>
      </c>
      <c r="AA43" s="114">
        <v>0</v>
      </c>
      <c r="AB43" s="114">
        <v>0</v>
      </c>
      <c r="AC43" s="108">
        <v>1</v>
      </c>
      <c r="AD43" s="69"/>
      <c r="AH43" s="16"/>
      <c r="AK43" s="83"/>
    </row>
    <row r="44" spans="1:45" ht="24.75" customHeight="1">
      <c r="A44" s="62"/>
      <c r="B44" s="62"/>
      <c r="C44" s="62"/>
      <c r="D44" s="62"/>
      <c r="E44" s="62"/>
      <c r="F44" s="198" t="s">
        <v>158</v>
      </c>
      <c r="G44" s="199"/>
      <c r="H44" s="136">
        <v>21.335000000000001</v>
      </c>
      <c r="I44" s="163"/>
      <c r="J44" s="163"/>
      <c r="K44" s="163"/>
      <c r="L44" s="163"/>
      <c r="M44" s="164">
        <f t="shared" ref="M44:P44" si="16">SUM(M39:M43)</f>
        <v>1.1303749999999999</v>
      </c>
      <c r="N44" s="164">
        <f t="shared" si="16"/>
        <v>8.0470000000000006</v>
      </c>
      <c r="O44" s="164">
        <f t="shared" si="16"/>
        <v>9.0914999999999999</v>
      </c>
      <c r="P44" s="164">
        <f t="shared" si="16"/>
        <v>2.7284999999999999</v>
      </c>
      <c r="Q44" s="164" t="s">
        <v>159</v>
      </c>
      <c r="R44" s="164">
        <f>SUM(R39:R43)</f>
        <v>0</v>
      </c>
      <c r="S44" s="164">
        <f t="shared" ref="S44" si="17">SUM(S39:S43)</f>
        <v>0</v>
      </c>
      <c r="T44" s="164">
        <f>SUM(T39:T43)</f>
        <v>20.997375000000002</v>
      </c>
      <c r="U44" s="164" t="s">
        <v>159</v>
      </c>
      <c r="V44" s="165">
        <v>15</v>
      </c>
      <c r="W44" s="165">
        <v>0</v>
      </c>
      <c r="X44" s="165">
        <v>0</v>
      </c>
      <c r="Y44" s="165">
        <v>1</v>
      </c>
      <c r="Z44" s="165">
        <v>13</v>
      </c>
      <c r="AA44" s="164">
        <v>134.82</v>
      </c>
      <c r="AB44" s="164" t="s">
        <v>159</v>
      </c>
      <c r="AC44" s="165">
        <f>SUM(AC39:AC43)</f>
        <v>123</v>
      </c>
      <c r="AD44" s="70"/>
      <c r="AH44" s="16"/>
      <c r="AK44" s="83"/>
    </row>
    <row r="45" spans="1:45" ht="24.75" customHeight="1">
      <c r="A45" s="62"/>
      <c r="B45" s="62"/>
      <c r="C45" s="62"/>
      <c r="D45" s="62"/>
      <c r="E45" s="62"/>
      <c r="F45" s="198" t="s">
        <v>160</v>
      </c>
      <c r="G45" s="199"/>
      <c r="H45" s="163"/>
      <c r="I45" s="163"/>
      <c r="J45" s="163"/>
      <c r="K45" s="163"/>
      <c r="L45" s="163"/>
      <c r="M45" s="164" t="s">
        <v>159</v>
      </c>
      <c r="N45" s="164" t="s">
        <v>159</v>
      </c>
      <c r="O45" s="164" t="s">
        <v>159</v>
      </c>
      <c r="P45" s="164" t="s">
        <v>159</v>
      </c>
      <c r="Q45" s="164">
        <v>4.2748859543871998</v>
      </c>
      <c r="R45" s="156" t="s">
        <v>159</v>
      </c>
      <c r="S45" s="156" t="s">
        <v>159</v>
      </c>
      <c r="T45" s="156" t="s">
        <v>159</v>
      </c>
      <c r="U45" s="164">
        <v>1.1001489217417599</v>
      </c>
      <c r="V45" s="165" t="s">
        <v>159</v>
      </c>
      <c r="W45" s="165" t="s">
        <v>159</v>
      </c>
      <c r="X45" s="165" t="s">
        <v>159</v>
      </c>
      <c r="Y45" s="165" t="s">
        <v>159</v>
      </c>
      <c r="Z45" s="165" t="s">
        <v>159</v>
      </c>
      <c r="AA45" s="164" t="s">
        <v>159</v>
      </c>
      <c r="AB45" s="164">
        <v>0.19435754694268845</v>
      </c>
      <c r="AC45" s="163" t="s">
        <v>159</v>
      </c>
      <c r="AD45" s="71"/>
      <c r="AH45" s="16"/>
      <c r="AK45" s="83"/>
    </row>
    <row r="46" spans="1:45" ht="24.75" customHeight="1"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</row>
  </sheetData>
  <mergeCells count="57">
    <mergeCell ref="V37:V38"/>
    <mergeCell ref="W37:W38"/>
    <mergeCell ref="A37:A38"/>
    <mergeCell ref="B37:B38"/>
    <mergeCell ref="C37:C38"/>
    <mergeCell ref="D37:D38"/>
    <mergeCell ref="E37:E38"/>
    <mergeCell ref="AC2:AC3"/>
    <mergeCell ref="AH2:AH3"/>
    <mergeCell ref="V2:V3"/>
    <mergeCell ref="G2:G3"/>
    <mergeCell ref="H2:H3"/>
    <mergeCell ref="I2:I3"/>
    <mergeCell ref="J2:J3"/>
    <mergeCell ref="K2:K3"/>
    <mergeCell ref="F44:G44"/>
    <mergeCell ref="F45:G45"/>
    <mergeCell ref="G37:G38"/>
    <mergeCell ref="H37:H38"/>
    <mergeCell ref="U37:U38"/>
    <mergeCell ref="M37:P37"/>
    <mergeCell ref="Q37:Q38"/>
    <mergeCell ref="F37:F38"/>
    <mergeCell ref="L37:L38"/>
    <mergeCell ref="R37:T37"/>
    <mergeCell ref="AP2:AP3"/>
    <mergeCell ref="A36:E36"/>
    <mergeCell ref="I37:I38"/>
    <mergeCell ref="J37:J38"/>
    <mergeCell ref="K37:K38"/>
    <mergeCell ref="Z37:Z38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F30:G30"/>
    <mergeCell ref="F31:G31"/>
    <mergeCell ref="A1:E1"/>
    <mergeCell ref="AA37:AA38"/>
    <mergeCell ref="AB37:AB38"/>
    <mergeCell ref="X37:X38"/>
    <mergeCell ref="Y37:Y38"/>
    <mergeCell ref="Z2:Z3"/>
    <mergeCell ref="AA2:AA3"/>
    <mergeCell ref="AB2:AB3"/>
    <mergeCell ref="F2:F3"/>
    <mergeCell ref="A2:A3"/>
    <mergeCell ref="B2:B3"/>
    <mergeCell ref="C2:C3"/>
    <mergeCell ref="D2:D3"/>
    <mergeCell ref="E2:E3"/>
  </mergeCells>
  <printOptions horizontalCentered="1"/>
  <pageMargins left="0.63348214285714288" right="0.25" top="0.75" bottom="0.75" header="0.3" footer="0.3"/>
  <pageSetup paperSize="8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3"/>
  <sheetViews>
    <sheetView view="pageLayout" zoomScaleNormal="70" workbookViewId="0">
      <selection activeCell="AA7" sqref="AA7"/>
    </sheetView>
  </sheetViews>
  <sheetFormatPr defaultRowHeight="14.25"/>
  <cols>
    <col min="1" max="1" width="28.375" customWidth="1"/>
    <col min="5" max="5" width="44.375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style="93" customWidth="1"/>
    <col min="34" max="34" width="11.75" style="93" customWidth="1"/>
    <col min="35" max="35" width="9" style="93" customWidth="1"/>
    <col min="36" max="38" width="9.125" style="10" customWidth="1"/>
    <col min="39" max="39" width="11.875" style="10" bestFit="1" customWidth="1"/>
    <col min="40" max="40" width="9" style="10"/>
  </cols>
  <sheetData>
    <row r="1" spans="1:50" s="16" customFormat="1" ht="24.75" customHeight="1">
      <c r="A1" s="179" t="s">
        <v>227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61"/>
      <c r="AH1" s="61"/>
      <c r="AI1" s="61"/>
      <c r="AO1" s="29"/>
    </row>
    <row r="2" spans="1:50" s="16" customFormat="1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248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J2" s="73"/>
      <c r="AK2" s="73"/>
      <c r="AL2" s="73"/>
      <c r="AR2" s="187" t="s">
        <v>4</v>
      </c>
    </row>
    <row r="3" spans="1:50" s="16" customFormat="1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73"/>
      <c r="AK3" s="73"/>
      <c r="AL3" s="73"/>
      <c r="AM3" s="34"/>
      <c r="AN3" s="34"/>
      <c r="AO3" s="34"/>
      <c r="AP3" s="34" t="s">
        <v>164</v>
      </c>
      <c r="AQ3" s="34" t="s">
        <v>165</v>
      </c>
      <c r="AR3" s="188"/>
      <c r="AS3" s="34"/>
      <c r="AT3" s="34"/>
      <c r="AU3" s="34"/>
      <c r="AV3" s="34"/>
      <c r="AW3" s="34"/>
      <c r="AX3" s="34"/>
    </row>
    <row r="4" spans="1:50" s="93" customFormat="1" ht="23.25">
      <c r="A4" s="98" t="s">
        <v>34</v>
      </c>
      <c r="B4" s="98">
        <v>612</v>
      </c>
      <c r="C4" s="30">
        <v>201</v>
      </c>
      <c r="D4" s="98">
        <v>101</v>
      </c>
      <c r="E4" s="98" t="s">
        <v>35</v>
      </c>
      <c r="F4" s="25">
        <v>0</v>
      </c>
      <c r="G4" s="25">
        <v>31910</v>
      </c>
      <c r="H4" s="87">
        <v>31.91</v>
      </c>
      <c r="I4" s="98">
        <v>2</v>
      </c>
      <c r="J4" s="98" t="s">
        <v>233</v>
      </c>
      <c r="K4" s="28">
        <v>42116</v>
      </c>
      <c r="L4" s="94" t="s">
        <v>161</v>
      </c>
      <c r="M4" s="116">
        <v>21.975000000000001</v>
      </c>
      <c r="N4" s="116">
        <v>5.8</v>
      </c>
      <c r="O4" s="116">
        <v>2.6</v>
      </c>
      <c r="P4" s="116">
        <v>1.375</v>
      </c>
      <c r="Q4" s="116">
        <v>2.81433</v>
      </c>
      <c r="R4" s="116">
        <v>28.574999999999999</v>
      </c>
      <c r="S4" s="116">
        <v>2.35</v>
      </c>
      <c r="T4" s="116">
        <v>0.55000000000000004</v>
      </c>
      <c r="U4" s="116">
        <v>0.27500000000000002</v>
      </c>
      <c r="V4" s="116">
        <v>5.1818299999999997</v>
      </c>
      <c r="W4" s="116">
        <v>0</v>
      </c>
      <c r="X4" s="116">
        <v>0</v>
      </c>
      <c r="Y4" s="116">
        <f>R4+S4+T4+U4</f>
        <v>31.75</v>
      </c>
      <c r="Z4" s="116">
        <v>1.33229</v>
      </c>
      <c r="AA4" s="117">
        <v>0</v>
      </c>
      <c r="AB4" s="116">
        <v>0</v>
      </c>
      <c r="AC4" s="116">
        <f>(AA4+AB4*0.5)/(3.5*H4*1000)*100</f>
        <v>0</v>
      </c>
      <c r="AD4" s="116">
        <v>0</v>
      </c>
      <c r="AE4" s="112">
        <f>AD4/(3.5*H4*1000)*100</f>
        <v>0</v>
      </c>
      <c r="AF4" s="116">
        <v>0</v>
      </c>
      <c r="AG4" s="112">
        <f>AF4/(3.5*H4*1000)*100</f>
        <v>0</v>
      </c>
      <c r="AH4" s="116">
        <v>0</v>
      </c>
      <c r="AI4" s="112">
        <f>AH4/(3.5*H4*1000)*100</f>
        <v>0</v>
      </c>
      <c r="AJ4" s="70"/>
      <c r="AK4" s="70"/>
      <c r="AL4" s="70"/>
      <c r="AM4" s="91"/>
      <c r="AN4" s="91"/>
      <c r="AO4" s="91"/>
      <c r="AP4" s="91"/>
      <c r="AQ4" s="91">
        <f t="shared" ref="AQ4:AQ24" si="0">SUM(M4:P4)</f>
        <v>31.750000000000004</v>
      </c>
      <c r="AR4" s="92">
        <f t="shared" ref="AR4:AR24" si="1">SUM(R4:U4)</f>
        <v>31.75</v>
      </c>
      <c r="AS4" s="92"/>
      <c r="AT4" s="92"/>
      <c r="AU4" s="92"/>
    </row>
    <row r="5" spans="1:50" s="1" customFormat="1" ht="23.25">
      <c r="A5" s="21" t="s">
        <v>34</v>
      </c>
      <c r="B5" s="21">
        <v>612</v>
      </c>
      <c r="C5" s="31">
        <v>201</v>
      </c>
      <c r="D5" s="21">
        <v>102</v>
      </c>
      <c r="E5" s="21" t="s">
        <v>36</v>
      </c>
      <c r="F5" s="25">
        <v>31910</v>
      </c>
      <c r="G5" s="25">
        <v>41010</v>
      </c>
      <c r="H5" s="53">
        <v>9.1</v>
      </c>
      <c r="I5" s="32">
        <v>2</v>
      </c>
      <c r="J5" s="21" t="s">
        <v>233</v>
      </c>
      <c r="K5" s="28">
        <v>42117</v>
      </c>
      <c r="L5" s="17" t="s">
        <v>161</v>
      </c>
      <c r="M5" s="116">
        <v>4.9000000000000004</v>
      </c>
      <c r="N5" s="116">
        <v>1.9750000000000001</v>
      </c>
      <c r="O5" s="116">
        <v>1.25</v>
      </c>
      <c r="P5" s="116">
        <v>1.05</v>
      </c>
      <c r="Q5" s="116">
        <v>3.3483200000000002</v>
      </c>
      <c r="R5" s="116">
        <v>7.55</v>
      </c>
      <c r="S5" s="116">
        <v>1.1000000000000001</v>
      </c>
      <c r="T5" s="116">
        <v>0.4</v>
      </c>
      <c r="U5" s="116">
        <v>0.125</v>
      </c>
      <c r="V5" s="116">
        <v>5.1043700000000003</v>
      </c>
      <c r="W5" s="116">
        <v>0</v>
      </c>
      <c r="X5" s="116">
        <v>0</v>
      </c>
      <c r="Y5" s="116">
        <f>SUM(M5:P5)</f>
        <v>9.1750000000000007</v>
      </c>
      <c r="Z5" s="116">
        <v>1.1684300000000001</v>
      </c>
      <c r="AA5" s="117">
        <v>146.58000000000001</v>
      </c>
      <c r="AB5" s="116">
        <v>0</v>
      </c>
      <c r="AC5" s="116">
        <v>0.45566000000000001</v>
      </c>
      <c r="AD5" s="116">
        <v>249</v>
      </c>
      <c r="AE5" s="116">
        <v>0.77405000000000002</v>
      </c>
      <c r="AF5" s="116">
        <v>0</v>
      </c>
      <c r="AG5" s="116">
        <v>0</v>
      </c>
      <c r="AH5" s="116">
        <v>184</v>
      </c>
      <c r="AI5" s="116">
        <v>0.57199</v>
      </c>
      <c r="AJ5" s="110"/>
      <c r="AK5" s="110"/>
      <c r="AL5" s="110">
        <f>AB5*0.5</f>
        <v>0</v>
      </c>
      <c r="AM5" s="91">
        <f t="shared" ref="AM5:AM24" si="2">(AA4+AD4+AF4+AH4+AL5)*H4</f>
        <v>0</v>
      </c>
      <c r="AN5" s="3"/>
      <c r="AO5" s="3"/>
      <c r="AP5" s="3"/>
      <c r="AQ5" s="3">
        <f t="shared" si="0"/>
        <v>9.1750000000000007</v>
      </c>
      <c r="AR5" s="4">
        <f t="shared" si="1"/>
        <v>9.1750000000000007</v>
      </c>
      <c r="AS5" s="4"/>
      <c r="AT5" s="4"/>
      <c r="AU5" s="4"/>
      <c r="AV5" s="10"/>
    </row>
    <row r="6" spans="1:50" s="1" customFormat="1" ht="23.25">
      <c r="A6" s="21" t="s">
        <v>34</v>
      </c>
      <c r="B6" s="21">
        <v>612</v>
      </c>
      <c r="C6" s="30">
        <v>2068</v>
      </c>
      <c r="D6" s="21">
        <v>100</v>
      </c>
      <c r="E6" s="21" t="s">
        <v>37</v>
      </c>
      <c r="F6" s="25">
        <v>0</v>
      </c>
      <c r="G6" s="25">
        <v>21253</v>
      </c>
      <c r="H6" s="53">
        <v>21.253</v>
      </c>
      <c r="I6" s="21">
        <v>4</v>
      </c>
      <c r="J6" s="21" t="s">
        <v>234</v>
      </c>
      <c r="K6" s="28">
        <v>42115</v>
      </c>
      <c r="L6" s="17" t="s">
        <v>161</v>
      </c>
      <c r="M6" s="116">
        <v>14.675000000000001</v>
      </c>
      <c r="N6" s="116">
        <v>3.7</v>
      </c>
      <c r="O6" s="116">
        <v>1.9</v>
      </c>
      <c r="P6" s="116">
        <v>0.92500000000000004</v>
      </c>
      <c r="Q6" s="116">
        <v>2.1726000000000001</v>
      </c>
      <c r="R6" s="116">
        <v>14.725</v>
      </c>
      <c r="S6" s="116">
        <v>4.7249999999999996</v>
      </c>
      <c r="T6" s="116">
        <v>1.425</v>
      </c>
      <c r="U6" s="116">
        <v>0.32500000000000001</v>
      </c>
      <c r="V6" s="116">
        <v>4.8514999999999997</v>
      </c>
      <c r="W6" s="116">
        <v>0</v>
      </c>
      <c r="X6" s="116">
        <v>0</v>
      </c>
      <c r="Y6" s="116">
        <f t="shared" ref="Y6:Y24" si="3">SUM(M6:P6)</f>
        <v>21.2</v>
      </c>
      <c r="Z6" s="116">
        <v>1.2503599999999999</v>
      </c>
      <c r="AA6" s="117">
        <v>14.35</v>
      </c>
      <c r="AB6" s="116">
        <v>0</v>
      </c>
      <c r="AC6" s="116">
        <v>1.9290000000000002E-2</v>
      </c>
      <c r="AD6" s="116">
        <v>404</v>
      </c>
      <c r="AE6" s="116">
        <v>0.54312000000000005</v>
      </c>
      <c r="AF6" s="116">
        <v>0</v>
      </c>
      <c r="AG6" s="116">
        <v>0</v>
      </c>
      <c r="AH6" s="116">
        <v>19</v>
      </c>
      <c r="AI6" s="116">
        <v>2.554E-2</v>
      </c>
      <c r="AJ6" s="110"/>
      <c r="AK6" s="110"/>
      <c r="AL6" s="110">
        <f t="shared" ref="AL6:AL24" si="4">AB6*0.5</f>
        <v>0</v>
      </c>
      <c r="AM6" s="91">
        <f t="shared" si="2"/>
        <v>5274.1779999999999</v>
      </c>
      <c r="AN6" s="3"/>
      <c r="AO6" s="3"/>
      <c r="AP6" s="3"/>
      <c r="AQ6" s="3">
        <f t="shared" si="0"/>
        <v>21.2</v>
      </c>
      <c r="AR6" s="4">
        <f t="shared" si="1"/>
        <v>21.2</v>
      </c>
      <c r="AS6" s="4"/>
      <c r="AT6" s="4"/>
      <c r="AU6" s="4"/>
      <c r="AV6" s="10"/>
    </row>
    <row r="7" spans="1:50" s="1" customFormat="1" ht="23.25">
      <c r="A7" s="21" t="s">
        <v>34</v>
      </c>
      <c r="B7" s="21">
        <v>612</v>
      </c>
      <c r="C7" s="30">
        <v>2090</v>
      </c>
      <c r="D7" s="21">
        <v>100</v>
      </c>
      <c r="E7" s="21" t="s">
        <v>38</v>
      </c>
      <c r="F7" s="25">
        <v>0</v>
      </c>
      <c r="G7" s="25">
        <v>23442</v>
      </c>
      <c r="H7" s="53">
        <v>23.442</v>
      </c>
      <c r="I7" s="21">
        <v>2</v>
      </c>
      <c r="J7" s="21" t="s">
        <v>233</v>
      </c>
      <c r="K7" s="28">
        <v>42116</v>
      </c>
      <c r="L7" s="17" t="s">
        <v>161</v>
      </c>
      <c r="M7" s="116">
        <v>18.38</v>
      </c>
      <c r="N7" s="116">
        <v>3.35</v>
      </c>
      <c r="O7" s="116">
        <v>1.2</v>
      </c>
      <c r="P7" s="116">
        <v>0.45</v>
      </c>
      <c r="Q7" s="116">
        <v>1.94791</v>
      </c>
      <c r="R7" s="116">
        <v>23.024999999999999</v>
      </c>
      <c r="S7" s="116">
        <v>0.2</v>
      </c>
      <c r="T7" s="116">
        <v>0.15</v>
      </c>
      <c r="U7" s="116">
        <v>0</v>
      </c>
      <c r="V7" s="116">
        <v>3.7818700000000001</v>
      </c>
      <c r="W7" s="116">
        <v>0</v>
      </c>
      <c r="X7" s="116">
        <v>0</v>
      </c>
      <c r="Y7" s="116">
        <f t="shared" si="3"/>
        <v>23.38</v>
      </c>
      <c r="Z7" s="116">
        <v>1.1303399999999999</v>
      </c>
      <c r="AA7" s="117">
        <v>50.01</v>
      </c>
      <c r="AB7" s="116">
        <v>0</v>
      </c>
      <c r="AC7" s="116">
        <v>6.0949999999999997E-2</v>
      </c>
      <c r="AD7" s="116">
        <v>214</v>
      </c>
      <c r="AE7" s="116">
        <v>0.26083000000000001</v>
      </c>
      <c r="AF7" s="116">
        <v>0</v>
      </c>
      <c r="AG7" s="116">
        <v>0</v>
      </c>
      <c r="AH7" s="116">
        <v>1</v>
      </c>
      <c r="AI7" s="116">
        <v>1.2199999999999999E-3</v>
      </c>
      <c r="AJ7" s="110"/>
      <c r="AK7" s="110"/>
      <c r="AL7" s="110">
        <f t="shared" si="4"/>
        <v>0</v>
      </c>
      <c r="AM7" s="91">
        <f t="shared" si="2"/>
        <v>9294.9995500000005</v>
      </c>
      <c r="AN7" s="3"/>
      <c r="AO7" s="3"/>
      <c r="AP7" s="3"/>
      <c r="AQ7" s="3">
        <f t="shared" si="0"/>
        <v>23.38</v>
      </c>
      <c r="AR7" s="4">
        <f t="shared" si="1"/>
        <v>23.374999999999996</v>
      </c>
      <c r="AS7" s="4"/>
      <c r="AT7" s="4"/>
      <c r="AU7" s="4"/>
      <c r="AV7" s="10"/>
    </row>
    <row r="8" spans="1:50" s="1" customFormat="1" ht="23.25">
      <c r="A8" s="21" t="s">
        <v>34</v>
      </c>
      <c r="B8" s="21">
        <v>612</v>
      </c>
      <c r="C8" s="30">
        <v>2148</v>
      </c>
      <c r="D8" s="21">
        <v>101</v>
      </c>
      <c r="E8" s="21" t="s">
        <v>39</v>
      </c>
      <c r="F8" s="25">
        <v>0</v>
      </c>
      <c r="G8" s="25">
        <v>19300</v>
      </c>
      <c r="H8" s="53">
        <v>19.3</v>
      </c>
      <c r="I8" s="21">
        <v>4</v>
      </c>
      <c r="J8" s="21" t="s">
        <v>234</v>
      </c>
      <c r="K8" s="28">
        <v>42115</v>
      </c>
      <c r="L8" s="17" t="s">
        <v>161</v>
      </c>
      <c r="M8" s="116">
        <v>10.199999999999999</v>
      </c>
      <c r="N8" s="116">
        <v>5.35</v>
      </c>
      <c r="O8" s="116">
        <v>2.2999999999999998</v>
      </c>
      <c r="P8" s="116">
        <v>1.4</v>
      </c>
      <c r="Q8" s="116">
        <v>2.5586000000000002</v>
      </c>
      <c r="R8" s="116">
        <v>12.625</v>
      </c>
      <c r="S8" s="116">
        <v>3.85</v>
      </c>
      <c r="T8" s="116">
        <v>2.0750000000000002</v>
      </c>
      <c r="U8" s="116">
        <v>0.7</v>
      </c>
      <c r="V8" s="116">
        <v>8.8109999999999999</v>
      </c>
      <c r="W8" s="116">
        <v>0</v>
      </c>
      <c r="X8" s="116">
        <v>0</v>
      </c>
      <c r="Y8" s="116">
        <f t="shared" si="3"/>
        <v>19.249999999999996</v>
      </c>
      <c r="Z8" s="116">
        <v>1.1656599999999999</v>
      </c>
      <c r="AA8" s="117">
        <v>50.65</v>
      </c>
      <c r="AB8" s="116">
        <v>0</v>
      </c>
      <c r="AC8" s="116">
        <v>7.4980000000000005E-2</v>
      </c>
      <c r="AD8" s="116">
        <v>230</v>
      </c>
      <c r="AE8" s="116">
        <v>0.34049000000000001</v>
      </c>
      <c r="AF8" s="116">
        <v>0</v>
      </c>
      <c r="AG8" s="116">
        <v>0</v>
      </c>
      <c r="AH8" s="116">
        <v>20</v>
      </c>
      <c r="AI8" s="116">
        <v>2.9610000000000001E-2</v>
      </c>
      <c r="AJ8" s="110"/>
      <c r="AK8" s="110"/>
      <c r="AL8" s="110">
        <f t="shared" si="4"/>
        <v>0</v>
      </c>
      <c r="AM8" s="91">
        <f t="shared" si="2"/>
        <v>6212.3644199999999</v>
      </c>
      <c r="AN8" s="3"/>
      <c r="AO8" s="3"/>
      <c r="AP8" s="3"/>
      <c r="AQ8" s="3">
        <f t="shared" si="0"/>
        <v>19.249999999999996</v>
      </c>
      <c r="AR8" s="4">
        <f t="shared" si="1"/>
        <v>19.25</v>
      </c>
      <c r="AS8" s="4"/>
      <c r="AT8" s="4"/>
      <c r="AU8" s="4"/>
      <c r="AV8" s="10"/>
    </row>
    <row r="9" spans="1:50" s="1" customFormat="1" ht="23.25">
      <c r="A9" s="21" t="s">
        <v>34</v>
      </c>
      <c r="B9" s="21">
        <v>612</v>
      </c>
      <c r="C9" s="30">
        <v>2148</v>
      </c>
      <c r="D9" s="21">
        <v>101</v>
      </c>
      <c r="E9" s="21" t="s">
        <v>39</v>
      </c>
      <c r="F9" s="25" t="s">
        <v>166</v>
      </c>
      <c r="G9" s="25" t="s">
        <v>148</v>
      </c>
      <c r="H9" s="53">
        <v>19.3</v>
      </c>
      <c r="I9" s="21">
        <v>4</v>
      </c>
      <c r="J9" s="21" t="s">
        <v>14</v>
      </c>
      <c r="K9" s="28">
        <v>42115</v>
      </c>
      <c r="L9" s="17" t="s">
        <v>161</v>
      </c>
      <c r="M9" s="116">
        <v>10.9</v>
      </c>
      <c r="N9" s="116">
        <v>5.25</v>
      </c>
      <c r="O9" s="116">
        <v>2.4</v>
      </c>
      <c r="P9" s="116">
        <v>0.67500000000000004</v>
      </c>
      <c r="Q9" s="116">
        <v>2.28416</v>
      </c>
      <c r="R9" s="116">
        <v>13.65</v>
      </c>
      <c r="S9" s="116">
        <v>4.1749999999999998</v>
      </c>
      <c r="T9" s="116">
        <v>1.1499999999999999</v>
      </c>
      <c r="U9" s="116">
        <v>0.25</v>
      </c>
      <c r="V9" s="116">
        <v>7.7167399999999997</v>
      </c>
      <c r="W9" s="116">
        <v>0</v>
      </c>
      <c r="X9" s="116">
        <v>0</v>
      </c>
      <c r="Y9" s="116">
        <f t="shared" si="3"/>
        <v>19.224999999999998</v>
      </c>
      <c r="Z9" s="116">
        <v>1.1635200000000001</v>
      </c>
      <c r="AA9" s="117">
        <v>2.2000000000000002</v>
      </c>
      <c r="AB9" s="116">
        <v>0</v>
      </c>
      <c r="AC9" s="116">
        <v>3.2599999999999999E-3</v>
      </c>
      <c r="AD9" s="116">
        <v>46</v>
      </c>
      <c r="AE9" s="116">
        <v>6.8099999999999994E-2</v>
      </c>
      <c r="AF9" s="116">
        <v>0</v>
      </c>
      <c r="AG9" s="116">
        <v>0</v>
      </c>
      <c r="AH9" s="116">
        <v>0</v>
      </c>
      <c r="AI9" s="116">
        <v>0</v>
      </c>
      <c r="AJ9" s="110"/>
      <c r="AK9" s="110"/>
      <c r="AL9" s="110">
        <f t="shared" si="4"/>
        <v>0</v>
      </c>
      <c r="AM9" s="91">
        <f t="shared" si="2"/>
        <v>5802.5450000000001</v>
      </c>
      <c r="AN9" s="3"/>
      <c r="AO9" s="3"/>
      <c r="AP9" s="3"/>
      <c r="AQ9" s="3">
        <f t="shared" si="0"/>
        <v>19.224999999999998</v>
      </c>
      <c r="AR9" s="4">
        <f t="shared" si="1"/>
        <v>19.224999999999998</v>
      </c>
      <c r="AS9" s="4"/>
      <c r="AT9" s="4"/>
      <c r="AU9" s="4"/>
      <c r="AV9" s="10"/>
    </row>
    <row r="10" spans="1:50" s="93" customFormat="1" ht="23.25">
      <c r="A10" s="98" t="s">
        <v>34</v>
      </c>
      <c r="B10" s="98">
        <v>612</v>
      </c>
      <c r="C10" s="30">
        <v>2148</v>
      </c>
      <c r="D10" s="98">
        <v>102</v>
      </c>
      <c r="E10" s="98" t="s">
        <v>40</v>
      </c>
      <c r="F10" s="25">
        <v>19300</v>
      </c>
      <c r="G10" s="25">
        <v>21166</v>
      </c>
      <c r="H10" s="87">
        <v>1.8660000000000001</v>
      </c>
      <c r="I10" s="98">
        <v>4</v>
      </c>
      <c r="J10" s="98" t="s">
        <v>234</v>
      </c>
      <c r="K10" s="28">
        <v>42115</v>
      </c>
      <c r="L10" s="94" t="s">
        <v>161</v>
      </c>
      <c r="M10" s="116">
        <v>0.57499999999999996</v>
      </c>
      <c r="N10" s="116">
        <v>0.65</v>
      </c>
      <c r="O10" s="116">
        <v>0.42499999999999999</v>
      </c>
      <c r="P10" s="116">
        <v>0.2</v>
      </c>
      <c r="Q10" s="116">
        <v>3.3990499999999999</v>
      </c>
      <c r="R10" s="116">
        <v>0.2</v>
      </c>
      <c r="S10" s="116">
        <v>0.82499999999999996</v>
      </c>
      <c r="T10" s="116">
        <v>0.5</v>
      </c>
      <c r="U10" s="116">
        <v>0.32500000000000001</v>
      </c>
      <c r="V10" s="116">
        <v>15.4803</v>
      </c>
      <c r="W10" s="116">
        <v>0</v>
      </c>
      <c r="X10" s="116">
        <v>0</v>
      </c>
      <c r="Y10" s="116">
        <f t="shared" si="3"/>
        <v>1.85</v>
      </c>
      <c r="Z10" s="116">
        <v>1.0382</v>
      </c>
      <c r="AA10" s="117">
        <v>0</v>
      </c>
      <c r="AB10" s="116">
        <v>0</v>
      </c>
      <c r="AC10" s="116">
        <v>0</v>
      </c>
      <c r="AD10" s="116">
        <v>79</v>
      </c>
      <c r="AE10" s="116">
        <v>1.2096199999999999</v>
      </c>
      <c r="AF10" s="116">
        <v>0</v>
      </c>
      <c r="AG10" s="116">
        <v>0</v>
      </c>
      <c r="AH10" s="116">
        <v>0</v>
      </c>
      <c r="AI10" s="116">
        <v>0</v>
      </c>
      <c r="AJ10" s="110"/>
      <c r="AK10" s="110"/>
      <c r="AL10" s="110">
        <f t="shared" si="4"/>
        <v>0</v>
      </c>
      <c r="AM10" s="91">
        <f t="shared" si="2"/>
        <v>930.2600000000001</v>
      </c>
      <c r="AN10" s="91"/>
      <c r="AO10" s="91"/>
      <c r="AP10" s="91"/>
      <c r="AQ10" s="91">
        <f t="shared" si="0"/>
        <v>1.85</v>
      </c>
      <c r="AR10" s="92">
        <f t="shared" si="1"/>
        <v>1.8499999999999999</v>
      </c>
      <c r="AS10" s="92"/>
      <c r="AT10" s="92"/>
      <c r="AU10" s="92"/>
    </row>
    <row r="11" spans="1:50" s="93" customFormat="1" ht="23.25">
      <c r="A11" s="98" t="s">
        <v>34</v>
      </c>
      <c r="B11" s="98">
        <v>612</v>
      </c>
      <c r="C11" s="30">
        <v>2148</v>
      </c>
      <c r="D11" s="98">
        <v>102</v>
      </c>
      <c r="E11" s="98" t="s">
        <v>40</v>
      </c>
      <c r="F11" s="25">
        <v>21166</v>
      </c>
      <c r="G11" s="25">
        <v>19300</v>
      </c>
      <c r="H11" s="87">
        <v>1.8660000000000001</v>
      </c>
      <c r="I11" s="98">
        <v>4</v>
      </c>
      <c r="J11" s="98" t="s">
        <v>14</v>
      </c>
      <c r="K11" s="28">
        <v>42115</v>
      </c>
      <c r="L11" s="94" t="s">
        <v>161</v>
      </c>
      <c r="M11" s="116">
        <v>1.075</v>
      </c>
      <c r="N11" s="116">
        <v>0.7</v>
      </c>
      <c r="O11" s="116">
        <v>7.4999999999999997E-2</v>
      </c>
      <c r="P11" s="116">
        <v>0.05</v>
      </c>
      <c r="Q11" s="116">
        <v>2.6234199999999999</v>
      </c>
      <c r="R11" s="116">
        <v>0.42499999999999999</v>
      </c>
      <c r="S11" s="116">
        <v>0.55000000000000004</v>
      </c>
      <c r="T11" s="116">
        <v>0.75</v>
      </c>
      <c r="U11" s="116">
        <v>0.17499999999999999</v>
      </c>
      <c r="V11" s="116">
        <v>13.9063</v>
      </c>
      <c r="W11" s="116">
        <v>0</v>
      </c>
      <c r="X11" s="116">
        <v>0</v>
      </c>
      <c r="Y11" s="116">
        <f t="shared" si="3"/>
        <v>1.9</v>
      </c>
      <c r="Z11" s="116">
        <v>1.06236</v>
      </c>
      <c r="AA11" s="117">
        <v>0</v>
      </c>
      <c r="AB11" s="116">
        <v>0</v>
      </c>
      <c r="AC11" s="116">
        <v>0</v>
      </c>
      <c r="AD11" s="116">
        <v>22</v>
      </c>
      <c r="AE11" s="116">
        <v>0.33684999999999998</v>
      </c>
      <c r="AF11" s="116">
        <v>0</v>
      </c>
      <c r="AG11" s="116">
        <v>0</v>
      </c>
      <c r="AH11" s="116">
        <v>0</v>
      </c>
      <c r="AI11" s="116">
        <v>0</v>
      </c>
      <c r="AJ11" s="110"/>
      <c r="AK11" s="110"/>
      <c r="AL11" s="110">
        <f t="shared" si="4"/>
        <v>0</v>
      </c>
      <c r="AM11" s="91">
        <f t="shared" si="2"/>
        <v>147.41400000000002</v>
      </c>
      <c r="AN11" s="91"/>
      <c r="AO11" s="91"/>
      <c r="AP11" s="91"/>
      <c r="AQ11" s="91">
        <f t="shared" si="0"/>
        <v>1.9</v>
      </c>
      <c r="AR11" s="92">
        <f t="shared" si="1"/>
        <v>1.9000000000000001</v>
      </c>
      <c r="AS11" s="92"/>
      <c r="AT11" s="92"/>
      <c r="AU11" s="92"/>
    </row>
    <row r="12" spans="1:50" s="1" customFormat="1" ht="23.25">
      <c r="A12" s="21" t="s">
        <v>34</v>
      </c>
      <c r="B12" s="21">
        <v>612</v>
      </c>
      <c r="C12" s="30">
        <v>2161</v>
      </c>
      <c r="D12" s="21">
        <v>100</v>
      </c>
      <c r="E12" s="21" t="s">
        <v>41</v>
      </c>
      <c r="F12" s="25">
        <v>15514</v>
      </c>
      <c r="G12" s="25">
        <v>0</v>
      </c>
      <c r="H12" s="53">
        <v>15.513999999999999</v>
      </c>
      <c r="I12" s="21">
        <v>2</v>
      </c>
      <c r="J12" s="21" t="s">
        <v>17</v>
      </c>
      <c r="K12" s="28">
        <v>42116</v>
      </c>
      <c r="L12" s="17" t="s">
        <v>161</v>
      </c>
      <c r="M12" s="116">
        <v>5.15</v>
      </c>
      <c r="N12" s="116">
        <v>5.8</v>
      </c>
      <c r="O12" s="116">
        <v>3.4249999999999998</v>
      </c>
      <c r="P12" s="116">
        <v>1.2749999999999999</v>
      </c>
      <c r="Q12" s="116">
        <v>3.2352699999999999</v>
      </c>
      <c r="R12" s="116">
        <v>13.475</v>
      </c>
      <c r="S12" s="116">
        <v>1.6</v>
      </c>
      <c r="T12" s="116">
        <v>0.32500000000000001</v>
      </c>
      <c r="U12" s="116">
        <v>0.25</v>
      </c>
      <c r="V12" s="116">
        <v>5.9111799999999999</v>
      </c>
      <c r="W12" s="116">
        <v>0</v>
      </c>
      <c r="X12" s="116">
        <v>0</v>
      </c>
      <c r="Y12" s="116">
        <f t="shared" si="3"/>
        <v>15.65</v>
      </c>
      <c r="Z12" s="116">
        <v>1.7061500000000001</v>
      </c>
      <c r="AA12" s="117">
        <v>1027.8399999999999</v>
      </c>
      <c r="AB12" s="116">
        <v>0</v>
      </c>
      <c r="AC12" s="116">
        <v>1.89293</v>
      </c>
      <c r="AD12" s="116">
        <v>406</v>
      </c>
      <c r="AE12" s="116">
        <v>0.74770999999999999</v>
      </c>
      <c r="AF12" s="116">
        <v>0</v>
      </c>
      <c r="AG12" s="116">
        <v>0</v>
      </c>
      <c r="AH12" s="116">
        <v>103</v>
      </c>
      <c r="AI12" s="116">
        <v>0.18969</v>
      </c>
      <c r="AJ12" s="110"/>
      <c r="AK12" s="110"/>
      <c r="AL12" s="110">
        <f t="shared" si="4"/>
        <v>0</v>
      </c>
      <c r="AM12" s="91">
        <f t="shared" si="2"/>
        <v>41.052</v>
      </c>
      <c r="AN12" s="3"/>
      <c r="AO12" s="3"/>
      <c r="AP12" s="3"/>
      <c r="AQ12" s="3">
        <f t="shared" si="0"/>
        <v>15.65</v>
      </c>
      <c r="AR12" s="4">
        <f t="shared" si="1"/>
        <v>15.649999999999999</v>
      </c>
      <c r="AS12" s="4"/>
      <c r="AT12" s="4"/>
      <c r="AU12" s="4"/>
      <c r="AV12" s="10"/>
    </row>
    <row r="13" spans="1:50" s="10" customFormat="1" ht="23.25">
      <c r="A13" s="21" t="s">
        <v>34</v>
      </c>
      <c r="B13" s="21">
        <v>612</v>
      </c>
      <c r="C13" s="30">
        <v>2164</v>
      </c>
      <c r="D13" s="21">
        <v>100</v>
      </c>
      <c r="E13" s="21" t="s">
        <v>42</v>
      </c>
      <c r="F13" s="25">
        <v>4522</v>
      </c>
      <c r="G13" s="25">
        <v>0</v>
      </c>
      <c r="H13" s="53">
        <v>4.5220000000000002</v>
      </c>
      <c r="I13" s="21">
        <v>2</v>
      </c>
      <c r="J13" s="21" t="s">
        <v>17</v>
      </c>
      <c r="K13" s="28">
        <v>42116</v>
      </c>
      <c r="L13" s="17" t="s">
        <v>161</v>
      </c>
      <c r="M13" s="116">
        <v>3.05</v>
      </c>
      <c r="N13" s="116">
        <v>0.75</v>
      </c>
      <c r="O13" s="116">
        <v>0.375</v>
      </c>
      <c r="P13" s="116">
        <v>0.375</v>
      </c>
      <c r="Q13" s="116">
        <v>2.7475299999999998</v>
      </c>
      <c r="R13" s="116">
        <v>4.2</v>
      </c>
      <c r="S13" s="116">
        <v>0.2</v>
      </c>
      <c r="T13" s="116">
        <v>0.1</v>
      </c>
      <c r="U13" s="116">
        <v>0.05</v>
      </c>
      <c r="V13" s="116">
        <v>3.8512499999999998</v>
      </c>
      <c r="W13" s="116">
        <v>0</v>
      </c>
      <c r="X13" s="116">
        <v>0</v>
      </c>
      <c r="Y13" s="116">
        <f t="shared" si="3"/>
        <v>4.55</v>
      </c>
      <c r="Z13" s="116">
        <v>1.2978700000000001</v>
      </c>
      <c r="AA13" s="117">
        <v>203.3</v>
      </c>
      <c r="AB13" s="116">
        <v>0</v>
      </c>
      <c r="AC13" s="116">
        <v>1.28451</v>
      </c>
      <c r="AD13" s="116">
        <v>60</v>
      </c>
      <c r="AE13" s="116">
        <v>0.37909999999999999</v>
      </c>
      <c r="AF13" s="116">
        <v>0</v>
      </c>
      <c r="AG13" s="116">
        <v>0</v>
      </c>
      <c r="AH13" s="116">
        <v>5</v>
      </c>
      <c r="AI13" s="116">
        <v>3.159E-2</v>
      </c>
      <c r="AJ13" s="110"/>
      <c r="AK13" s="110"/>
      <c r="AL13" s="110">
        <f t="shared" si="4"/>
        <v>0</v>
      </c>
      <c r="AM13" s="91">
        <f t="shared" si="2"/>
        <v>23842.535759999999</v>
      </c>
      <c r="AN13" s="3"/>
      <c r="AO13" s="3"/>
      <c r="AP13" s="3"/>
      <c r="AQ13" s="3">
        <f t="shared" si="0"/>
        <v>4.55</v>
      </c>
      <c r="AR13" s="4">
        <f t="shared" si="1"/>
        <v>4.55</v>
      </c>
      <c r="AS13" s="4"/>
      <c r="AT13" s="4"/>
      <c r="AU13" s="4"/>
    </row>
    <row r="14" spans="1:50" s="10" customFormat="1" ht="23.25">
      <c r="A14" s="21" t="s">
        <v>34</v>
      </c>
      <c r="B14" s="21">
        <v>612</v>
      </c>
      <c r="C14" s="30">
        <v>2198</v>
      </c>
      <c r="D14" s="21">
        <v>100</v>
      </c>
      <c r="E14" s="21" t="s">
        <v>43</v>
      </c>
      <c r="F14" s="25">
        <v>0</v>
      </c>
      <c r="G14" s="25">
        <v>400</v>
      </c>
      <c r="H14" s="53">
        <v>0.4</v>
      </c>
      <c r="I14" s="21">
        <v>2</v>
      </c>
      <c r="J14" s="21" t="s">
        <v>233</v>
      </c>
      <c r="K14" s="28">
        <v>42115</v>
      </c>
      <c r="L14" s="17" t="s">
        <v>161</v>
      </c>
      <c r="M14" s="116">
        <v>0.77500000000000002</v>
      </c>
      <c r="N14" s="116">
        <v>0.05</v>
      </c>
      <c r="O14" s="116">
        <v>0.05</v>
      </c>
      <c r="P14" s="116">
        <v>2.5000000000000001E-2</v>
      </c>
      <c r="Q14" s="116">
        <v>2.0958299999999999</v>
      </c>
      <c r="R14" s="116">
        <v>0.9</v>
      </c>
      <c r="S14" s="116">
        <v>0</v>
      </c>
      <c r="T14" s="116">
        <v>0</v>
      </c>
      <c r="U14" s="116">
        <v>0</v>
      </c>
      <c r="V14" s="116">
        <v>3.12975</v>
      </c>
      <c r="W14" s="116">
        <v>0</v>
      </c>
      <c r="X14" s="116">
        <v>0</v>
      </c>
      <c r="Y14" s="116">
        <f t="shared" si="3"/>
        <v>0.90000000000000013</v>
      </c>
      <c r="Z14" s="116">
        <v>1.0750599999999999</v>
      </c>
      <c r="AA14" s="117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0"/>
      <c r="AK14" s="110"/>
      <c r="AL14" s="110">
        <f t="shared" si="4"/>
        <v>0</v>
      </c>
      <c r="AM14" s="91">
        <f t="shared" si="2"/>
        <v>1213.2526</v>
      </c>
      <c r="AN14" s="3"/>
      <c r="AO14" s="3"/>
      <c r="AP14" s="3"/>
      <c r="AQ14" s="3">
        <f t="shared" si="0"/>
        <v>0.90000000000000013</v>
      </c>
      <c r="AR14" s="4">
        <f t="shared" si="1"/>
        <v>0.9</v>
      </c>
      <c r="AS14" s="4"/>
      <c r="AT14" s="4"/>
      <c r="AU14" s="4"/>
    </row>
    <row r="15" spans="1:50" s="1" customFormat="1" ht="23.25">
      <c r="A15" s="21" t="s">
        <v>34</v>
      </c>
      <c r="B15" s="21">
        <v>612</v>
      </c>
      <c r="C15" s="30">
        <v>2217</v>
      </c>
      <c r="D15" s="21">
        <v>100</v>
      </c>
      <c r="E15" s="21" t="s">
        <v>44</v>
      </c>
      <c r="F15" s="25">
        <v>0</v>
      </c>
      <c r="G15" s="25">
        <v>23446</v>
      </c>
      <c r="H15" s="53">
        <v>23.446000000000002</v>
      </c>
      <c r="I15" s="21">
        <v>2</v>
      </c>
      <c r="J15" s="21" t="s">
        <v>233</v>
      </c>
      <c r="K15" s="28">
        <v>42116</v>
      </c>
      <c r="L15" s="17" t="s">
        <v>161</v>
      </c>
      <c r="M15" s="116">
        <v>19.079999999999998</v>
      </c>
      <c r="N15" s="116">
        <v>3.25</v>
      </c>
      <c r="O15" s="116">
        <v>0.65</v>
      </c>
      <c r="P15" s="116">
        <v>0.375</v>
      </c>
      <c r="Q15" s="116">
        <v>2.1086</v>
      </c>
      <c r="R15" s="116">
        <v>23</v>
      </c>
      <c r="S15" s="116">
        <v>0.3</v>
      </c>
      <c r="T15" s="116">
        <v>0.05</v>
      </c>
      <c r="U15" s="116">
        <v>0</v>
      </c>
      <c r="V15" s="116">
        <v>3.9210099999999999</v>
      </c>
      <c r="W15" s="116">
        <v>0</v>
      </c>
      <c r="X15" s="116">
        <v>0</v>
      </c>
      <c r="Y15" s="116">
        <f t="shared" si="3"/>
        <v>23.354999999999997</v>
      </c>
      <c r="Z15" s="116">
        <v>1.2365699999999999</v>
      </c>
      <c r="AA15" s="117">
        <v>0</v>
      </c>
      <c r="AB15" s="116">
        <v>0</v>
      </c>
      <c r="AC15" s="116">
        <v>0</v>
      </c>
      <c r="AD15" s="116">
        <v>350</v>
      </c>
      <c r="AE15" s="116">
        <v>0.42651</v>
      </c>
      <c r="AF15" s="116">
        <v>0</v>
      </c>
      <c r="AG15" s="116">
        <v>0</v>
      </c>
      <c r="AH15" s="116">
        <v>4</v>
      </c>
      <c r="AI15" s="116">
        <v>4.8700000000000002E-3</v>
      </c>
      <c r="AJ15" s="110"/>
      <c r="AK15" s="110"/>
      <c r="AL15" s="110">
        <f t="shared" si="4"/>
        <v>0</v>
      </c>
      <c r="AM15" s="91">
        <f t="shared" si="2"/>
        <v>0</v>
      </c>
      <c r="AN15" s="3"/>
      <c r="AO15" s="3"/>
      <c r="AP15" s="3"/>
      <c r="AQ15" s="3">
        <f t="shared" si="0"/>
        <v>23.354999999999997</v>
      </c>
      <c r="AR15" s="4">
        <f t="shared" si="1"/>
        <v>23.35</v>
      </c>
      <c r="AS15" s="4"/>
      <c r="AT15" s="4"/>
      <c r="AU15" s="4"/>
      <c r="AV15" s="10"/>
    </row>
    <row r="16" spans="1:50" s="82" customFormat="1" ht="23.25">
      <c r="A16" s="98" t="s">
        <v>34</v>
      </c>
      <c r="B16" s="98">
        <v>612</v>
      </c>
      <c r="C16" s="30">
        <v>2220</v>
      </c>
      <c r="D16" s="98">
        <v>100</v>
      </c>
      <c r="E16" s="98" t="s">
        <v>45</v>
      </c>
      <c r="F16" s="25" t="s">
        <v>148</v>
      </c>
      <c r="G16" s="25" t="s">
        <v>236</v>
      </c>
      <c r="H16" s="87">
        <v>2.4500000000000002</v>
      </c>
      <c r="I16" s="98">
        <v>2</v>
      </c>
      <c r="J16" s="98" t="s">
        <v>233</v>
      </c>
      <c r="K16" s="28">
        <v>42117</v>
      </c>
      <c r="L16" s="94" t="s">
        <v>161</v>
      </c>
      <c r="M16" s="116">
        <v>1.05</v>
      </c>
      <c r="N16" s="116">
        <v>0.625</v>
      </c>
      <c r="O16" s="116">
        <v>0.45</v>
      </c>
      <c r="P16" s="116">
        <v>0.3</v>
      </c>
      <c r="Q16" s="116">
        <v>3.46</v>
      </c>
      <c r="R16" s="116">
        <v>2.35</v>
      </c>
      <c r="S16" s="116">
        <v>7.4999999999999997E-2</v>
      </c>
      <c r="T16" s="116">
        <v>0</v>
      </c>
      <c r="U16" s="116">
        <v>0</v>
      </c>
      <c r="V16" s="116">
        <v>4.05</v>
      </c>
      <c r="W16" s="116">
        <v>0</v>
      </c>
      <c r="X16" s="116">
        <v>0</v>
      </c>
      <c r="Y16" s="116">
        <v>2.4249999999999998</v>
      </c>
      <c r="Z16" s="116">
        <v>1.45</v>
      </c>
      <c r="AA16" s="117">
        <v>214.67</v>
      </c>
      <c r="AB16" s="116">
        <v>0</v>
      </c>
      <c r="AC16" s="116">
        <f>(AA16+AB16*0.5)/(3.5*H16*1000)*100</f>
        <v>2.5034402332361512</v>
      </c>
      <c r="AD16" s="116">
        <v>75</v>
      </c>
      <c r="AE16" s="116">
        <f>AD16/(3.5*H16*1000)*100</f>
        <v>0.87463556851311941</v>
      </c>
      <c r="AF16" s="116">
        <v>0</v>
      </c>
      <c r="AG16" s="116">
        <v>0</v>
      </c>
      <c r="AH16" s="116">
        <v>0</v>
      </c>
      <c r="AI16" s="116">
        <v>0</v>
      </c>
      <c r="AJ16" s="110"/>
      <c r="AK16" s="110"/>
      <c r="AL16" s="110">
        <f t="shared" si="4"/>
        <v>0</v>
      </c>
      <c r="AM16" s="91"/>
      <c r="AN16" s="91"/>
      <c r="AO16" s="91"/>
      <c r="AP16" s="91"/>
      <c r="AQ16" s="91">
        <f>SUM(M16:X16)</f>
        <v>12.36</v>
      </c>
      <c r="AR16" s="92">
        <f t="shared" si="1"/>
        <v>2.4250000000000003</v>
      </c>
      <c r="AS16" s="92"/>
      <c r="AT16" s="92"/>
      <c r="AU16" s="92"/>
      <c r="AV16" s="93"/>
    </row>
    <row r="17" spans="1:48" s="1" customFormat="1" ht="23.25">
      <c r="A17" s="21" t="s">
        <v>34</v>
      </c>
      <c r="B17" s="21">
        <v>612</v>
      </c>
      <c r="C17" s="30">
        <v>2220</v>
      </c>
      <c r="D17" s="21">
        <v>100</v>
      </c>
      <c r="E17" s="98" t="s">
        <v>235</v>
      </c>
      <c r="F17" s="25" t="s">
        <v>148</v>
      </c>
      <c r="G17" s="25" t="s">
        <v>180</v>
      </c>
      <c r="H17" s="53">
        <v>25</v>
      </c>
      <c r="I17" s="21">
        <v>2</v>
      </c>
      <c r="J17" s="21" t="s">
        <v>233</v>
      </c>
      <c r="K17" s="28">
        <v>42117</v>
      </c>
      <c r="L17" s="17" t="s">
        <v>161</v>
      </c>
      <c r="M17" s="116">
        <v>19.2</v>
      </c>
      <c r="N17" s="116">
        <v>5.0750000000000002</v>
      </c>
      <c r="O17" s="116">
        <v>2.2000000000000002</v>
      </c>
      <c r="P17" s="116">
        <v>0.77500000000000002</v>
      </c>
      <c r="Q17" s="116">
        <v>2.1873900000000002</v>
      </c>
      <c r="R17" s="116">
        <v>26.524999999999999</v>
      </c>
      <c r="S17" s="116">
        <v>0.625</v>
      </c>
      <c r="T17" s="116">
        <v>0.1</v>
      </c>
      <c r="U17" s="116">
        <v>0</v>
      </c>
      <c r="V17" s="116">
        <v>3.2499199999999999</v>
      </c>
      <c r="W17" s="116">
        <v>0</v>
      </c>
      <c r="X17" s="116">
        <v>0</v>
      </c>
      <c r="Y17" s="116">
        <f t="shared" si="3"/>
        <v>27.249999999999996</v>
      </c>
      <c r="Z17" s="116">
        <v>1.1603600000000001</v>
      </c>
      <c r="AA17" s="117">
        <v>2099.98</v>
      </c>
      <c r="AB17" s="116">
        <v>0</v>
      </c>
      <c r="AC17" s="116">
        <v>2.3999799999999998</v>
      </c>
      <c r="AD17" s="116">
        <v>81</v>
      </c>
      <c r="AE17" s="116">
        <v>9.257E-2</v>
      </c>
      <c r="AF17" s="116">
        <v>0</v>
      </c>
      <c r="AG17" s="116">
        <v>0</v>
      </c>
      <c r="AH17" s="116">
        <v>0</v>
      </c>
      <c r="AI17" s="116">
        <v>0</v>
      </c>
      <c r="AJ17" s="110"/>
      <c r="AK17" s="110"/>
      <c r="AL17" s="110">
        <f t="shared" si="4"/>
        <v>0</v>
      </c>
      <c r="AM17" s="91">
        <f>(AA15+AD15+AF15+AH15+AL17)*H15</f>
        <v>8299.884</v>
      </c>
      <c r="AN17" s="3"/>
      <c r="AO17" s="3"/>
      <c r="AP17" s="3"/>
      <c r="AQ17" s="51">
        <f t="shared" si="0"/>
        <v>27.249999999999996</v>
      </c>
      <c r="AR17" s="4">
        <f t="shared" si="1"/>
        <v>27.25</v>
      </c>
      <c r="AS17" s="4"/>
      <c r="AT17" s="4"/>
      <c r="AU17" s="4"/>
      <c r="AV17" s="10"/>
    </row>
    <row r="18" spans="1:48" s="1" customFormat="1" ht="23.25">
      <c r="A18" s="21" t="s">
        <v>34</v>
      </c>
      <c r="B18" s="21">
        <v>612</v>
      </c>
      <c r="C18" s="30">
        <v>2243</v>
      </c>
      <c r="D18" s="21">
        <v>200</v>
      </c>
      <c r="E18" s="21" t="s">
        <v>46</v>
      </c>
      <c r="F18" s="25">
        <v>61000</v>
      </c>
      <c r="G18" s="25">
        <v>72138</v>
      </c>
      <c r="H18" s="53">
        <v>11.138</v>
      </c>
      <c r="I18" s="21">
        <v>2</v>
      </c>
      <c r="J18" s="21" t="s">
        <v>233</v>
      </c>
      <c r="K18" s="28">
        <v>42117</v>
      </c>
      <c r="L18" s="17" t="s">
        <v>161</v>
      </c>
      <c r="M18" s="116">
        <v>9.7249999999999996</v>
      </c>
      <c r="N18" s="116">
        <v>1</v>
      </c>
      <c r="O18" s="116">
        <v>0.27500000000000002</v>
      </c>
      <c r="P18" s="116">
        <v>7.4999999999999997E-2</v>
      </c>
      <c r="Q18" s="116">
        <v>1.63429</v>
      </c>
      <c r="R18" s="116">
        <v>11.074999999999999</v>
      </c>
      <c r="S18" s="116">
        <v>0</v>
      </c>
      <c r="T18" s="116">
        <v>0</v>
      </c>
      <c r="U18" s="116">
        <v>0</v>
      </c>
      <c r="V18" s="116">
        <v>4.1472899999999999</v>
      </c>
      <c r="W18" s="116">
        <v>0</v>
      </c>
      <c r="X18" s="116">
        <v>0</v>
      </c>
      <c r="Y18" s="116">
        <f t="shared" si="3"/>
        <v>11.074999999999999</v>
      </c>
      <c r="Z18" s="116">
        <v>1.0806199999999999</v>
      </c>
      <c r="AA18" s="117">
        <v>1184.93</v>
      </c>
      <c r="AB18" s="116">
        <v>0</v>
      </c>
      <c r="AC18" s="116">
        <v>3.0396100000000001</v>
      </c>
      <c r="AD18" s="116">
        <v>0</v>
      </c>
      <c r="AE18" s="116">
        <v>0</v>
      </c>
      <c r="AF18" s="116">
        <v>0</v>
      </c>
      <c r="AG18" s="116">
        <v>0</v>
      </c>
      <c r="AH18" s="116">
        <v>1</v>
      </c>
      <c r="AI18" s="116">
        <v>2.5699999999999998E-3</v>
      </c>
      <c r="AJ18" s="110"/>
      <c r="AK18" s="110"/>
      <c r="AL18" s="110">
        <f t="shared" si="4"/>
        <v>0</v>
      </c>
      <c r="AM18" s="91">
        <f t="shared" si="2"/>
        <v>54524.5</v>
      </c>
      <c r="AN18" s="3"/>
      <c r="AO18" s="3"/>
      <c r="AP18" s="3"/>
      <c r="AQ18" s="3">
        <f t="shared" si="0"/>
        <v>11.074999999999999</v>
      </c>
      <c r="AR18" s="4">
        <f t="shared" si="1"/>
        <v>11.074999999999999</v>
      </c>
      <c r="AS18" s="4"/>
      <c r="AT18" s="4"/>
      <c r="AU18" s="4"/>
      <c r="AV18" s="10"/>
    </row>
    <row r="19" spans="1:48" s="1" customFormat="1" ht="23.25">
      <c r="A19" s="21" t="s">
        <v>34</v>
      </c>
      <c r="B19" s="21">
        <v>612</v>
      </c>
      <c r="C19" s="30">
        <v>2247</v>
      </c>
      <c r="D19" s="21">
        <v>200</v>
      </c>
      <c r="E19" s="21" t="s">
        <v>47</v>
      </c>
      <c r="F19" s="25">
        <v>47126</v>
      </c>
      <c r="G19" s="25">
        <v>66663</v>
      </c>
      <c r="H19" s="53">
        <v>19.536999999999999</v>
      </c>
      <c r="I19" s="21">
        <v>2</v>
      </c>
      <c r="J19" s="21" t="s">
        <v>233</v>
      </c>
      <c r="K19" s="28">
        <v>42117</v>
      </c>
      <c r="L19" s="17" t="s">
        <v>161</v>
      </c>
      <c r="M19" s="116">
        <v>11.3</v>
      </c>
      <c r="N19" s="116">
        <v>5.0250000000000004</v>
      </c>
      <c r="O19" s="116">
        <v>2.4</v>
      </c>
      <c r="P19" s="116">
        <v>0.75</v>
      </c>
      <c r="Q19" s="116">
        <v>2.1533600000000002</v>
      </c>
      <c r="R19" s="116">
        <v>16.8</v>
      </c>
      <c r="S19" s="116">
        <v>1.7250000000000001</v>
      </c>
      <c r="T19" s="116">
        <v>0.8</v>
      </c>
      <c r="U19" s="116">
        <v>0.15</v>
      </c>
      <c r="V19" s="116">
        <v>5.1591800000000001</v>
      </c>
      <c r="W19" s="116">
        <v>0</v>
      </c>
      <c r="X19" s="116">
        <v>0</v>
      </c>
      <c r="Y19" s="116">
        <f t="shared" si="3"/>
        <v>19.475000000000001</v>
      </c>
      <c r="Z19" s="116">
        <v>1.1750700000000001</v>
      </c>
      <c r="AA19" s="117">
        <v>6624.26</v>
      </c>
      <c r="AB19" s="116">
        <v>0</v>
      </c>
      <c r="AC19" s="116">
        <v>9.6874900000000004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0"/>
      <c r="AK19" s="110"/>
      <c r="AL19" s="110">
        <f t="shared" si="4"/>
        <v>0</v>
      </c>
      <c r="AM19" s="91">
        <f t="shared" si="2"/>
        <v>13208.888340000001</v>
      </c>
      <c r="AN19" s="3"/>
      <c r="AO19" s="3"/>
      <c r="AP19" s="3"/>
      <c r="AQ19" s="3">
        <f t="shared" si="0"/>
        <v>19.475000000000001</v>
      </c>
      <c r="AR19" s="4">
        <f t="shared" si="1"/>
        <v>19.475000000000001</v>
      </c>
      <c r="AS19" s="4"/>
      <c r="AT19" s="4"/>
      <c r="AU19" s="4"/>
      <c r="AV19" s="10"/>
    </row>
    <row r="20" spans="1:48" s="1" customFormat="1" ht="23.25">
      <c r="A20" s="21" t="s">
        <v>34</v>
      </c>
      <c r="B20" s="21">
        <v>612</v>
      </c>
      <c r="C20" s="30">
        <v>2256</v>
      </c>
      <c r="D20" s="21">
        <v>200</v>
      </c>
      <c r="E20" s="21" t="s">
        <v>48</v>
      </c>
      <c r="F20" s="25">
        <v>77033</v>
      </c>
      <c r="G20" s="25">
        <v>39088</v>
      </c>
      <c r="H20" s="53">
        <v>37.945</v>
      </c>
      <c r="I20" s="21">
        <v>2</v>
      </c>
      <c r="J20" s="21" t="s">
        <v>17</v>
      </c>
      <c r="K20" s="28">
        <v>42116</v>
      </c>
      <c r="L20" s="17" t="s">
        <v>161</v>
      </c>
      <c r="M20" s="116">
        <v>28.78</v>
      </c>
      <c r="N20" s="116">
        <v>5.875</v>
      </c>
      <c r="O20" s="116">
        <v>2.4249999999999998</v>
      </c>
      <c r="P20" s="116">
        <v>0.92500000000000004</v>
      </c>
      <c r="Q20" s="116">
        <v>2.7259600000000002</v>
      </c>
      <c r="R20" s="116">
        <v>36.75</v>
      </c>
      <c r="S20" s="116">
        <v>0.97499999999999998</v>
      </c>
      <c r="T20" s="116">
        <v>0.25</v>
      </c>
      <c r="U20" s="116">
        <v>2.5000000000000001E-2</v>
      </c>
      <c r="V20" s="116">
        <v>3.69068</v>
      </c>
      <c r="W20" s="116">
        <v>0</v>
      </c>
      <c r="X20" s="116">
        <v>0</v>
      </c>
      <c r="Y20" s="116">
        <f t="shared" si="3"/>
        <v>38.004999999999995</v>
      </c>
      <c r="Z20" s="116">
        <v>1.36897</v>
      </c>
      <c r="AA20" s="117">
        <v>69.58</v>
      </c>
      <c r="AB20" s="116">
        <v>0</v>
      </c>
      <c r="AC20" s="116">
        <v>5.2389999999999999E-2</v>
      </c>
      <c r="AD20" s="116">
        <v>633</v>
      </c>
      <c r="AE20" s="116">
        <v>0.47663</v>
      </c>
      <c r="AF20" s="116">
        <v>0</v>
      </c>
      <c r="AG20" s="116">
        <v>0</v>
      </c>
      <c r="AH20" s="116">
        <v>33</v>
      </c>
      <c r="AI20" s="116">
        <v>2.4850000000000001E-2</v>
      </c>
      <c r="AJ20" s="110"/>
      <c r="AK20" s="110"/>
      <c r="AL20" s="110">
        <f t="shared" si="4"/>
        <v>0</v>
      </c>
      <c r="AM20" s="91">
        <f t="shared" si="2"/>
        <v>129418.16761999999</v>
      </c>
      <c r="AN20" s="3"/>
      <c r="AO20" s="3"/>
      <c r="AP20" s="3"/>
      <c r="AQ20" s="3">
        <f t="shared" si="0"/>
        <v>38.004999999999995</v>
      </c>
      <c r="AR20" s="4">
        <f t="shared" si="1"/>
        <v>38</v>
      </c>
      <c r="AS20" s="4"/>
      <c r="AT20" s="4"/>
      <c r="AU20" s="4"/>
      <c r="AV20" s="10"/>
    </row>
    <row r="21" spans="1:48" s="10" customFormat="1" ht="23.25">
      <c r="A21" s="21" t="s">
        <v>34</v>
      </c>
      <c r="B21" s="21">
        <v>612</v>
      </c>
      <c r="C21" s="30">
        <v>2274</v>
      </c>
      <c r="D21" s="21">
        <v>100</v>
      </c>
      <c r="E21" s="21" t="s">
        <v>49</v>
      </c>
      <c r="F21" s="25">
        <v>0</v>
      </c>
      <c r="G21" s="25">
        <v>10521</v>
      </c>
      <c r="H21" s="53">
        <v>10.521000000000001</v>
      </c>
      <c r="I21" s="21">
        <v>2</v>
      </c>
      <c r="J21" s="21" t="s">
        <v>233</v>
      </c>
      <c r="K21" s="28">
        <v>42117</v>
      </c>
      <c r="L21" s="17" t="s">
        <v>161</v>
      </c>
      <c r="M21" s="116">
        <v>5.125</v>
      </c>
      <c r="N21" s="116">
        <v>2.5750000000000002</v>
      </c>
      <c r="O21" s="116">
        <v>1.1499999999999999</v>
      </c>
      <c r="P21" s="116">
        <v>0.47499999999999998</v>
      </c>
      <c r="Q21" s="116">
        <v>0.93700000000000006</v>
      </c>
      <c r="R21" s="116">
        <v>8.875</v>
      </c>
      <c r="S21" s="116">
        <v>0.35</v>
      </c>
      <c r="T21" s="116">
        <v>0.05</v>
      </c>
      <c r="U21" s="116">
        <v>5.7079999999999999E-2</v>
      </c>
      <c r="V21" s="116">
        <v>4.3825700000000003</v>
      </c>
      <c r="W21" s="116">
        <v>0</v>
      </c>
      <c r="X21" s="116">
        <v>0</v>
      </c>
      <c r="Y21" s="116">
        <f t="shared" si="3"/>
        <v>9.3249999999999993</v>
      </c>
      <c r="Z21" s="116">
        <v>1.48865</v>
      </c>
      <c r="AA21" s="117">
        <v>0</v>
      </c>
      <c r="AB21" s="116">
        <v>0</v>
      </c>
      <c r="AC21" s="116">
        <v>0</v>
      </c>
      <c r="AD21" s="116">
        <v>197</v>
      </c>
      <c r="AE21" s="116">
        <v>0.93700000000000006</v>
      </c>
      <c r="AF21" s="116">
        <v>0</v>
      </c>
      <c r="AG21" s="116">
        <v>0</v>
      </c>
      <c r="AH21" s="116">
        <v>12</v>
      </c>
      <c r="AI21" s="116">
        <v>5.7079999999999999E-2</v>
      </c>
      <c r="AJ21" s="110"/>
      <c r="AK21" s="110"/>
      <c r="AL21" s="110">
        <f t="shared" si="4"/>
        <v>0</v>
      </c>
      <c r="AM21" s="91">
        <f t="shared" si="2"/>
        <v>27911.583100000003</v>
      </c>
      <c r="AN21" s="3"/>
      <c r="AO21" s="3"/>
      <c r="AP21" s="3"/>
      <c r="AQ21" s="3">
        <f t="shared" si="0"/>
        <v>9.3249999999999993</v>
      </c>
      <c r="AR21" s="4">
        <f t="shared" si="1"/>
        <v>9.3320799999999995</v>
      </c>
      <c r="AS21" s="4"/>
      <c r="AT21" s="4"/>
      <c r="AU21" s="4"/>
    </row>
    <row r="22" spans="1:48" s="1" customFormat="1" ht="23.25">
      <c r="A22" s="21" t="s">
        <v>34</v>
      </c>
      <c r="B22" s="21">
        <v>612</v>
      </c>
      <c r="C22" s="30">
        <v>2311</v>
      </c>
      <c r="D22" s="21">
        <v>100</v>
      </c>
      <c r="E22" s="21" t="s">
        <v>50</v>
      </c>
      <c r="F22" s="25">
        <v>10212</v>
      </c>
      <c r="G22" s="25">
        <v>0</v>
      </c>
      <c r="H22" s="53">
        <v>10.212</v>
      </c>
      <c r="I22" s="21">
        <v>2</v>
      </c>
      <c r="J22" s="21" t="s">
        <v>17</v>
      </c>
      <c r="K22" s="28">
        <v>42116</v>
      </c>
      <c r="L22" s="17" t="s">
        <v>161</v>
      </c>
      <c r="M22" s="116">
        <v>9.1750000000000007</v>
      </c>
      <c r="N22" s="116">
        <v>0.625</v>
      </c>
      <c r="O22" s="116">
        <v>7.4999999999999997E-2</v>
      </c>
      <c r="P22" s="116">
        <v>0.15</v>
      </c>
      <c r="Q22" s="116">
        <v>0.31391999999999998</v>
      </c>
      <c r="R22" s="116">
        <v>10</v>
      </c>
      <c r="S22" s="116">
        <v>2.5000000000000001E-2</v>
      </c>
      <c r="T22" s="116">
        <v>0</v>
      </c>
      <c r="U22" s="116">
        <v>0.11891</v>
      </c>
      <c r="V22" s="116">
        <v>2.5603600000000002</v>
      </c>
      <c r="W22" s="116">
        <v>0</v>
      </c>
      <c r="X22" s="116">
        <v>0</v>
      </c>
      <c r="Y22" s="116">
        <f t="shared" si="3"/>
        <v>10.025</v>
      </c>
      <c r="Z22" s="116">
        <v>1.0390200000000001</v>
      </c>
      <c r="AA22" s="117">
        <v>0.78</v>
      </c>
      <c r="AB22" s="116">
        <v>0</v>
      </c>
      <c r="AC22" s="116">
        <v>3.7100000000000002E-3</v>
      </c>
      <c r="AD22" s="116">
        <v>66</v>
      </c>
      <c r="AE22" s="116">
        <v>0.31391999999999998</v>
      </c>
      <c r="AF22" s="116">
        <v>0</v>
      </c>
      <c r="AG22" s="116">
        <v>0</v>
      </c>
      <c r="AH22" s="116">
        <v>25</v>
      </c>
      <c r="AI22" s="116">
        <v>0.11891</v>
      </c>
      <c r="AJ22" s="110"/>
      <c r="AK22" s="110"/>
      <c r="AL22" s="110">
        <f t="shared" si="4"/>
        <v>0</v>
      </c>
      <c r="AM22" s="91">
        <f t="shared" si="2"/>
        <v>2198.8890000000001</v>
      </c>
      <c r="AN22" s="3"/>
      <c r="AO22" s="3"/>
      <c r="AP22" s="3"/>
      <c r="AQ22" s="3">
        <f t="shared" si="0"/>
        <v>10.025</v>
      </c>
      <c r="AR22" s="4">
        <f t="shared" si="1"/>
        <v>10.14391</v>
      </c>
      <c r="AS22" s="4"/>
      <c r="AT22" s="4"/>
      <c r="AU22" s="4"/>
      <c r="AV22" s="10"/>
    </row>
    <row r="23" spans="1:48" s="10" customFormat="1" ht="23.25">
      <c r="A23" s="21" t="s">
        <v>34</v>
      </c>
      <c r="B23" s="21">
        <v>612</v>
      </c>
      <c r="C23" s="30">
        <v>2434</v>
      </c>
      <c r="D23" s="21">
        <v>100</v>
      </c>
      <c r="E23" s="21" t="s">
        <v>51</v>
      </c>
      <c r="F23" s="25">
        <v>0</v>
      </c>
      <c r="G23" s="25">
        <v>6007</v>
      </c>
      <c r="H23" s="53">
        <v>6.0069999999999997</v>
      </c>
      <c r="I23" s="21">
        <v>4</v>
      </c>
      <c r="J23" s="21" t="s">
        <v>234</v>
      </c>
      <c r="K23" s="28">
        <v>42116</v>
      </c>
      <c r="L23" s="17" t="s">
        <v>161</v>
      </c>
      <c r="M23" s="116">
        <v>5.1749999999999998</v>
      </c>
      <c r="N23" s="116">
        <v>0.27500000000000002</v>
      </c>
      <c r="O23" s="116">
        <v>0.25</v>
      </c>
      <c r="P23" s="116">
        <v>0.27500000000000002</v>
      </c>
      <c r="Q23" s="116">
        <v>2.3087399999999998</v>
      </c>
      <c r="R23" s="116">
        <v>5.7249999999999996</v>
      </c>
      <c r="S23" s="116">
        <v>0.22500000000000001</v>
      </c>
      <c r="T23" s="116">
        <v>2.5000000000000001E-2</v>
      </c>
      <c r="U23" s="116">
        <v>0</v>
      </c>
      <c r="V23" s="116">
        <v>3.8826800000000001</v>
      </c>
      <c r="W23" s="116">
        <v>0</v>
      </c>
      <c r="X23" s="116">
        <v>0</v>
      </c>
      <c r="Y23" s="116">
        <f t="shared" si="3"/>
        <v>5.9750000000000005</v>
      </c>
      <c r="Z23" s="116">
        <v>1.1619699999999999</v>
      </c>
      <c r="AA23" s="117">
        <v>0</v>
      </c>
      <c r="AB23" s="116">
        <v>0</v>
      </c>
      <c r="AC23" s="116">
        <v>0</v>
      </c>
      <c r="AD23" s="116">
        <v>197</v>
      </c>
      <c r="AE23" s="116">
        <v>0.93700000000000006</v>
      </c>
      <c r="AF23" s="116">
        <v>0</v>
      </c>
      <c r="AG23" s="116">
        <v>0</v>
      </c>
      <c r="AH23" s="116">
        <v>12</v>
      </c>
      <c r="AI23" s="116">
        <v>5.7079999999999999E-2</v>
      </c>
      <c r="AJ23" s="110"/>
      <c r="AK23" s="110"/>
      <c r="AL23" s="110">
        <f t="shared" si="4"/>
        <v>0</v>
      </c>
      <c r="AM23" s="91">
        <f t="shared" si="2"/>
        <v>937.25735999999995</v>
      </c>
      <c r="AN23" s="3"/>
      <c r="AO23" s="3"/>
      <c r="AP23" s="3"/>
      <c r="AQ23" s="3">
        <f t="shared" si="0"/>
        <v>5.9750000000000005</v>
      </c>
      <c r="AR23" s="4">
        <f t="shared" si="1"/>
        <v>5.9749999999999996</v>
      </c>
      <c r="AS23" s="4"/>
      <c r="AT23" s="4"/>
      <c r="AU23" s="4"/>
    </row>
    <row r="24" spans="1:48" s="10" customFormat="1" ht="23.25">
      <c r="A24" s="21" t="s">
        <v>34</v>
      </c>
      <c r="B24" s="21">
        <v>612</v>
      </c>
      <c r="C24" s="30">
        <v>2434</v>
      </c>
      <c r="D24" s="21">
        <v>100</v>
      </c>
      <c r="E24" s="21" t="s">
        <v>51</v>
      </c>
      <c r="F24" s="25">
        <v>6007</v>
      </c>
      <c r="G24" s="25">
        <v>0</v>
      </c>
      <c r="H24" s="53">
        <v>6.0069999999999997</v>
      </c>
      <c r="I24" s="21">
        <v>4</v>
      </c>
      <c r="J24" s="21" t="s">
        <v>14</v>
      </c>
      <c r="K24" s="28">
        <v>42116</v>
      </c>
      <c r="L24" s="17" t="s">
        <v>161</v>
      </c>
      <c r="M24" s="116">
        <v>5.2</v>
      </c>
      <c r="N24" s="116">
        <v>0.42499999999999999</v>
      </c>
      <c r="O24" s="116">
        <v>0.22500000000000001</v>
      </c>
      <c r="P24" s="116">
        <v>0.15</v>
      </c>
      <c r="Q24" s="116">
        <v>2.0672199999999998</v>
      </c>
      <c r="R24" s="116">
        <v>5.9749999999999996</v>
      </c>
      <c r="S24" s="116">
        <v>2.5000000000000001E-2</v>
      </c>
      <c r="T24" s="116">
        <v>0</v>
      </c>
      <c r="U24" s="116">
        <v>0</v>
      </c>
      <c r="V24" s="116">
        <v>3.51546</v>
      </c>
      <c r="W24" s="116">
        <v>0</v>
      </c>
      <c r="X24" s="116">
        <v>0</v>
      </c>
      <c r="Y24" s="116">
        <f t="shared" si="3"/>
        <v>6</v>
      </c>
      <c r="Z24" s="116">
        <v>1.1569700000000001</v>
      </c>
      <c r="AA24" s="117">
        <v>0.78</v>
      </c>
      <c r="AB24" s="116">
        <v>0</v>
      </c>
      <c r="AC24" s="116">
        <v>3.7100000000000002E-3</v>
      </c>
      <c r="AD24" s="116">
        <v>66</v>
      </c>
      <c r="AE24" s="116">
        <v>0.31391999999999998</v>
      </c>
      <c r="AF24" s="116">
        <v>0</v>
      </c>
      <c r="AG24" s="116">
        <v>0</v>
      </c>
      <c r="AH24" s="116">
        <v>25</v>
      </c>
      <c r="AI24" s="116">
        <v>0.11891</v>
      </c>
      <c r="AJ24" s="110"/>
      <c r="AK24" s="110"/>
      <c r="AL24" s="110">
        <f t="shared" si="4"/>
        <v>0</v>
      </c>
      <c r="AM24" s="91">
        <f t="shared" si="2"/>
        <v>1255.463</v>
      </c>
      <c r="AN24" s="3"/>
      <c r="AO24" s="3"/>
      <c r="AP24" s="3"/>
      <c r="AQ24" s="3">
        <f t="shared" si="0"/>
        <v>6</v>
      </c>
      <c r="AR24" s="4">
        <f t="shared" si="1"/>
        <v>6</v>
      </c>
      <c r="AS24" s="4"/>
      <c r="AT24" s="4"/>
      <c r="AU24" s="4"/>
    </row>
    <row r="25" spans="1:48" ht="23.25">
      <c r="A25" s="33"/>
      <c r="B25" s="33"/>
      <c r="C25" s="33"/>
      <c r="D25" s="33"/>
      <c r="E25" s="33"/>
      <c r="F25" s="201" t="s">
        <v>158</v>
      </c>
      <c r="G25" s="201"/>
      <c r="H25" s="135">
        <v>300.82100000000003</v>
      </c>
      <c r="I25" s="138"/>
      <c r="J25" s="138"/>
      <c r="K25" s="138"/>
      <c r="L25" s="138"/>
      <c r="M25" s="139">
        <f t="shared" ref="M25:P25" si="5">SUM(M4:M24)</f>
        <v>205.46500000000003</v>
      </c>
      <c r="N25" s="139">
        <f t="shared" si="5"/>
        <v>58.124999999999993</v>
      </c>
      <c r="O25" s="139">
        <f t="shared" si="5"/>
        <v>26.099999999999994</v>
      </c>
      <c r="P25" s="139">
        <f t="shared" si="5"/>
        <v>12.05</v>
      </c>
      <c r="Q25" s="139" t="s">
        <v>159</v>
      </c>
      <c r="R25" s="139">
        <f t="shared" ref="R25:U25" si="6">SUM(R4:R24)</f>
        <v>266.42500000000007</v>
      </c>
      <c r="S25" s="139">
        <f t="shared" si="6"/>
        <v>23.900000000000002</v>
      </c>
      <c r="T25" s="139">
        <f t="shared" si="6"/>
        <v>8.7000000000000011</v>
      </c>
      <c r="U25" s="139">
        <f t="shared" si="6"/>
        <v>2.8259899999999996</v>
      </c>
      <c r="V25" s="139" t="s">
        <v>159</v>
      </c>
      <c r="W25" s="139">
        <f t="shared" ref="W25:X25" si="7">SUM(W5:W24)</f>
        <v>0</v>
      </c>
      <c r="X25" s="139">
        <f t="shared" si="7"/>
        <v>0</v>
      </c>
      <c r="Y25" s="139">
        <f>SUM(Y4:Y24)</f>
        <v>301.73999999999995</v>
      </c>
      <c r="Z25" s="139" t="s">
        <v>159</v>
      </c>
      <c r="AA25" s="139">
        <f>SUM(AA4:AA24)</f>
        <v>11689.910000000002</v>
      </c>
      <c r="AB25" s="139">
        <f>SUM(AB4:AB24)</f>
        <v>0</v>
      </c>
      <c r="AC25" s="139" t="s">
        <v>159</v>
      </c>
      <c r="AD25" s="139">
        <f>SUM(AD4:AD24)</f>
        <v>3375</v>
      </c>
      <c r="AE25" s="139" t="s">
        <v>159</v>
      </c>
      <c r="AF25" s="139">
        <f>SUM(AF4:AF24)</f>
        <v>0</v>
      </c>
      <c r="AG25" s="139" t="s">
        <v>159</v>
      </c>
      <c r="AH25" s="139">
        <f>SUM(AH4:AH24)</f>
        <v>444</v>
      </c>
      <c r="AI25" s="139" t="s">
        <v>159</v>
      </c>
      <c r="AJ25" s="111"/>
      <c r="AK25" s="111"/>
      <c r="AL25" s="111"/>
      <c r="AM25" s="91">
        <f>SUM(AM5:AM24)/H25</f>
        <v>965.73455227527324</v>
      </c>
      <c r="AO25" s="10"/>
      <c r="AP25" s="10"/>
      <c r="AQ25" s="15">
        <f>SUM(AQ4:AQ24)</f>
        <v>311.67500000000001</v>
      </c>
      <c r="AR25" s="15">
        <f>SUM(AR4:AR24)</f>
        <v>301.85099000000002</v>
      </c>
      <c r="AS25" s="10"/>
      <c r="AT25" s="10"/>
      <c r="AU25" s="10"/>
      <c r="AV25" s="10"/>
    </row>
    <row r="26" spans="1:48" ht="23.25">
      <c r="A26" s="33"/>
      <c r="B26" s="33"/>
      <c r="C26" s="33"/>
      <c r="D26" s="33"/>
      <c r="E26" s="33"/>
      <c r="F26" s="201" t="s">
        <v>160</v>
      </c>
      <c r="G26" s="201"/>
      <c r="H26" s="138"/>
      <c r="I26" s="138"/>
      <c r="J26" s="138"/>
      <c r="K26" s="138"/>
      <c r="L26" s="138"/>
      <c r="M26" s="139" t="s">
        <v>159</v>
      </c>
      <c r="N26" s="139" t="s">
        <v>159</v>
      </c>
      <c r="O26" s="139" t="s">
        <v>159</v>
      </c>
      <c r="P26" s="139" t="s">
        <v>159</v>
      </c>
      <c r="Q26" s="139">
        <f>SUMPRODUCT(Q4:Q24,H4:H24)/H25</f>
        <v>2.313434795709076</v>
      </c>
      <c r="R26" s="139" t="s">
        <v>159</v>
      </c>
      <c r="S26" s="139" t="s">
        <v>159</v>
      </c>
      <c r="T26" s="139" t="s">
        <v>159</v>
      </c>
      <c r="U26" s="139" t="s">
        <v>159</v>
      </c>
      <c r="V26" s="177">
        <v>4.8</v>
      </c>
      <c r="W26" s="156" t="s">
        <v>159</v>
      </c>
      <c r="X26" s="156" t="s">
        <v>159</v>
      </c>
      <c r="Y26" s="156" t="s">
        <v>159</v>
      </c>
      <c r="Z26" s="139">
        <f>SUMPRODUCT(Z4:Z24,H4:H24)/H25</f>
        <v>1.2517538567786159</v>
      </c>
      <c r="AA26" s="139" t="s">
        <v>159</v>
      </c>
      <c r="AB26" s="139" t="s">
        <v>159</v>
      </c>
      <c r="AC26" s="139">
        <f>SUMPRODUCT(AC4:AC24,H4:H24)/H25</f>
        <v>1.1102000074177949</v>
      </c>
      <c r="AD26" s="139" t="s">
        <v>159</v>
      </c>
      <c r="AE26" s="139">
        <f>SUMPRODUCT(AE4:AE24,H4:H24)/H25</f>
        <v>0.3387659598660237</v>
      </c>
      <c r="AF26" s="139" t="s">
        <v>159</v>
      </c>
      <c r="AG26" s="139">
        <f>SUMPRODUCT(AG4:AG24,H4:H24)/H25</f>
        <v>0</v>
      </c>
      <c r="AH26" s="139" t="s">
        <v>159</v>
      </c>
      <c r="AI26" s="139">
        <f>SUMPRODUCT(AO4:AO24,H4:H24)/H25</f>
        <v>0</v>
      </c>
      <c r="AJ26" s="111"/>
      <c r="AK26" s="111"/>
      <c r="AL26" s="111"/>
      <c r="AO26" s="10"/>
      <c r="AP26" s="10"/>
      <c r="AQ26" s="3">
        <f>((AQ25-H25)/H25)*100</f>
        <v>3.6081257624966292</v>
      </c>
      <c r="AR26" s="3">
        <f>((AR25-H25)/H25)*100</f>
        <v>0.34239298453232914</v>
      </c>
      <c r="AS26" s="10"/>
      <c r="AT26" s="10"/>
      <c r="AU26" s="10"/>
      <c r="AV26" s="10"/>
    </row>
    <row r="33" spans="1:43" ht="23.25">
      <c r="A33" s="179" t="s">
        <v>228</v>
      </c>
      <c r="B33" s="179"/>
      <c r="C33" s="179"/>
      <c r="D33" s="179"/>
      <c r="E33" s="179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43" ht="45" customHeight="1">
      <c r="A34" s="184" t="s">
        <v>202</v>
      </c>
      <c r="B34" s="184" t="s">
        <v>0</v>
      </c>
      <c r="C34" s="185" t="s">
        <v>1</v>
      </c>
      <c r="D34" s="186" t="s">
        <v>2</v>
      </c>
      <c r="E34" s="184" t="s">
        <v>3</v>
      </c>
      <c r="F34" s="184" t="s">
        <v>237</v>
      </c>
      <c r="G34" s="184" t="s">
        <v>238</v>
      </c>
      <c r="H34" s="200" t="s">
        <v>239</v>
      </c>
      <c r="I34" s="184" t="s">
        <v>5</v>
      </c>
      <c r="J34" s="184" t="s">
        <v>6</v>
      </c>
      <c r="K34" s="189" t="s">
        <v>7</v>
      </c>
      <c r="L34" s="184" t="s">
        <v>8</v>
      </c>
      <c r="M34" s="197" t="s">
        <v>240</v>
      </c>
      <c r="N34" s="197"/>
      <c r="O34" s="197"/>
      <c r="P34" s="197"/>
      <c r="Q34" s="182" t="s">
        <v>241</v>
      </c>
      <c r="R34" s="192" t="s">
        <v>244</v>
      </c>
      <c r="S34" s="193"/>
      <c r="T34" s="194"/>
      <c r="U34" s="182" t="s">
        <v>245</v>
      </c>
      <c r="V34" s="180" t="s">
        <v>203</v>
      </c>
      <c r="W34" s="180" t="s">
        <v>266</v>
      </c>
      <c r="X34" s="180" t="s">
        <v>267</v>
      </c>
      <c r="Y34" s="180" t="s">
        <v>204</v>
      </c>
      <c r="Z34" s="180" t="s">
        <v>205</v>
      </c>
      <c r="AA34" s="180" t="s">
        <v>268</v>
      </c>
      <c r="AB34" s="180" t="s">
        <v>252</v>
      </c>
      <c r="AC34" s="146" t="s">
        <v>218</v>
      </c>
      <c r="AF34"/>
      <c r="AG34"/>
      <c r="AH34"/>
      <c r="AI34" s="1"/>
      <c r="AJ34" s="93"/>
      <c r="AK34" s="93"/>
      <c r="AL34" s="93"/>
      <c r="AO34" s="10"/>
      <c r="AP34" s="10"/>
      <c r="AQ34" s="10"/>
    </row>
    <row r="35" spans="1:43" ht="23.25">
      <c r="A35" s="184"/>
      <c r="B35" s="184"/>
      <c r="C35" s="185"/>
      <c r="D35" s="186"/>
      <c r="E35" s="184"/>
      <c r="F35" s="184"/>
      <c r="G35" s="184"/>
      <c r="H35" s="200"/>
      <c r="I35" s="184"/>
      <c r="J35" s="184"/>
      <c r="K35" s="189"/>
      <c r="L35" s="184"/>
      <c r="M35" s="144" t="s">
        <v>255</v>
      </c>
      <c r="N35" s="145" t="s">
        <v>256</v>
      </c>
      <c r="O35" s="145" t="s">
        <v>257</v>
      </c>
      <c r="P35" s="144" t="s">
        <v>258</v>
      </c>
      <c r="Q35" s="182"/>
      <c r="R35" s="144" t="s">
        <v>263</v>
      </c>
      <c r="S35" s="145" t="s">
        <v>264</v>
      </c>
      <c r="T35" s="144" t="s">
        <v>265</v>
      </c>
      <c r="U35" s="182"/>
      <c r="V35" s="181"/>
      <c r="W35" s="181"/>
      <c r="X35" s="181"/>
      <c r="Y35" s="181"/>
      <c r="Z35" s="181"/>
      <c r="AA35" s="181"/>
      <c r="AB35" s="181"/>
      <c r="AC35" s="147" t="s">
        <v>269</v>
      </c>
      <c r="AF35"/>
      <c r="AG35"/>
      <c r="AH35"/>
      <c r="AI35" s="1"/>
      <c r="AJ35" s="93"/>
      <c r="AK35" s="93"/>
      <c r="AL35" s="93"/>
      <c r="AO35" s="10"/>
      <c r="AP35" s="10"/>
      <c r="AQ35" s="10"/>
    </row>
    <row r="36" spans="1:43" ht="23.25">
      <c r="A36" s="76" t="s">
        <v>34</v>
      </c>
      <c r="B36" s="79">
        <v>612</v>
      </c>
      <c r="C36" s="79">
        <v>205</v>
      </c>
      <c r="D36" s="79">
        <v>500</v>
      </c>
      <c r="E36" s="79" t="s">
        <v>181</v>
      </c>
      <c r="F36" s="80" t="s">
        <v>182</v>
      </c>
      <c r="G36" s="80" t="s">
        <v>183</v>
      </c>
      <c r="H36" s="78">
        <v>0.4</v>
      </c>
      <c r="I36" s="81">
        <v>4</v>
      </c>
      <c r="J36" s="79" t="s">
        <v>234</v>
      </c>
      <c r="K36" s="77">
        <v>42116</v>
      </c>
      <c r="L36" s="76" t="s">
        <v>208</v>
      </c>
      <c r="M36" s="114">
        <v>0</v>
      </c>
      <c r="N36" s="114">
        <v>0</v>
      </c>
      <c r="O36" s="114">
        <v>0.2</v>
      </c>
      <c r="P36" s="114">
        <v>0.22500000000000001</v>
      </c>
      <c r="Q36" s="114">
        <v>5.8023499999999997</v>
      </c>
      <c r="R36" s="114">
        <v>0</v>
      </c>
      <c r="S36" s="114">
        <v>0</v>
      </c>
      <c r="T36" s="114">
        <f>SUM(M36:P36)</f>
        <v>0.42500000000000004</v>
      </c>
      <c r="U36" s="114">
        <v>1.0968800000000001</v>
      </c>
      <c r="V36" s="108">
        <v>24</v>
      </c>
      <c r="W36" s="108">
        <v>0</v>
      </c>
      <c r="X36" s="108">
        <v>5</v>
      </c>
      <c r="Y36" s="108">
        <v>2</v>
      </c>
      <c r="Z36" s="108">
        <v>31</v>
      </c>
      <c r="AA36" s="114">
        <v>67.2</v>
      </c>
      <c r="AB36" s="114">
        <v>4.8</v>
      </c>
      <c r="AC36" s="108">
        <v>0</v>
      </c>
      <c r="AF36"/>
      <c r="AG36"/>
      <c r="AH36"/>
      <c r="AI36" s="1"/>
      <c r="AJ36" s="93"/>
      <c r="AK36" s="93"/>
      <c r="AL36" s="93"/>
      <c r="AO36" s="10"/>
      <c r="AP36" s="10"/>
      <c r="AQ36" s="10"/>
    </row>
    <row r="37" spans="1:43" s="93" customFormat="1" ht="23.25">
      <c r="A37" s="95" t="s">
        <v>34</v>
      </c>
      <c r="B37" s="133">
        <v>612</v>
      </c>
      <c r="C37" s="133">
        <v>205</v>
      </c>
      <c r="D37" s="133">
        <v>500</v>
      </c>
      <c r="E37" s="133" t="s">
        <v>181</v>
      </c>
      <c r="F37" s="104" t="s">
        <v>183</v>
      </c>
      <c r="G37" s="104" t="s">
        <v>182</v>
      </c>
      <c r="H37" s="102">
        <v>0.4</v>
      </c>
      <c r="I37" s="105">
        <v>4</v>
      </c>
      <c r="J37" s="133" t="s">
        <v>14</v>
      </c>
      <c r="K37" s="99">
        <v>42198</v>
      </c>
      <c r="L37" s="95" t="s">
        <v>208</v>
      </c>
      <c r="M37" s="114">
        <v>0</v>
      </c>
      <c r="N37" s="114">
        <v>0</v>
      </c>
      <c r="O37" s="114">
        <v>0.125</v>
      </c>
      <c r="P37" s="114">
        <v>0.3</v>
      </c>
      <c r="Q37" s="114">
        <v>5.7935299999999996</v>
      </c>
      <c r="R37" s="114">
        <v>0</v>
      </c>
      <c r="S37" s="114">
        <v>0</v>
      </c>
      <c r="T37" s="114">
        <f t="shared" ref="T37:T41" si="8">SUM(M37:P37)</f>
        <v>0.42499999999999999</v>
      </c>
      <c r="U37" s="114">
        <v>1.2027600000000001</v>
      </c>
      <c r="V37" s="108">
        <v>22</v>
      </c>
      <c r="W37" s="108">
        <v>0</v>
      </c>
      <c r="X37" s="108">
        <v>0</v>
      </c>
      <c r="Y37" s="108">
        <v>0</v>
      </c>
      <c r="Z37" s="108">
        <v>2</v>
      </c>
      <c r="AA37" s="114">
        <v>54.76</v>
      </c>
      <c r="AB37" s="114">
        <v>3.9114300000000002</v>
      </c>
      <c r="AC37" s="108">
        <v>8</v>
      </c>
    </row>
    <row r="38" spans="1:43" s="93" customFormat="1" ht="23.25">
      <c r="A38" s="95" t="s">
        <v>34</v>
      </c>
      <c r="B38" s="133">
        <v>612</v>
      </c>
      <c r="C38" s="133">
        <v>224</v>
      </c>
      <c r="D38" s="133">
        <v>100</v>
      </c>
      <c r="E38" s="133" t="s">
        <v>184</v>
      </c>
      <c r="F38" s="104">
        <v>0</v>
      </c>
      <c r="G38" s="104">
        <v>3852</v>
      </c>
      <c r="H38" s="102">
        <v>3.8519999999999999</v>
      </c>
      <c r="I38" s="105">
        <v>8</v>
      </c>
      <c r="J38" s="133" t="s">
        <v>234</v>
      </c>
      <c r="K38" s="99">
        <v>42172</v>
      </c>
      <c r="L38" s="95" t="s">
        <v>208</v>
      </c>
      <c r="M38" s="114">
        <v>0.05</v>
      </c>
      <c r="N38" s="114">
        <v>0.22500000000000001</v>
      </c>
      <c r="O38" s="114">
        <v>1.2749999999999999</v>
      </c>
      <c r="P38" s="114">
        <v>2.4500000000000002</v>
      </c>
      <c r="Q38" s="114">
        <v>5.4993600000000002</v>
      </c>
      <c r="R38" s="114">
        <v>0</v>
      </c>
      <c r="S38" s="114">
        <v>0</v>
      </c>
      <c r="T38" s="114">
        <f t="shared" si="8"/>
        <v>4</v>
      </c>
      <c r="U38" s="114">
        <v>1.2245600000000001</v>
      </c>
      <c r="V38" s="108">
        <v>70</v>
      </c>
      <c r="W38" s="108">
        <v>27</v>
      </c>
      <c r="X38" s="108">
        <v>6</v>
      </c>
      <c r="Y38" s="108">
        <v>6</v>
      </c>
      <c r="Z38" s="108">
        <v>90</v>
      </c>
      <c r="AA38" s="114">
        <v>442.17</v>
      </c>
      <c r="AB38" s="114">
        <v>3.2797100000000001</v>
      </c>
      <c r="AC38" s="108">
        <v>0</v>
      </c>
    </row>
    <row r="39" spans="1:43" s="93" customFormat="1" ht="23.25">
      <c r="A39" s="95" t="s">
        <v>34</v>
      </c>
      <c r="B39" s="133">
        <v>612</v>
      </c>
      <c r="C39" s="133">
        <v>224</v>
      </c>
      <c r="D39" s="133">
        <v>100</v>
      </c>
      <c r="E39" s="133" t="s">
        <v>184</v>
      </c>
      <c r="F39" s="104">
        <v>3852</v>
      </c>
      <c r="G39" s="104">
        <v>0</v>
      </c>
      <c r="H39" s="102">
        <v>3.8519999999999999</v>
      </c>
      <c r="I39" s="105">
        <v>8</v>
      </c>
      <c r="J39" s="133" t="s">
        <v>14</v>
      </c>
      <c r="K39" s="99">
        <v>42118</v>
      </c>
      <c r="L39" s="95" t="s">
        <v>208</v>
      </c>
      <c r="M39" s="114">
        <v>2.5000000000000001E-2</v>
      </c>
      <c r="N39" s="114">
        <v>0.125</v>
      </c>
      <c r="O39" s="114">
        <v>1.45</v>
      </c>
      <c r="P39" s="114">
        <v>2.25</v>
      </c>
      <c r="Q39" s="114">
        <v>5.5867000000000004</v>
      </c>
      <c r="R39" s="114">
        <v>0</v>
      </c>
      <c r="S39" s="114">
        <v>0</v>
      </c>
      <c r="T39" s="114">
        <f t="shared" si="8"/>
        <v>3.8499999999999996</v>
      </c>
      <c r="U39" s="114">
        <v>1.12937</v>
      </c>
      <c r="V39" s="108">
        <v>49</v>
      </c>
      <c r="W39" s="108">
        <v>5</v>
      </c>
      <c r="X39" s="108">
        <v>0</v>
      </c>
      <c r="Y39" s="108">
        <v>0</v>
      </c>
      <c r="Z39" s="108">
        <v>44</v>
      </c>
      <c r="AA39" s="114">
        <v>1834.64</v>
      </c>
      <c r="AB39" s="114">
        <v>13.6081</v>
      </c>
      <c r="AC39" s="108">
        <v>86</v>
      </c>
    </row>
    <row r="40" spans="1:43" s="93" customFormat="1" ht="23.25">
      <c r="A40" s="95" t="s">
        <v>34</v>
      </c>
      <c r="B40" s="133">
        <v>612</v>
      </c>
      <c r="C40" s="133">
        <v>290</v>
      </c>
      <c r="D40" s="133">
        <v>101</v>
      </c>
      <c r="E40" s="133" t="s">
        <v>185</v>
      </c>
      <c r="F40" s="104">
        <v>0</v>
      </c>
      <c r="G40" s="104">
        <v>400</v>
      </c>
      <c r="H40" s="102">
        <v>0.4</v>
      </c>
      <c r="I40" s="105">
        <v>2</v>
      </c>
      <c r="J40" s="133" t="s">
        <v>234</v>
      </c>
      <c r="K40" s="99">
        <v>42125</v>
      </c>
      <c r="L40" s="95" t="s">
        <v>208</v>
      </c>
      <c r="M40" s="114">
        <v>0.05</v>
      </c>
      <c r="N40" s="114">
        <v>0.17499999999999999</v>
      </c>
      <c r="O40" s="114">
        <v>0.17499999999999999</v>
      </c>
      <c r="P40" s="114">
        <v>0.125</v>
      </c>
      <c r="Q40" s="114">
        <v>3.9104800000000002</v>
      </c>
      <c r="R40" s="114">
        <v>0</v>
      </c>
      <c r="S40" s="114">
        <v>0</v>
      </c>
      <c r="T40" s="114">
        <f t="shared" si="8"/>
        <v>0.52499999999999991</v>
      </c>
      <c r="U40" s="114">
        <v>1.1143799999999999</v>
      </c>
      <c r="V40" s="108">
        <v>0</v>
      </c>
      <c r="W40" s="108">
        <v>0</v>
      </c>
      <c r="X40" s="108">
        <v>0</v>
      </c>
      <c r="Y40" s="108">
        <v>0</v>
      </c>
      <c r="Z40" s="108">
        <v>3</v>
      </c>
      <c r="AA40" s="114">
        <v>0</v>
      </c>
      <c r="AB40" s="114">
        <v>0</v>
      </c>
      <c r="AC40" s="108">
        <v>6</v>
      </c>
    </row>
    <row r="41" spans="1:43" s="93" customFormat="1" ht="23.25">
      <c r="A41" s="95" t="s">
        <v>34</v>
      </c>
      <c r="B41" s="133">
        <v>612</v>
      </c>
      <c r="C41" s="133">
        <v>290</v>
      </c>
      <c r="D41" s="133">
        <v>102</v>
      </c>
      <c r="E41" s="133" t="s">
        <v>185</v>
      </c>
      <c r="F41" s="104">
        <v>400</v>
      </c>
      <c r="G41" s="104">
        <v>17540</v>
      </c>
      <c r="H41" s="102">
        <v>17.14</v>
      </c>
      <c r="I41" s="105">
        <v>2</v>
      </c>
      <c r="J41" s="133" t="s">
        <v>233</v>
      </c>
      <c r="K41" s="99">
        <v>42139</v>
      </c>
      <c r="L41" s="95" t="s">
        <v>208</v>
      </c>
      <c r="M41" s="114">
        <v>1.4</v>
      </c>
      <c r="N41" s="114">
        <v>10.875</v>
      </c>
      <c r="O41" s="114">
        <v>4.75</v>
      </c>
      <c r="P41" s="114">
        <v>0.3</v>
      </c>
      <c r="Q41" s="114">
        <v>3.5022700000000002</v>
      </c>
      <c r="R41" s="114">
        <v>0</v>
      </c>
      <c r="S41" s="114">
        <v>0</v>
      </c>
      <c r="T41" s="114">
        <f t="shared" si="8"/>
        <v>17.324999999999999</v>
      </c>
      <c r="U41" s="114">
        <v>1.3547499999999999</v>
      </c>
      <c r="V41" s="108">
        <v>0</v>
      </c>
      <c r="W41" s="108">
        <v>0</v>
      </c>
      <c r="X41" s="108">
        <v>2</v>
      </c>
      <c r="Y41" s="108">
        <v>0</v>
      </c>
      <c r="Z41" s="108">
        <v>5</v>
      </c>
      <c r="AA41" s="114">
        <v>364.39</v>
      </c>
      <c r="AB41" s="114">
        <v>0.60741999999999996</v>
      </c>
      <c r="AC41" s="108">
        <v>309</v>
      </c>
    </row>
    <row r="42" spans="1:43" s="93" customFormat="1" ht="23.25">
      <c r="F42" s="202" t="s">
        <v>158</v>
      </c>
      <c r="G42" s="203"/>
      <c r="H42" s="136">
        <v>26.044</v>
      </c>
      <c r="I42" s="167"/>
      <c r="J42" s="167"/>
      <c r="K42" s="167"/>
      <c r="L42" s="167"/>
      <c r="M42" s="157">
        <v>1.496</v>
      </c>
      <c r="N42" s="157">
        <v>11.183</v>
      </c>
      <c r="O42" s="157">
        <v>7.8230000000000004</v>
      </c>
      <c r="P42" s="157">
        <v>5.5419999999999998</v>
      </c>
      <c r="Q42" s="157" t="s">
        <v>159</v>
      </c>
      <c r="R42" s="157">
        <f t="shared" ref="R42:S42" si="9">SUM(R36:R41)</f>
        <v>0</v>
      </c>
      <c r="S42" s="157">
        <f t="shared" si="9"/>
        <v>0</v>
      </c>
      <c r="T42" s="157">
        <f>SUM(T36:T41)</f>
        <v>26.549999999999997</v>
      </c>
      <c r="U42" s="157" t="s">
        <v>159</v>
      </c>
      <c r="V42" s="168">
        <v>165</v>
      </c>
      <c r="W42" s="168">
        <v>32</v>
      </c>
      <c r="X42" s="168">
        <v>13</v>
      </c>
      <c r="Y42" s="168">
        <v>8</v>
      </c>
      <c r="Z42" s="168">
        <v>175</v>
      </c>
      <c r="AA42" s="157">
        <v>2763.16</v>
      </c>
      <c r="AB42" s="157" t="s">
        <v>159</v>
      </c>
      <c r="AC42" s="168">
        <f>SUM(AC36:AC41)</f>
        <v>409</v>
      </c>
      <c r="AD42" s="153"/>
    </row>
    <row r="43" spans="1:43" ht="23.25">
      <c r="A43" s="74"/>
      <c r="B43" s="74"/>
      <c r="C43" s="74"/>
      <c r="D43" s="74"/>
      <c r="E43" s="74"/>
      <c r="F43" s="198" t="s">
        <v>160</v>
      </c>
      <c r="G43" s="199"/>
      <c r="H43" s="163"/>
      <c r="I43" s="163"/>
      <c r="J43" s="163"/>
      <c r="K43" s="163"/>
      <c r="L43" s="163"/>
      <c r="M43" s="164" t="s">
        <v>159</v>
      </c>
      <c r="N43" s="164" t="s">
        <v>159</v>
      </c>
      <c r="O43" s="164" t="s">
        <v>159</v>
      </c>
      <c r="P43" s="164" t="s">
        <v>159</v>
      </c>
      <c r="Q43" s="164">
        <v>4.1827274965443095</v>
      </c>
      <c r="R43" s="156" t="s">
        <v>159</v>
      </c>
      <c r="S43" s="156" t="s">
        <v>159</v>
      </c>
      <c r="T43" s="156" t="s">
        <v>159</v>
      </c>
      <c r="U43" s="22">
        <v>1.29</v>
      </c>
      <c r="V43" s="163" t="s">
        <v>159</v>
      </c>
      <c r="W43" s="163" t="s">
        <v>159</v>
      </c>
      <c r="X43" s="163" t="s">
        <v>159</v>
      </c>
      <c r="Y43" s="163" t="s">
        <v>159</v>
      </c>
      <c r="Z43" s="163" t="s">
        <v>159</v>
      </c>
      <c r="AA43" s="164" t="s">
        <v>159</v>
      </c>
      <c r="AB43" s="164">
        <v>3.0313160390109046</v>
      </c>
      <c r="AC43" s="162" t="s">
        <v>159</v>
      </c>
      <c r="AD43" s="158"/>
      <c r="AF43"/>
      <c r="AG43"/>
      <c r="AH43"/>
      <c r="AI43" s="1"/>
      <c r="AJ43" s="93"/>
      <c r="AK43" s="93"/>
      <c r="AL43" s="93"/>
      <c r="AO43" s="10"/>
      <c r="AP43" s="10"/>
      <c r="AQ43" s="10"/>
    </row>
  </sheetData>
  <mergeCells count="57">
    <mergeCell ref="A34:A35"/>
    <mergeCell ref="B34:B35"/>
    <mergeCell ref="C34:C35"/>
    <mergeCell ref="D34:D35"/>
    <mergeCell ref="E34:E35"/>
    <mergeCell ref="A2:A3"/>
    <mergeCell ref="B2:B3"/>
    <mergeCell ref="C2:C3"/>
    <mergeCell ref="D2:D3"/>
    <mergeCell ref="E2:E3"/>
    <mergeCell ref="AH2:AH3"/>
    <mergeCell ref="V2:V3"/>
    <mergeCell ref="AG2:AG3"/>
    <mergeCell ref="G2:G3"/>
    <mergeCell ref="H2:H3"/>
    <mergeCell ref="I2:I3"/>
    <mergeCell ref="J2:J3"/>
    <mergeCell ref="K2:K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F43:G43"/>
    <mergeCell ref="G34:G35"/>
    <mergeCell ref="H34:H35"/>
    <mergeCell ref="Q34:Q35"/>
    <mergeCell ref="I34:I35"/>
    <mergeCell ref="J34:J35"/>
    <mergeCell ref="K34:K35"/>
    <mergeCell ref="F34:F35"/>
    <mergeCell ref="M34:P34"/>
    <mergeCell ref="L34:L35"/>
    <mergeCell ref="F2:F3"/>
    <mergeCell ref="R34:T34"/>
    <mergeCell ref="V34:V35"/>
    <mergeCell ref="W34:W35"/>
    <mergeCell ref="A1:E1"/>
    <mergeCell ref="AR2:AR3"/>
    <mergeCell ref="F25:G25"/>
    <mergeCell ref="F26:G26"/>
    <mergeCell ref="F42:G42"/>
    <mergeCell ref="A33:E33"/>
    <mergeCell ref="Z34:Z35"/>
    <mergeCell ref="AA34:AA35"/>
    <mergeCell ref="AB34:AB35"/>
    <mergeCell ref="X34:X35"/>
    <mergeCell ref="Y34:Y35"/>
    <mergeCell ref="U34:U35"/>
    <mergeCell ref="AI2:AI3"/>
    <mergeCell ref="L2:L3"/>
    <mergeCell ref="AF2:AF3"/>
    <mergeCell ref="AD2:AD3"/>
  </mergeCells>
  <printOptions horizontalCentered="1"/>
  <pageMargins left="0.63" right="0.25" top="0.75" bottom="0.75" header="0.3" footer="0.3"/>
  <pageSetup paperSize="8" scale="34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5"/>
  <sheetViews>
    <sheetView view="pageLayout" zoomScale="55" zoomScaleNormal="80" zoomScaleSheetLayoutView="70" zoomScalePageLayoutView="55" workbookViewId="0">
      <selection activeCell="R86" sqref="R86"/>
    </sheetView>
  </sheetViews>
  <sheetFormatPr defaultRowHeight="14.25"/>
  <cols>
    <col min="1" max="1" width="28.375" customWidth="1"/>
    <col min="5" max="5" width="42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customWidth="1"/>
    <col min="35" max="35" width="9" customWidth="1"/>
    <col min="37" max="37" width="10.75" bestFit="1" customWidth="1"/>
    <col min="38" max="38" width="9.125" style="1"/>
  </cols>
  <sheetData>
    <row r="1" spans="1:47" s="16" customFormat="1" ht="24.75" customHeight="1">
      <c r="A1" s="179" t="s">
        <v>229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L1" s="29"/>
    </row>
    <row r="2" spans="1:47" s="16" customFormat="1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248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O2" s="187" t="s">
        <v>4</v>
      </c>
    </row>
    <row r="3" spans="1:47" s="16" customFormat="1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34"/>
      <c r="AK3" s="34"/>
      <c r="AL3" s="34"/>
      <c r="AM3" s="34" t="s">
        <v>164</v>
      </c>
      <c r="AN3" s="34" t="s">
        <v>165</v>
      </c>
      <c r="AO3" s="188"/>
      <c r="AP3" s="34"/>
      <c r="AQ3" s="34"/>
      <c r="AR3" s="34"/>
      <c r="AS3" s="34"/>
      <c r="AT3" s="34"/>
      <c r="AU3" s="34"/>
    </row>
    <row r="4" spans="1:47" s="1" customFormat="1" ht="23.25">
      <c r="A4" s="18" t="s">
        <v>52</v>
      </c>
      <c r="B4" s="18">
        <v>614</v>
      </c>
      <c r="C4" s="30">
        <v>206</v>
      </c>
      <c r="D4" s="18">
        <v>200</v>
      </c>
      <c r="E4" s="18" t="s">
        <v>53</v>
      </c>
      <c r="F4" s="19">
        <v>12210</v>
      </c>
      <c r="G4" s="19">
        <v>36576</v>
      </c>
      <c r="H4" s="53">
        <v>24.38</v>
      </c>
      <c r="I4" s="21">
        <v>2</v>
      </c>
      <c r="J4" s="18" t="s">
        <v>233</v>
      </c>
      <c r="K4" s="24">
        <v>42131</v>
      </c>
      <c r="L4" s="17" t="s">
        <v>161</v>
      </c>
      <c r="M4" s="173">
        <v>18.492000000000001</v>
      </c>
      <c r="N4" s="173">
        <v>4.8129999999999997</v>
      </c>
      <c r="O4" s="173">
        <v>0.96299999999999997</v>
      </c>
      <c r="P4" s="173">
        <v>0.113</v>
      </c>
      <c r="Q4" s="173">
        <v>2.12384</v>
      </c>
      <c r="R4" s="173">
        <v>21.256</v>
      </c>
      <c r="S4" s="173">
        <v>2.4670000000000001</v>
      </c>
      <c r="T4" s="173">
        <v>0.6</v>
      </c>
      <c r="U4" s="173">
        <v>5.7000000000000002E-2</v>
      </c>
      <c r="V4" s="112">
        <v>5.2315100000000001</v>
      </c>
      <c r="W4" s="112">
        <v>0</v>
      </c>
      <c r="X4" s="112">
        <v>0</v>
      </c>
      <c r="Y4" s="112">
        <f t="shared" ref="Y4:Y17" si="0">SUM(M4:P4)</f>
        <v>24.381</v>
      </c>
      <c r="Z4" s="112">
        <v>1.70512</v>
      </c>
      <c r="AA4" s="113">
        <v>1758.52</v>
      </c>
      <c r="AB4" s="112">
        <v>0</v>
      </c>
      <c r="AC4" s="116">
        <f t="shared" ref="AC4:AC17" si="1">(AA4+AB4*0.5)/(3.5*H4*1000)*100</f>
        <v>2.0608461268018283</v>
      </c>
      <c r="AD4" s="112">
        <v>0</v>
      </c>
      <c r="AE4" s="112">
        <f t="shared" ref="AE4:AE17" si="2">AD4/(3.5*H4*1000)*100</f>
        <v>0</v>
      </c>
      <c r="AF4" s="112">
        <v>0</v>
      </c>
      <c r="AG4" s="112">
        <f t="shared" ref="AG4:AG17" si="3">AF4/(3.5*H4*1000)*100</f>
        <v>0</v>
      </c>
      <c r="AH4" s="112">
        <v>0</v>
      </c>
      <c r="AI4" s="112">
        <f t="shared" ref="AI4:AI17" si="4">AH4/(3.5*H4*1000)*100</f>
        <v>0</v>
      </c>
      <c r="AJ4" s="3"/>
      <c r="AK4" s="91">
        <f t="shared" ref="AK4:AK17" si="5">(AA4+AD4+AF4+AH4)*H4</f>
        <v>42872.717599999996</v>
      </c>
      <c r="AL4" s="3"/>
      <c r="AM4" s="3">
        <f>SUM(M4:P4)</f>
        <v>24.381</v>
      </c>
      <c r="AN4" s="3">
        <f t="shared" ref="AN4:AN10" si="6">SUM(R4:U4)</f>
        <v>24.38</v>
      </c>
      <c r="AO4" s="20">
        <v>21.873999999999999</v>
      </c>
      <c r="AP4" s="4"/>
      <c r="AQ4" s="4"/>
      <c r="AR4" s="4"/>
    </row>
    <row r="5" spans="1:47" s="47" customFormat="1" ht="23.25">
      <c r="A5" s="40" t="s">
        <v>52</v>
      </c>
      <c r="B5" s="40">
        <v>614</v>
      </c>
      <c r="C5" s="41">
        <v>224</v>
      </c>
      <c r="D5" s="40">
        <v>202</v>
      </c>
      <c r="E5" s="40" t="s">
        <v>54</v>
      </c>
      <c r="F5" s="42">
        <v>33259</v>
      </c>
      <c r="G5" s="42">
        <v>35759</v>
      </c>
      <c r="H5" s="54">
        <v>2.5</v>
      </c>
      <c r="I5" s="44">
        <v>4</v>
      </c>
      <c r="J5" s="40" t="s">
        <v>233</v>
      </c>
      <c r="K5" s="45">
        <v>42125</v>
      </c>
      <c r="L5" s="94" t="s">
        <v>161</v>
      </c>
      <c r="M5" s="173">
        <v>2.0750000000000002</v>
      </c>
      <c r="N5" s="173">
        <v>0.25</v>
      </c>
      <c r="O5" s="173">
        <v>0.2</v>
      </c>
      <c r="P5" s="173">
        <v>2.5000000000000001E-2</v>
      </c>
      <c r="Q5" s="173">
        <v>1.8643099999999999</v>
      </c>
      <c r="R5" s="173">
        <v>2.5499999999999998</v>
      </c>
      <c r="S5" s="173">
        <v>0</v>
      </c>
      <c r="T5" s="173">
        <v>0</v>
      </c>
      <c r="U5" s="173">
        <v>0</v>
      </c>
      <c r="V5" s="112">
        <v>2.9239099999999998</v>
      </c>
      <c r="W5" s="112">
        <v>0</v>
      </c>
      <c r="X5" s="112">
        <v>0</v>
      </c>
      <c r="Y5" s="112">
        <f t="shared" si="0"/>
        <v>2.5500000000000003</v>
      </c>
      <c r="Z5" s="112">
        <v>1.3077799999999999</v>
      </c>
      <c r="AA5" s="113">
        <v>0</v>
      </c>
      <c r="AB5" s="112">
        <v>0</v>
      </c>
      <c r="AC5" s="116">
        <f t="shared" si="1"/>
        <v>0</v>
      </c>
      <c r="AD5" s="112">
        <v>0</v>
      </c>
      <c r="AE5" s="112">
        <f t="shared" si="2"/>
        <v>0</v>
      </c>
      <c r="AF5" s="112">
        <v>0</v>
      </c>
      <c r="AG5" s="112">
        <f t="shared" si="3"/>
        <v>0</v>
      </c>
      <c r="AH5" s="112">
        <v>0</v>
      </c>
      <c r="AI5" s="112">
        <f t="shared" si="4"/>
        <v>0</v>
      </c>
      <c r="AJ5" s="3"/>
      <c r="AK5" s="91">
        <f t="shared" si="5"/>
        <v>0</v>
      </c>
      <c r="AL5" s="3"/>
      <c r="AM5" s="3">
        <f>SUM(M5:P5)</f>
        <v>2.5500000000000003</v>
      </c>
      <c r="AN5" s="3">
        <f t="shared" si="6"/>
        <v>2.5499999999999998</v>
      </c>
      <c r="AO5" s="43">
        <v>2.5</v>
      </c>
      <c r="AP5" s="4"/>
      <c r="AQ5" s="4"/>
      <c r="AR5" s="46"/>
    </row>
    <row r="6" spans="1:47" s="1" customFormat="1" ht="23.25">
      <c r="A6" s="18" t="s">
        <v>52</v>
      </c>
      <c r="B6" s="18">
        <v>614</v>
      </c>
      <c r="C6" s="31">
        <v>224</v>
      </c>
      <c r="D6" s="18">
        <v>202</v>
      </c>
      <c r="E6" s="18" t="s">
        <v>54</v>
      </c>
      <c r="F6" s="19">
        <v>35759</v>
      </c>
      <c r="G6" s="42">
        <v>33259</v>
      </c>
      <c r="H6" s="53">
        <v>2.5</v>
      </c>
      <c r="I6" s="32">
        <v>4</v>
      </c>
      <c r="J6" s="18" t="s">
        <v>17</v>
      </c>
      <c r="K6" s="24">
        <v>42125</v>
      </c>
      <c r="L6" s="17" t="s">
        <v>161</v>
      </c>
      <c r="M6" s="173">
        <v>1.9259999999999999</v>
      </c>
      <c r="N6" s="173">
        <v>0.32500000000000001</v>
      </c>
      <c r="O6" s="173">
        <v>0.14099999999999999</v>
      </c>
      <c r="P6" s="173">
        <v>0.108</v>
      </c>
      <c r="Q6" s="173">
        <v>2.0443500000000001</v>
      </c>
      <c r="R6" s="173">
        <v>1.7390000000000001</v>
      </c>
      <c r="S6" s="173">
        <v>0.59799999999999998</v>
      </c>
      <c r="T6" s="173">
        <v>0.16300000000000001</v>
      </c>
      <c r="U6" s="173">
        <v>0</v>
      </c>
      <c r="V6" s="112">
        <v>8.2324800000000007</v>
      </c>
      <c r="W6" s="112">
        <v>0</v>
      </c>
      <c r="X6" s="112">
        <v>0</v>
      </c>
      <c r="Y6" s="112">
        <f t="shared" si="0"/>
        <v>2.5</v>
      </c>
      <c r="Z6" s="112">
        <v>1.15388</v>
      </c>
      <c r="AA6" s="113">
        <v>0</v>
      </c>
      <c r="AB6" s="112">
        <v>0</v>
      </c>
      <c r="AC6" s="116">
        <f t="shared" si="1"/>
        <v>0</v>
      </c>
      <c r="AD6" s="112">
        <v>16.73</v>
      </c>
      <c r="AE6" s="112">
        <f t="shared" si="2"/>
        <v>0.19120000000000001</v>
      </c>
      <c r="AF6" s="112">
        <v>0</v>
      </c>
      <c r="AG6" s="112">
        <f t="shared" si="3"/>
        <v>0</v>
      </c>
      <c r="AH6" s="112">
        <v>0</v>
      </c>
      <c r="AI6" s="112">
        <f t="shared" si="4"/>
        <v>0</v>
      </c>
      <c r="AJ6" s="3"/>
      <c r="AK6" s="91">
        <f t="shared" si="5"/>
        <v>41.825000000000003</v>
      </c>
      <c r="AL6" s="3"/>
      <c r="AM6" s="3">
        <f>SUM(M6:P6)</f>
        <v>2.5</v>
      </c>
      <c r="AN6" s="3">
        <f t="shared" si="6"/>
        <v>2.5</v>
      </c>
      <c r="AO6" s="20">
        <v>2.5</v>
      </c>
      <c r="AP6" s="4"/>
      <c r="AQ6" s="4"/>
      <c r="AR6" s="4"/>
    </row>
    <row r="7" spans="1:47" s="93" customFormat="1" ht="23.25">
      <c r="A7" s="95" t="s">
        <v>52</v>
      </c>
      <c r="B7" s="95">
        <v>614</v>
      </c>
      <c r="C7" s="30">
        <v>224</v>
      </c>
      <c r="D7" s="95">
        <v>203</v>
      </c>
      <c r="E7" s="95" t="s">
        <v>55</v>
      </c>
      <c r="F7" s="96">
        <v>35759</v>
      </c>
      <c r="G7" s="96">
        <v>104799</v>
      </c>
      <c r="H7" s="87">
        <v>69.040000000000006</v>
      </c>
      <c r="I7" s="98">
        <v>4</v>
      </c>
      <c r="J7" s="95" t="s">
        <v>233</v>
      </c>
      <c r="K7" s="99">
        <v>42125</v>
      </c>
      <c r="L7" s="94" t="s">
        <v>161</v>
      </c>
      <c r="M7" s="173">
        <v>56.091000000000001</v>
      </c>
      <c r="N7" s="173">
        <v>8.2270000000000003</v>
      </c>
      <c r="O7" s="173">
        <v>3.5139999999999998</v>
      </c>
      <c r="P7" s="173">
        <v>1.2090000000000001</v>
      </c>
      <c r="Q7" s="173">
        <v>1.98715</v>
      </c>
      <c r="R7" s="173">
        <v>67.215999999999994</v>
      </c>
      <c r="S7" s="173">
        <v>1.639</v>
      </c>
      <c r="T7" s="173">
        <v>0.10199999999999999</v>
      </c>
      <c r="U7" s="173">
        <v>8.2000000000000003E-2</v>
      </c>
      <c r="V7" s="112">
        <v>4.2085299999999997</v>
      </c>
      <c r="W7" s="112">
        <v>0</v>
      </c>
      <c r="X7" s="112">
        <v>0</v>
      </c>
      <c r="Y7" s="112">
        <f t="shared" si="0"/>
        <v>69.040999999999997</v>
      </c>
      <c r="Z7" s="112">
        <v>1.5717300000000001</v>
      </c>
      <c r="AA7" s="113">
        <v>198.93</v>
      </c>
      <c r="AB7" s="112">
        <v>0</v>
      </c>
      <c r="AC7" s="116">
        <f t="shared" si="1"/>
        <v>8.2324946200960106E-2</v>
      </c>
      <c r="AD7" s="112">
        <v>31.46</v>
      </c>
      <c r="AE7" s="112">
        <f t="shared" si="2"/>
        <v>1.3019367654361859E-2</v>
      </c>
      <c r="AF7" s="112">
        <v>0</v>
      </c>
      <c r="AG7" s="112">
        <f t="shared" si="3"/>
        <v>0</v>
      </c>
      <c r="AH7" s="112">
        <v>0</v>
      </c>
      <c r="AI7" s="112">
        <f t="shared" si="4"/>
        <v>0</v>
      </c>
      <c r="AJ7" s="91"/>
      <c r="AK7" s="91">
        <f t="shared" si="5"/>
        <v>15906.125600000003</v>
      </c>
      <c r="AL7" s="91"/>
      <c r="AM7" s="91" t="e">
        <f ca="1">X21UM(M7:P7)</f>
        <v>#NAME?</v>
      </c>
      <c r="AN7" s="91">
        <f t="shared" si="6"/>
        <v>69.038999999999987</v>
      </c>
      <c r="AO7" s="97">
        <v>69.040000000000006</v>
      </c>
      <c r="AP7" s="92"/>
      <c r="AQ7" s="92"/>
      <c r="AR7" s="92"/>
    </row>
    <row r="8" spans="1:47" s="93" customFormat="1" ht="23.25">
      <c r="A8" s="95" t="s">
        <v>52</v>
      </c>
      <c r="B8" s="95">
        <v>614</v>
      </c>
      <c r="C8" s="30">
        <v>224</v>
      </c>
      <c r="D8" s="95">
        <v>203</v>
      </c>
      <c r="E8" s="95" t="s">
        <v>55</v>
      </c>
      <c r="F8" s="96">
        <v>104799</v>
      </c>
      <c r="G8" s="96">
        <v>35759</v>
      </c>
      <c r="H8" s="87">
        <v>69.040000000000006</v>
      </c>
      <c r="I8" s="98">
        <v>4</v>
      </c>
      <c r="J8" s="95" t="s">
        <v>17</v>
      </c>
      <c r="K8" s="99">
        <v>42125</v>
      </c>
      <c r="L8" s="94" t="s">
        <v>161</v>
      </c>
      <c r="M8" s="173">
        <v>54.491999999999997</v>
      </c>
      <c r="N8" s="173">
        <v>9.2739999999999991</v>
      </c>
      <c r="O8" s="173">
        <v>3.69</v>
      </c>
      <c r="P8" s="173">
        <v>1.5840000000000001</v>
      </c>
      <c r="Q8" s="173">
        <v>2.0554999999999999</v>
      </c>
      <c r="R8" s="173">
        <v>64.668999999999997</v>
      </c>
      <c r="S8" s="173">
        <v>3.86</v>
      </c>
      <c r="T8" s="173">
        <v>0.48099999999999998</v>
      </c>
      <c r="U8" s="173">
        <v>0.03</v>
      </c>
      <c r="V8" s="112">
        <v>4.96089</v>
      </c>
      <c r="W8" s="112">
        <v>0</v>
      </c>
      <c r="X8" s="112">
        <v>0</v>
      </c>
      <c r="Y8" s="112">
        <f t="shared" si="0"/>
        <v>69.040000000000006</v>
      </c>
      <c r="Z8" s="112">
        <v>1.5159400000000001</v>
      </c>
      <c r="AA8" s="113">
        <v>0</v>
      </c>
      <c r="AB8" s="112">
        <v>0</v>
      </c>
      <c r="AC8" s="116">
        <f t="shared" si="1"/>
        <v>0</v>
      </c>
      <c r="AD8" s="112">
        <v>127.91</v>
      </c>
      <c r="AE8" s="112">
        <f t="shared" si="2"/>
        <v>5.2934116868068197E-2</v>
      </c>
      <c r="AF8" s="112">
        <v>0</v>
      </c>
      <c r="AG8" s="112">
        <f t="shared" si="3"/>
        <v>0</v>
      </c>
      <c r="AH8" s="112">
        <v>0</v>
      </c>
      <c r="AI8" s="112">
        <f t="shared" si="4"/>
        <v>0</v>
      </c>
      <c r="AJ8" s="91"/>
      <c r="AK8" s="91">
        <f t="shared" si="5"/>
        <v>8830.9063999999998</v>
      </c>
      <c r="AL8" s="91"/>
      <c r="AM8" s="91">
        <f>SUM(M8:P8)</f>
        <v>69.040000000000006</v>
      </c>
      <c r="AN8" s="91">
        <f t="shared" si="6"/>
        <v>69.039999999999992</v>
      </c>
      <c r="AO8" s="97">
        <v>69.040000000000006</v>
      </c>
      <c r="AP8" s="92"/>
      <c r="AQ8" s="92"/>
      <c r="AR8" s="92"/>
    </row>
    <row r="9" spans="1:47" s="93" customFormat="1" ht="23.25">
      <c r="A9" s="95" t="s">
        <v>52</v>
      </c>
      <c r="B9" s="95">
        <v>614</v>
      </c>
      <c r="C9" s="30">
        <v>2072</v>
      </c>
      <c r="D9" s="95">
        <v>100</v>
      </c>
      <c r="E9" s="95" t="s">
        <v>56</v>
      </c>
      <c r="F9" s="96">
        <v>0</v>
      </c>
      <c r="G9" s="96">
        <v>16600</v>
      </c>
      <c r="H9" s="87">
        <v>16.600000000000001</v>
      </c>
      <c r="I9" s="98">
        <v>2</v>
      </c>
      <c r="J9" s="95" t="s">
        <v>233</v>
      </c>
      <c r="K9" s="99">
        <v>42125</v>
      </c>
      <c r="L9" s="94" t="s">
        <v>161</v>
      </c>
      <c r="M9" s="173">
        <v>12.375</v>
      </c>
      <c r="N9" s="173">
        <v>2.7250000000000001</v>
      </c>
      <c r="O9" s="173">
        <v>1.1499999999999999</v>
      </c>
      <c r="P9" s="173">
        <v>0.27500000000000002</v>
      </c>
      <c r="Q9" s="173">
        <v>2.1673499999999999</v>
      </c>
      <c r="R9" s="173">
        <v>15.7</v>
      </c>
      <c r="S9" s="173">
        <v>0.7</v>
      </c>
      <c r="T9" s="173">
        <v>0.125</v>
      </c>
      <c r="U9" s="173">
        <v>0</v>
      </c>
      <c r="V9" s="112">
        <v>4.2302299999999997</v>
      </c>
      <c r="W9" s="112">
        <v>0</v>
      </c>
      <c r="X9" s="112">
        <v>0</v>
      </c>
      <c r="Y9" s="112">
        <f t="shared" si="0"/>
        <v>16.524999999999999</v>
      </c>
      <c r="Z9" s="112">
        <v>1.40259</v>
      </c>
      <c r="AA9" s="113">
        <v>0</v>
      </c>
      <c r="AB9" s="112">
        <v>0</v>
      </c>
      <c r="AC9" s="116">
        <f t="shared" si="1"/>
        <v>0</v>
      </c>
      <c r="AD9" s="112">
        <v>270.62</v>
      </c>
      <c r="AE9" s="112">
        <f t="shared" si="2"/>
        <v>0.46578313253012049</v>
      </c>
      <c r="AF9" s="112">
        <v>0</v>
      </c>
      <c r="AG9" s="112">
        <f t="shared" si="3"/>
        <v>0</v>
      </c>
      <c r="AH9" s="112">
        <v>0</v>
      </c>
      <c r="AI9" s="112">
        <f t="shared" si="4"/>
        <v>0</v>
      </c>
      <c r="AJ9" s="91"/>
      <c r="AK9" s="91">
        <f t="shared" si="5"/>
        <v>4492.2920000000004</v>
      </c>
      <c r="AL9" s="91"/>
      <c r="AM9" s="91">
        <f>SUM(M9:P9)</f>
        <v>16.524999999999999</v>
      </c>
      <c r="AN9" s="91">
        <f t="shared" si="6"/>
        <v>16.524999999999999</v>
      </c>
      <c r="AO9" s="97">
        <v>16.600000000000001</v>
      </c>
      <c r="AP9" s="92"/>
      <c r="AQ9" s="92"/>
      <c r="AR9" s="92"/>
    </row>
    <row r="10" spans="1:47" s="93" customFormat="1" ht="23.25">
      <c r="A10" s="95" t="s">
        <v>52</v>
      </c>
      <c r="B10" s="95">
        <v>614</v>
      </c>
      <c r="C10" s="30">
        <v>2162</v>
      </c>
      <c r="D10" s="95">
        <v>100</v>
      </c>
      <c r="E10" s="95" t="s">
        <v>57</v>
      </c>
      <c r="F10" s="96">
        <v>0</v>
      </c>
      <c r="G10" s="96" t="s">
        <v>201</v>
      </c>
      <c r="H10" s="87">
        <v>0.56699999999999995</v>
      </c>
      <c r="I10" s="98">
        <v>2</v>
      </c>
      <c r="J10" s="95" t="s">
        <v>233</v>
      </c>
      <c r="K10" s="99">
        <v>42125</v>
      </c>
      <c r="L10" s="94" t="s">
        <v>161</v>
      </c>
      <c r="M10" s="173">
        <v>0.4</v>
      </c>
      <c r="N10" s="173">
        <v>7.4999999999999997E-2</v>
      </c>
      <c r="O10" s="173">
        <v>2.5000000000000001E-2</v>
      </c>
      <c r="P10" s="173">
        <v>7.4999999999999997E-2</v>
      </c>
      <c r="Q10" s="173">
        <v>2.98</v>
      </c>
      <c r="R10" s="173">
        <v>0.57499999999999996</v>
      </c>
      <c r="S10" s="173">
        <v>0</v>
      </c>
      <c r="T10" s="173">
        <v>0</v>
      </c>
      <c r="U10" s="173">
        <v>0</v>
      </c>
      <c r="V10" s="112">
        <v>2.363</v>
      </c>
      <c r="W10" s="112">
        <v>0</v>
      </c>
      <c r="X10" s="112">
        <v>0</v>
      </c>
      <c r="Y10" s="112">
        <f t="shared" si="0"/>
        <v>0.57499999999999996</v>
      </c>
      <c r="Z10" s="112">
        <v>0.99399999999999999</v>
      </c>
      <c r="AA10" s="113">
        <v>0.74</v>
      </c>
      <c r="AB10" s="112">
        <v>0</v>
      </c>
      <c r="AC10" s="116">
        <f t="shared" si="1"/>
        <v>3.7288989669942055E-2</v>
      </c>
      <c r="AD10" s="112">
        <v>0</v>
      </c>
      <c r="AE10" s="112">
        <f t="shared" si="2"/>
        <v>0</v>
      </c>
      <c r="AF10" s="112">
        <v>0</v>
      </c>
      <c r="AG10" s="112">
        <f t="shared" si="3"/>
        <v>0</v>
      </c>
      <c r="AH10" s="112">
        <v>0</v>
      </c>
      <c r="AI10" s="112">
        <f t="shared" si="4"/>
        <v>0</v>
      </c>
      <c r="AJ10" s="91"/>
      <c r="AK10" s="91">
        <f t="shared" si="5"/>
        <v>0.41957999999999995</v>
      </c>
      <c r="AL10" s="91"/>
      <c r="AM10" s="91">
        <f>SUM(M10:P10)</f>
        <v>0.57499999999999996</v>
      </c>
      <c r="AN10" s="91">
        <f t="shared" si="6"/>
        <v>0.57499999999999996</v>
      </c>
      <c r="AO10" s="97">
        <v>2.2770000000000001</v>
      </c>
      <c r="AP10" s="92"/>
      <c r="AQ10" s="92"/>
      <c r="AR10" s="92"/>
    </row>
    <row r="11" spans="1:47" s="93" customFormat="1" ht="23.25">
      <c r="A11" s="95" t="s">
        <v>52</v>
      </c>
      <c r="B11" s="95">
        <v>614</v>
      </c>
      <c r="C11" s="30">
        <v>2162</v>
      </c>
      <c r="D11" s="95">
        <v>100</v>
      </c>
      <c r="E11" s="95" t="s">
        <v>57</v>
      </c>
      <c r="F11" s="96" t="s">
        <v>200</v>
      </c>
      <c r="G11" s="96">
        <v>2277</v>
      </c>
      <c r="H11" s="87">
        <v>0.71</v>
      </c>
      <c r="I11" s="98">
        <v>3</v>
      </c>
      <c r="J11" s="95" t="s">
        <v>234</v>
      </c>
      <c r="K11" s="99">
        <v>42126</v>
      </c>
      <c r="L11" s="94" t="s">
        <v>161</v>
      </c>
      <c r="M11" s="173">
        <v>0.375</v>
      </c>
      <c r="N11" s="173">
        <v>0.15</v>
      </c>
      <c r="O11" s="173">
        <v>0.125</v>
      </c>
      <c r="P11" s="173">
        <v>0</v>
      </c>
      <c r="Q11" s="173">
        <v>2.5670000000000002</v>
      </c>
      <c r="R11" s="173">
        <v>0.625</v>
      </c>
      <c r="S11" s="173">
        <v>2.5000000000000001E-2</v>
      </c>
      <c r="T11" s="173">
        <v>0</v>
      </c>
      <c r="U11" s="173">
        <v>0</v>
      </c>
      <c r="V11" s="112">
        <v>3.9940000000000002</v>
      </c>
      <c r="W11" s="112">
        <v>0</v>
      </c>
      <c r="X11" s="112">
        <v>0</v>
      </c>
      <c r="Y11" s="112">
        <f t="shared" si="0"/>
        <v>0.65</v>
      </c>
      <c r="Z11" s="112">
        <v>1.0389999999999999</v>
      </c>
      <c r="AA11" s="113">
        <v>1.47</v>
      </c>
      <c r="AB11" s="112">
        <v>0</v>
      </c>
      <c r="AC11" s="116">
        <f t="shared" si="1"/>
        <v>5.9154929577464786E-2</v>
      </c>
      <c r="AD11" s="112">
        <v>0</v>
      </c>
      <c r="AE11" s="112">
        <f t="shared" si="2"/>
        <v>0</v>
      </c>
      <c r="AF11" s="112">
        <v>0</v>
      </c>
      <c r="AG11" s="112">
        <f t="shared" si="3"/>
        <v>0</v>
      </c>
      <c r="AH11" s="112">
        <v>0</v>
      </c>
      <c r="AI11" s="112">
        <f t="shared" si="4"/>
        <v>0</v>
      </c>
      <c r="AJ11" s="91"/>
      <c r="AK11" s="91">
        <f t="shared" si="5"/>
        <v>1.0436999999999999</v>
      </c>
      <c r="AL11" s="91"/>
      <c r="AM11" s="91"/>
      <c r="AN11" s="91"/>
      <c r="AO11" s="97"/>
      <c r="AP11" s="92"/>
      <c r="AQ11" s="92"/>
      <c r="AR11" s="92"/>
    </row>
    <row r="12" spans="1:47" s="93" customFormat="1" ht="23.25">
      <c r="A12" s="95" t="s">
        <v>52</v>
      </c>
      <c r="B12" s="95">
        <v>614</v>
      </c>
      <c r="C12" s="30">
        <v>2166</v>
      </c>
      <c r="D12" s="95">
        <v>100</v>
      </c>
      <c r="E12" s="95" t="s">
        <v>58</v>
      </c>
      <c r="F12" s="96">
        <v>17263</v>
      </c>
      <c r="G12" s="96">
        <v>0</v>
      </c>
      <c r="H12" s="87">
        <v>17.263000000000002</v>
      </c>
      <c r="I12" s="98">
        <v>2</v>
      </c>
      <c r="J12" s="95" t="s">
        <v>17</v>
      </c>
      <c r="K12" s="99">
        <v>42125</v>
      </c>
      <c r="L12" s="94" t="s">
        <v>161</v>
      </c>
      <c r="M12" s="173">
        <v>12</v>
      </c>
      <c r="N12" s="173">
        <v>3.9249999999999998</v>
      </c>
      <c r="O12" s="173">
        <v>1.05</v>
      </c>
      <c r="P12" s="173">
        <v>0.27500000000000002</v>
      </c>
      <c r="Q12" s="173">
        <v>2.3268300000000002</v>
      </c>
      <c r="R12" s="173">
        <v>17.100000000000001</v>
      </c>
      <c r="S12" s="173">
        <v>0.1</v>
      </c>
      <c r="T12" s="173">
        <v>0.05</v>
      </c>
      <c r="U12" s="173">
        <v>0</v>
      </c>
      <c r="V12" s="112">
        <v>3.22593</v>
      </c>
      <c r="W12" s="112">
        <v>0</v>
      </c>
      <c r="X12" s="112">
        <v>0</v>
      </c>
      <c r="Y12" s="112">
        <f t="shared" si="0"/>
        <v>17.25</v>
      </c>
      <c r="Z12" s="112">
        <v>1.2794300000000001</v>
      </c>
      <c r="AA12" s="113">
        <v>17.149999999999999</v>
      </c>
      <c r="AB12" s="112">
        <v>0</v>
      </c>
      <c r="AC12" s="116">
        <f t="shared" si="1"/>
        <v>2.838440595493251E-2</v>
      </c>
      <c r="AD12" s="112">
        <v>14.15</v>
      </c>
      <c r="AE12" s="112">
        <f t="shared" si="2"/>
        <v>2.3419203747072598E-2</v>
      </c>
      <c r="AF12" s="112">
        <v>0</v>
      </c>
      <c r="AG12" s="112">
        <f t="shared" si="3"/>
        <v>0</v>
      </c>
      <c r="AH12" s="112">
        <v>0</v>
      </c>
      <c r="AI12" s="112">
        <f t="shared" si="4"/>
        <v>0</v>
      </c>
      <c r="AJ12" s="91"/>
      <c r="AK12" s="91">
        <f t="shared" si="5"/>
        <v>540.33190000000002</v>
      </c>
      <c r="AL12" s="91"/>
      <c r="AM12" s="91">
        <f t="shared" ref="AM12:AM17" si="7">SUM(M12:P12)</f>
        <v>17.25</v>
      </c>
      <c r="AN12" s="91">
        <f t="shared" ref="AN12:AN17" si="8">SUM(R12:U12)</f>
        <v>17.250000000000004</v>
      </c>
      <c r="AO12" s="97">
        <v>17.263000000000002</v>
      </c>
      <c r="AP12" s="92"/>
      <c r="AQ12" s="92"/>
      <c r="AR12" s="92"/>
    </row>
    <row r="13" spans="1:47" s="1" customFormat="1" ht="23.25">
      <c r="A13" s="18" t="s">
        <v>52</v>
      </c>
      <c r="B13" s="18">
        <v>614</v>
      </c>
      <c r="C13" s="30">
        <v>2298</v>
      </c>
      <c r="D13" s="18">
        <v>100</v>
      </c>
      <c r="E13" s="18" t="s">
        <v>59</v>
      </c>
      <c r="F13" s="19">
        <v>0</v>
      </c>
      <c r="G13" s="19">
        <v>14063</v>
      </c>
      <c r="H13" s="53">
        <v>14.063000000000001</v>
      </c>
      <c r="I13" s="21">
        <v>2</v>
      </c>
      <c r="J13" s="18" t="s">
        <v>233</v>
      </c>
      <c r="K13" s="24">
        <v>42125</v>
      </c>
      <c r="L13" s="17" t="s">
        <v>161</v>
      </c>
      <c r="M13" s="173">
        <v>11.175000000000001</v>
      </c>
      <c r="N13" s="173">
        <v>1.85</v>
      </c>
      <c r="O13" s="173">
        <v>0.3</v>
      </c>
      <c r="P13" s="173">
        <v>0.05</v>
      </c>
      <c r="Q13" s="173">
        <v>2.0001699999999998</v>
      </c>
      <c r="R13" s="173">
        <v>13.324999999999999</v>
      </c>
      <c r="S13" s="173">
        <v>0.05</v>
      </c>
      <c r="T13" s="173">
        <v>0</v>
      </c>
      <c r="U13" s="173">
        <v>0</v>
      </c>
      <c r="V13" s="112">
        <v>2.8862199999999998</v>
      </c>
      <c r="W13" s="112">
        <v>0</v>
      </c>
      <c r="X13" s="112">
        <v>0</v>
      </c>
      <c r="Y13" s="112">
        <f t="shared" si="0"/>
        <v>13.375000000000002</v>
      </c>
      <c r="Z13" s="112">
        <v>1.16913</v>
      </c>
      <c r="AA13" s="113">
        <v>90.98</v>
      </c>
      <c r="AB13" s="112">
        <v>0</v>
      </c>
      <c r="AC13" s="116">
        <f t="shared" si="1"/>
        <v>0.18484168181956706</v>
      </c>
      <c r="AD13" s="112">
        <v>8.42</v>
      </c>
      <c r="AE13" s="112">
        <f t="shared" si="2"/>
        <v>1.7106693349315832E-2</v>
      </c>
      <c r="AF13" s="112">
        <v>0</v>
      </c>
      <c r="AG13" s="112">
        <f t="shared" si="3"/>
        <v>0</v>
      </c>
      <c r="AH13" s="112">
        <v>0</v>
      </c>
      <c r="AI13" s="112">
        <f t="shared" si="4"/>
        <v>0</v>
      </c>
      <c r="AJ13" s="3"/>
      <c r="AK13" s="91">
        <f t="shared" si="5"/>
        <v>1397.8622</v>
      </c>
      <c r="AL13" s="3"/>
      <c r="AM13" s="3">
        <f t="shared" si="7"/>
        <v>13.375000000000002</v>
      </c>
      <c r="AN13" s="3">
        <f t="shared" si="8"/>
        <v>13.375</v>
      </c>
      <c r="AO13" s="20">
        <v>14.063000000000001</v>
      </c>
      <c r="AP13" s="4"/>
      <c r="AQ13" s="4"/>
      <c r="AR13" s="4"/>
    </row>
    <row r="14" spans="1:47" s="1" customFormat="1" ht="23.25">
      <c r="A14" s="18" t="s">
        <v>52</v>
      </c>
      <c r="B14" s="18">
        <v>614</v>
      </c>
      <c r="C14" s="30">
        <v>2356</v>
      </c>
      <c r="D14" s="18">
        <v>100</v>
      </c>
      <c r="E14" s="18" t="s">
        <v>60</v>
      </c>
      <c r="F14" s="19">
        <v>0</v>
      </c>
      <c r="G14" s="19">
        <v>250</v>
      </c>
      <c r="H14" s="53">
        <v>0.25</v>
      </c>
      <c r="I14" s="21">
        <v>2</v>
      </c>
      <c r="J14" s="18" t="s">
        <v>233</v>
      </c>
      <c r="K14" s="24">
        <v>42125</v>
      </c>
      <c r="L14" s="17" t="s">
        <v>161</v>
      </c>
      <c r="M14" s="173">
        <v>0.121</v>
      </c>
      <c r="N14" s="173">
        <v>0.04</v>
      </c>
      <c r="O14" s="173">
        <v>2.4E-2</v>
      </c>
      <c r="P14" s="173">
        <v>6.5000000000000002E-2</v>
      </c>
      <c r="Q14" s="173">
        <v>3.7741699999999998</v>
      </c>
      <c r="R14" s="173">
        <v>0.27500000000000002</v>
      </c>
      <c r="S14" s="173">
        <v>2.5000000000000001E-2</v>
      </c>
      <c r="T14" s="173">
        <v>0</v>
      </c>
      <c r="U14" s="173">
        <v>0</v>
      </c>
      <c r="V14" s="112">
        <v>4.5970800000000001</v>
      </c>
      <c r="W14" s="112">
        <v>0</v>
      </c>
      <c r="X14" s="112">
        <v>0</v>
      </c>
      <c r="Y14" s="112">
        <f t="shared" si="0"/>
        <v>0.25</v>
      </c>
      <c r="Z14" s="112">
        <v>0.99675000000000002</v>
      </c>
      <c r="AA14" s="113">
        <v>0</v>
      </c>
      <c r="AB14" s="112">
        <v>0</v>
      </c>
      <c r="AC14" s="116">
        <f t="shared" si="1"/>
        <v>0</v>
      </c>
      <c r="AD14" s="112">
        <v>31.17</v>
      </c>
      <c r="AE14" s="112">
        <f t="shared" si="2"/>
        <v>3.5622857142857143</v>
      </c>
      <c r="AF14" s="112">
        <v>0</v>
      </c>
      <c r="AG14" s="112">
        <f t="shared" si="3"/>
        <v>0</v>
      </c>
      <c r="AH14" s="112">
        <v>4</v>
      </c>
      <c r="AI14" s="112">
        <f t="shared" si="4"/>
        <v>0.45714285714285718</v>
      </c>
      <c r="AJ14" s="3"/>
      <c r="AK14" s="91">
        <f t="shared" si="5"/>
        <v>8.7925000000000004</v>
      </c>
      <c r="AL14" s="3"/>
      <c r="AM14" s="3">
        <f t="shared" si="7"/>
        <v>0.25</v>
      </c>
      <c r="AN14" s="3">
        <f t="shared" si="8"/>
        <v>0.30000000000000004</v>
      </c>
      <c r="AO14" s="20">
        <v>0.25</v>
      </c>
      <c r="AP14" s="4"/>
      <c r="AQ14" s="4"/>
      <c r="AR14" s="6"/>
    </row>
    <row r="15" spans="1:47" s="1" customFormat="1" ht="23.25">
      <c r="A15" s="18" t="s">
        <v>52</v>
      </c>
      <c r="B15" s="18">
        <v>614</v>
      </c>
      <c r="C15" s="30">
        <v>2365</v>
      </c>
      <c r="D15" s="18">
        <v>100</v>
      </c>
      <c r="E15" s="18" t="s">
        <v>61</v>
      </c>
      <c r="F15" s="19">
        <v>0</v>
      </c>
      <c r="G15" s="19">
        <v>22632</v>
      </c>
      <c r="H15" s="53">
        <v>22.632000000000001</v>
      </c>
      <c r="I15" s="21">
        <v>2</v>
      </c>
      <c r="J15" s="18" t="s">
        <v>233</v>
      </c>
      <c r="K15" s="24">
        <v>42125</v>
      </c>
      <c r="L15" s="17" t="s">
        <v>161</v>
      </c>
      <c r="M15" s="173">
        <v>19.175000000000001</v>
      </c>
      <c r="N15" s="173">
        <v>2.4249999999999998</v>
      </c>
      <c r="O15" s="173">
        <v>0.67500000000000004</v>
      </c>
      <c r="P15" s="173">
        <v>0.22500000000000001</v>
      </c>
      <c r="Q15" s="173">
        <v>1.96719</v>
      </c>
      <c r="R15" s="173">
        <v>22.425000000000001</v>
      </c>
      <c r="S15" s="173">
        <v>0.05</v>
      </c>
      <c r="T15" s="173">
        <v>2.5000000000000001E-2</v>
      </c>
      <c r="U15" s="173">
        <v>0</v>
      </c>
      <c r="V15" s="112">
        <v>2.66581</v>
      </c>
      <c r="W15" s="112">
        <v>0</v>
      </c>
      <c r="X15" s="112">
        <v>0</v>
      </c>
      <c r="Y15" s="112">
        <f t="shared" si="0"/>
        <v>22.500000000000004</v>
      </c>
      <c r="Z15" s="112">
        <v>1.1956</v>
      </c>
      <c r="AA15" s="113">
        <v>21.94</v>
      </c>
      <c r="AB15" s="112">
        <v>0</v>
      </c>
      <c r="AC15" s="116">
        <f t="shared" si="1"/>
        <v>2.7697823562086554E-2</v>
      </c>
      <c r="AD15" s="112">
        <v>3.62</v>
      </c>
      <c r="AE15" s="112">
        <f t="shared" si="2"/>
        <v>4.5700146442458215E-3</v>
      </c>
      <c r="AF15" s="112">
        <v>0</v>
      </c>
      <c r="AG15" s="112">
        <f t="shared" si="3"/>
        <v>0</v>
      </c>
      <c r="AH15" s="112">
        <v>0</v>
      </c>
      <c r="AI15" s="112">
        <f t="shared" si="4"/>
        <v>0</v>
      </c>
      <c r="AJ15" s="3"/>
      <c r="AK15" s="91">
        <f t="shared" si="5"/>
        <v>578.47392000000013</v>
      </c>
      <c r="AL15" s="3"/>
      <c r="AM15" s="3">
        <f t="shared" si="7"/>
        <v>22.500000000000004</v>
      </c>
      <c r="AN15" s="3">
        <f t="shared" si="8"/>
        <v>22.5</v>
      </c>
      <c r="AO15" s="20">
        <v>22.632000000000001</v>
      </c>
      <c r="AP15" s="4"/>
      <c r="AQ15" s="4"/>
      <c r="AR15" s="4"/>
    </row>
    <row r="16" spans="1:47" s="1" customFormat="1" ht="23.25">
      <c r="A16" s="18" t="s">
        <v>52</v>
      </c>
      <c r="B16" s="18">
        <v>614</v>
      </c>
      <c r="C16" s="39">
        <v>2421</v>
      </c>
      <c r="D16" s="18">
        <v>101</v>
      </c>
      <c r="E16" s="18" t="s">
        <v>62</v>
      </c>
      <c r="F16" s="19">
        <v>1000</v>
      </c>
      <c r="G16" s="19">
        <v>28250</v>
      </c>
      <c r="H16" s="53">
        <v>27.25</v>
      </c>
      <c r="I16" s="21">
        <v>2</v>
      </c>
      <c r="J16" s="18" t="s">
        <v>233</v>
      </c>
      <c r="K16" s="24">
        <v>42125</v>
      </c>
      <c r="L16" s="17" t="s">
        <v>161</v>
      </c>
      <c r="M16" s="173">
        <v>23.425000000000001</v>
      </c>
      <c r="N16" s="173">
        <v>2.0249999999999999</v>
      </c>
      <c r="O16" s="173">
        <v>0.625</v>
      </c>
      <c r="P16" s="173">
        <v>0.67500000000000004</v>
      </c>
      <c r="Q16" s="173">
        <v>1.91273</v>
      </c>
      <c r="R16" s="173">
        <v>25.625</v>
      </c>
      <c r="S16" s="173">
        <v>0.72499999999999998</v>
      </c>
      <c r="T16" s="173">
        <v>0.25</v>
      </c>
      <c r="U16" s="173">
        <v>0.15</v>
      </c>
      <c r="V16" s="112">
        <v>3.7478400000000001</v>
      </c>
      <c r="W16" s="112">
        <v>0</v>
      </c>
      <c r="X16" s="112">
        <v>0</v>
      </c>
      <c r="Y16" s="112">
        <f t="shared" si="0"/>
        <v>26.75</v>
      </c>
      <c r="Z16" s="112">
        <v>1.42347</v>
      </c>
      <c r="AA16" s="113">
        <v>2.81</v>
      </c>
      <c r="AB16" s="112">
        <v>0</v>
      </c>
      <c r="AC16" s="116">
        <f t="shared" si="1"/>
        <v>2.946264744429882E-3</v>
      </c>
      <c r="AD16" s="112">
        <v>4.58</v>
      </c>
      <c r="AE16" s="112">
        <f t="shared" si="2"/>
        <v>4.802096985583224E-3</v>
      </c>
      <c r="AF16" s="112">
        <v>0</v>
      </c>
      <c r="AG16" s="112">
        <f t="shared" si="3"/>
        <v>0</v>
      </c>
      <c r="AH16" s="112">
        <v>0</v>
      </c>
      <c r="AI16" s="112">
        <f t="shared" si="4"/>
        <v>0</v>
      </c>
      <c r="AJ16" s="3"/>
      <c r="AK16" s="91">
        <f t="shared" si="5"/>
        <v>201.37750000000003</v>
      </c>
      <c r="AL16" s="3"/>
      <c r="AM16" s="3">
        <f t="shared" si="7"/>
        <v>26.75</v>
      </c>
      <c r="AN16" s="3">
        <f t="shared" si="8"/>
        <v>26.75</v>
      </c>
      <c r="AO16" s="20">
        <v>27.25</v>
      </c>
      <c r="AP16" s="4"/>
      <c r="AQ16" s="4"/>
      <c r="AR16" s="4"/>
    </row>
    <row r="17" spans="1:44" s="1" customFormat="1" ht="23.25">
      <c r="A17" s="18" t="s">
        <v>52</v>
      </c>
      <c r="B17" s="18">
        <v>614</v>
      </c>
      <c r="C17" s="30">
        <v>2421</v>
      </c>
      <c r="D17" s="18">
        <v>102</v>
      </c>
      <c r="E17" s="18" t="s">
        <v>63</v>
      </c>
      <c r="F17" s="19">
        <v>28250</v>
      </c>
      <c r="G17" s="19">
        <v>49239</v>
      </c>
      <c r="H17" s="53">
        <v>20.989000000000001</v>
      </c>
      <c r="I17" s="21">
        <v>2</v>
      </c>
      <c r="J17" s="18" t="s">
        <v>233</v>
      </c>
      <c r="K17" s="24">
        <v>42125</v>
      </c>
      <c r="L17" s="17" t="s">
        <v>161</v>
      </c>
      <c r="M17" s="173">
        <v>15.2</v>
      </c>
      <c r="N17" s="173">
        <v>4.0250000000000004</v>
      </c>
      <c r="O17" s="173">
        <v>1.325</v>
      </c>
      <c r="P17" s="173">
        <v>0.42499999999999999</v>
      </c>
      <c r="Q17" s="173">
        <v>2.22472</v>
      </c>
      <c r="R17" s="173">
        <v>20</v>
      </c>
      <c r="S17" s="173">
        <v>0.625</v>
      </c>
      <c r="T17" s="173">
        <v>0.32500000000000001</v>
      </c>
      <c r="U17" s="173">
        <v>2.5000000000000001E-2</v>
      </c>
      <c r="V17" s="112">
        <v>2.8984299999999998</v>
      </c>
      <c r="W17" s="112">
        <v>0</v>
      </c>
      <c r="X17" s="112">
        <v>0</v>
      </c>
      <c r="Y17" s="112">
        <f t="shared" si="0"/>
        <v>20.975000000000001</v>
      </c>
      <c r="Z17" s="112">
        <v>1.3329599999999999</v>
      </c>
      <c r="AA17" s="113">
        <v>18.47</v>
      </c>
      <c r="AB17" s="112">
        <v>0</v>
      </c>
      <c r="AC17" s="116">
        <f t="shared" si="1"/>
        <v>2.5142421540534837E-2</v>
      </c>
      <c r="AD17" s="112">
        <v>31.69</v>
      </c>
      <c r="AE17" s="112">
        <f t="shared" si="2"/>
        <v>4.3138242480755228E-2</v>
      </c>
      <c r="AF17" s="112">
        <v>0</v>
      </c>
      <c r="AG17" s="112">
        <f t="shared" si="3"/>
        <v>0</v>
      </c>
      <c r="AH17" s="112">
        <v>0</v>
      </c>
      <c r="AI17" s="112">
        <f t="shared" si="4"/>
        <v>0</v>
      </c>
      <c r="AJ17" s="3"/>
      <c r="AK17" s="91">
        <f t="shared" si="5"/>
        <v>1052.8082400000001</v>
      </c>
      <c r="AL17" s="3"/>
      <c r="AM17" s="3">
        <f t="shared" si="7"/>
        <v>20.975000000000001</v>
      </c>
      <c r="AN17" s="3">
        <f t="shared" si="8"/>
        <v>20.974999999999998</v>
      </c>
      <c r="AO17" s="20">
        <v>20.989000000000001</v>
      </c>
      <c r="AP17" s="4"/>
      <c r="AQ17" s="4"/>
      <c r="AR17" s="4"/>
    </row>
    <row r="18" spans="1:44" ht="23.25">
      <c r="A18" s="29"/>
      <c r="B18" s="29"/>
      <c r="C18" s="29"/>
      <c r="D18" s="29"/>
      <c r="E18" s="161"/>
      <c r="F18" s="204" t="s">
        <v>158</v>
      </c>
      <c r="G18" s="204"/>
      <c r="H18" s="166">
        <f>SUBTOTAL(9,H4:H17)</f>
        <v>287.78399999999999</v>
      </c>
      <c r="I18" s="159"/>
      <c r="J18" s="159"/>
      <c r="K18" s="159"/>
      <c r="L18" s="159"/>
      <c r="M18" s="156">
        <f t="shared" ref="M18:P18" si="9">SUM(M4:M17)</f>
        <v>227.32200000000003</v>
      </c>
      <c r="N18" s="156">
        <f t="shared" si="9"/>
        <v>40.128999999999998</v>
      </c>
      <c r="O18" s="156">
        <f t="shared" si="9"/>
        <v>13.807</v>
      </c>
      <c r="P18" s="156">
        <f t="shared" si="9"/>
        <v>5.1039999999999992</v>
      </c>
      <c r="Q18" s="156" t="s">
        <v>159</v>
      </c>
      <c r="R18" s="156">
        <f t="shared" ref="R18:U18" si="10">SUM(R4:R17)</f>
        <v>273.08</v>
      </c>
      <c r="S18" s="156">
        <f t="shared" si="10"/>
        <v>10.864000000000001</v>
      </c>
      <c r="T18" s="156">
        <f t="shared" si="10"/>
        <v>2.121</v>
      </c>
      <c r="U18" s="156">
        <f t="shared" si="10"/>
        <v>0.34400000000000003</v>
      </c>
      <c r="V18" s="156" t="s">
        <v>159</v>
      </c>
      <c r="W18" s="156">
        <f t="shared" ref="W18:Y18" si="11">SUM(W4:W17)</f>
        <v>0</v>
      </c>
      <c r="X18" s="156">
        <f t="shared" si="11"/>
        <v>0</v>
      </c>
      <c r="Y18" s="156">
        <f t="shared" si="11"/>
        <v>286.36200000000002</v>
      </c>
      <c r="Z18" s="156" t="s">
        <v>159</v>
      </c>
      <c r="AA18" s="160">
        <f>SUM(AA4:AA17)</f>
        <v>2111.0099999999998</v>
      </c>
      <c r="AB18" s="160">
        <f>SUM(AB4:AB17)</f>
        <v>0</v>
      </c>
      <c r="AC18" s="156" t="s">
        <v>159</v>
      </c>
      <c r="AD18" s="160">
        <f>SUM(AD4:AD17)</f>
        <v>540.35</v>
      </c>
      <c r="AE18" s="156" t="s">
        <v>159</v>
      </c>
      <c r="AF18" s="160">
        <f>SUM(AF4:AF17)</f>
        <v>0</v>
      </c>
      <c r="AG18" s="156" t="s">
        <v>159</v>
      </c>
      <c r="AH18" s="160">
        <f>SUM(AH4:AH17)</f>
        <v>4</v>
      </c>
      <c r="AI18" s="156" t="s">
        <v>159</v>
      </c>
      <c r="AJ18" s="10"/>
      <c r="AK18" s="91">
        <f>SUM(AK4:AK17)/H18</f>
        <v>263.82625906930195</v>
      </c>
      <c r="AL18" s="10"/>
      <c r="AM18" s="15" t="e">
        <f ca="1">SUM(AM4:AM17)</f>
        <v>#NAME?</v>
      </c>
      <c r="AN18" s="15">
        <f>SUM(AN4:AN17)</f>
        <v>285.75900000000001</v>
      </c>
      <c r="AO18" s="14">
        <f>SUM(AO4:AO17)</f>
        <v>286.27799999999996</v>
      </c>
      <c r="AP18" s="10"/>
      <c r="AQ18" s="10"/>
    </row>
    <row r="19" spans="1:44" ht="23.25">
      <c r="A19" s="29"/>
      <c r="B19" s="29"/>
      <c r="C19" s="29"/>
      <c r="D19" s="29"/>
      <c r="E19" s="161"/>
      <c r="F19" s="204" t="s">
        <v>160</v>
      </c>
      <c r="G19" s="204"/>
      <c r="H19" s="159"/>
      <c r="I19" s="159"/>
      <c r="J19" s="159"/>
      <c r="K19" s="159"/>
      <c r="L19" s="159"/>
      <c r="M19" s="160" t="s">
        <v>159</v>
      </c>
      <c r="N19" s="160" t="s">
        <v>159</v>
      </c>
      <c r="O19" s="160" t="s">
        <v>159</v>
      </c>
      <c r="P19" s="156" t="s">
        <v>159</v>
      </c>
      <c r="Q19" s="156">
        <f>SUMPRODUCT(Q4:Q17,H4:H17)/H18</f>
        <v>2.0596129366469293</v>
      </c>
      <c r="R19" s="156" t="s">
        <v>159</v>
      </c>
      <c r="S19" s="156" t="s">
        <v>159</v>
      </c>
      <c r="T19" s="156" t="s">
        <v>159</v>
      </c>
      <c r="U19" s="156" t="s">
        <v>159</v>
      </c>
      <c r="V19" s="177">
        <v>4.0999999999999996</v>
      </c>
      <c r="W19" s="156" t="s">
        <v>159</v>
      </c>
      <c r="X19" s="156" t="s">
        <v>159</v>
      </c>
      <c r="Y19" s="156" t="s">
        <v>159</v>
      </c>
      <c r="Z19" s="156">
        <f>SUMPRODUCT(Z4:Z17,H4:H17)/H18</f>
        <v>1.4527747592638927</v>
      </c>
      <c r="AA19" s="156" t="s">
        <v>159</v>
      </c>
      <c r="AB19" s="156" t="s">
        <v>159</v>
      </c>
      <c r="AC19" s="156">
        <f>SUMPRODUCT(AC4:AC17,H4:H17)/H18</f>
        <v>0.2095827823248389</v>
      </c>
      <c r="AD19" s="156" t="s">
        <v>159</v>
      </c>
      <c r="AE19" s="156">
        <f>SUMPRODUCT(AE4:AE17,H4:H17)/H18</f>
        <v>5.3646385582837929E-2</v>
      </c>
      <c r="AF19" s="156" t="s">
        <v>159</v>
      </c>
      <c r="AG19" s="156">
        <f>SUMPRODUCT(AG4:AG17,H4:H17)/H18</f>
        <v>0</v>
      </c>
      <c r="AH19" s="156" t="s">
        <v>159</v>
      </c>
      <c r="AI19" s="156">
        <f>SUMPRODUCT(AO4:AO17,H4:H17)/H18</f>
        <v>43.598087669919103</v>
      </c>
      <c r="AJ19" s="10"/>
      <c r="AK19" s="10"/>
      <c r="AL19" s="10"/>
      <c r="AM19" s="3" t="e">
        <f ca="1">((AM18-H18)/H18)*100</f>
        <v>#NAME?</v>
      </c>
      <c r="AN19" s="3">
        <f>((AN18-H18)/H18)*100</f>
        <v>-0.70365273955465812</v>
      </c>
      <c r="AO19" s="52"/>
      <c r="AP19" s="10"/>
      <c r="AQ19" s="10"/>
    </row>
    <row r="20" spans="1:44" ht="15"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2"/>
      <c r="AF20" s="13"/>
      <c r="AG20" s="12"/>
      <c r="AH20" s="10"/>
      <c r="AI20" s="10"/>
      <c r="AJ20" s="10"/>
      <c r="AK20" s="10"/>
      <c r="AM20" s="10"/>
      <c r="AN20" s="10"/>
    </row>
    <row r="21" spans="1:44" ht="15">
      <c r="AE21" s="12"/>
      <c r="AF21" s="13"/>
      <c r="AG21" s="12"/>
    </row>
    <row r="22" spans="1:44" ht="15">
      <c r="AE22" s="12"/>
      <c r="AF22" s="13"/>
      <c r="AG22" s="12"/>
    </row>
    <row r="23" spans="1:44" ht="15">
      <c r="AE23" s="12"/>
      <c r="AF23" s="13"/>
      <c r="AG23" s="12"/>
    </row>
    <row r="25" spans="1:44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44" ht="23.25">
      <c r="A26" s="179" t="s">
        <v>230</v>
      </c>
      <c r="B26" s="179"/>
      <c r="C26" s="179"/>
      <c r="D26" s="179"/>
      <c r="E26" s="179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44" ht="69.75" customHeight="1">
      <c r="A27" s="184" t="s">
        <v>202</v>
      </c>
      <c r="B27" s="184" t="s">
        <v>0</v>
      </c>
      <c r="C27" s="185" t="s">
        <v>1</v>
      </c>
      <c r="D27" s="186" t="s">
        <v>2</v>
      </c>
      <c r="E27" s="184" t="s">
        <v>3</v>
      </c>
      <c r="F27" s="184" t="s">
        <v>237</v>
      </c>
      <c r="G27" s="184" t="s">
        <v>238</v>
      </c>
      <c r="H27" s="200" t="s">
        <v>239</v>
      </c>
      <c r="I27" s="184" t="s">
        <v>5</v>
      </c>
      <c r="J27" s="184" t="s">
        <v>6</v>
      </c>
      <c r="K27" s="189" t="s">
        <v>7</v>
      </c>
      <c r="L27" s="184" t="s">
        <v>8</v>
      </c>
      <c r="M27" s="197" t="s">
        <v>240</v>
      </c>
      <c r="N27" s="197"/>
      <c r="O27" s="197"/>
      <c r="P27" s="197"/>
      <c r="Q27" s="182" t="s">
        <v>241</v>
      </c>
      <c r="R27" s="192" t="s">
        <v>244</v>
      </c>
      <c r="S27" s="193"/>
      <c r="T27" s="194"/>
      <c r="U27" s="182" t="s">
        <v>245</v>
      </c>
      <c r="V27" s="180" t="s">
        <v>203</v>
      </c>
      <c r="W27" s="180" t="s">
        <v>266</v>
      </c>
      <c r="X27" s="180" t="s">
        <v>267</v>
      </c>
      <c r="Y27" s="180" t="s">
        <v>204</v>
      </c>
      <c r="Z27" s="180" t="s">
        <v>205</v>
      </c>
      <c r="AA27" s="180" t="s">
        <v>268</v>
      </c>
      <c r="AB27" s="180" t="s">
        <v>252</v>
      </c>
      <c r="AC27" s="150" t="s">
        <v>218</v>
      </c>
      <c r="AF27"/>
      <c r="AI27" s="1"/>
      <c r="AL27"/>
      <c r="AO27" s="1"/>
    </row>
    <row r="28" spans="1:44" ht="23.25">
      <c r="A28" s="184"/>
      <c r="B28" s="184"/>
      <c r="C28" s="185"/>
      <c r="D28" s="186"/>
      <c r="E28" s="184"/>
      <c r="F28" s="184"/>
      <c r="G28" s="184"/>
      <c r="H28" s="200"/>
      <c r="I28" s="184"/>
      <c r="J28" s="184"/>
      <c r="K28" s="189"/>
      <c r="L28" s="184"/>
      <c r="M28" s="148" t="s">
        <v>255</v>
      </c>
      <c r="N28" s="149" t="s">
        <v>256</v>
      </c>
      <c r="O28" s="149" t="s">
        <v>257</v>
      </c>
      <c r="P28" s="148" t="s">
        <v>258</v>
      </c>
      <c r="Q28" s="182"/>
      <c r="R28" s="148" t="s">
        <v>263</v>
      </c>
      <c r="S28" s="149" t="s">
        <v>264</v>
      </c>
      <c r="T28" s="148" t="s">
        <v>265</v>
      </c>
      <c r="U28" s="182"/>
      <c r="V28" s="181"/>
      <c r="W28" s="181"/>
      <c r="X28" s="181"/>
      <c r="Y28" s="181"/>
      <c r="Z28" s="181"/>
      <c r="AA28" s="181"/>
      <c r="AB28" s="181"/>
      <c r="AC28" s="151" t="s">
        <v>269</v>
      </c>
      <c r="AF28"/>
      <c r="AI28" s="1"/>
      <c r="AL28"/>
      <c r="AO28" s="1"/>
    </row>
    <row r="29" spans="1:44" ht="23.25">
      <c r="A29" s="84" t="s">
        <v>52</v>
      </c>
      <c r="B29" s="88">
        <v>614</v>
      </c>
      <c r="C29" s="88">
        <v>224</v>
      </c>
      <c r="D29" s="88">
        <v>201</v>
      </c>
      <c r="E29" s="88" t="s">
        <v>211</v>
      </c>
      <c r="F29" s="89" t="s">
        <v>212</v>
      </c>
      <c r="G29" s="89" t="s">
        <v>213</v>
      </c>
      <c r="H29" s="86">
        <v>29.088000000000001</v>
      </c>
      <c r="I29" s="90">
        <v>4</v>
      </c>
      <c r="J29" s="88" t="s">
        <v>233</v>
      </c>
      <c r="K29" s="85">
        <v>42158</v>
      </c>
      <c r="L29" s="84" t="s">
        <v>208</v>
      </c>
      <c r="M29" s="114">
        <v>3.85</v>
      </c>
      <c r="N29" s="114">
        <v>16.324999999999999</v>
      </c>
      <c r="O29" s="114">
        <v>7.625</v>
      </c>
      <c r="P29" s="114">
        <v>0.8</v>
      </c>
      <c r="Q29" s="114">
        <v>3.23935</v>
      </c>
      <c r="R29" s="114">
        <v>0</v>
      </c>
      <c r="S29" s="114">
        <v>0</v>
      </c>
      <c r="T29" s="114">
        <f>SUM(M29:P29)</f>
        <v>28.6</v>
      </c>
      <c r="U29" s="114">
        <v>1.16265</v>
      </c>
      <c r="V29" s="108">
        <v>13</v>
      </c>
      <c r="W29" s="108">
        <v>0</v>
      </c>
      <c r="X29" s="108">
        <v>1</v>
      </c>
      <c r="Y29" s="108">
        <v>0</v>
      </c>
      <c r="Z29" s="108">
        <v>2</v>
      </c>
      <c r="AA29" s="114">
        <v>0</v>
      </c>
      <c r="AB29" s="114">
        <v>0</v>
      </c>
      <c r="AC29" s="108">
        <v>0</v>
      </c>
      <c r="AF29"/>
      <c r="AI29" s="1"/>
      <c r="AL29"/>
      <c r="AO29" s="1"/>
    </row>
    <row r="30" spans="1:44" ht="23.25">
      <c r="A30" s="84" t="s">
        <v>52</v>
      </c>
      <c r="B30" s="88">
        <v>614</v>
      </c>
      <c r="C30" s="88">
        <v>224</v>
      </c>
      <c r="D30" s="88">
        <v>201</v>
      </c>
      <c r="E30" s="88" t="s">
        <v>211</v>
      </c>
      <c r="F30" s="89" t="s">
        <v>213</v>
      </c>
      <c r="G30" s="89" t="s">
        <v>212</v>
      </c>
      <c r="H30" s="86">
        <v>29.088000000000001</v>
      </c>
      <c r="I30" s="90">
        <v>4</v>
      </c>
      <c r="J30" s="88" t="s">
        <v>14</v>
      </c>
      <c r="K30" s="85">
        <v>42223</v>
      </c>
      <c r="L30" s="84" t="s">
        <v>208</v>
      </c>
      <c r="M30" s="114">
        <v>4.75</v>
      </c>
      <c r="N30" s="114">
        <v>14.75</v>
      </c>
      <c r="O30" s="114">
        <v>8.7750000000000004</v>
      </c>
      <c r="P30" s="114">
        <v>0.6</v>
      </c>
      <c r="Q30" s="114">
        <v>3.2243599999999999</v>
      </c>
      <c r="R30" s="114">
        <v>0</v>
      </c>
      <c r="S30" s="114">
        <v>0</v>
      </c>
      <c r="T30" s="114">
        <f>SUM(M30:P30)</f>
        <v>28.875</v>
      </c>
      <c r="U30" s="114">
        <v>1.1563300000000001</v>
      </c>
      <c r="V30" s="108">
        <v>2</v>
      </c>
      <c r="W30" s="108">
        <v>3</v>
      </c>
      <c r="X30" s="108">
        <v>0</v>
      </c>
      <c r="Y30" s="108">
        <v>0</v>
      </c>
      <c r="Z30" s="108">
        <v>0</v>
      </c>
      <c r="AA30" s="114">
        <v>0</v>
      </c>
      <c r="AB30" s="114">
        <v>0</v>
      </c>
      <c r="AC30" s="108">
        <v>432</v>
      </c>
      <c r="AF30"/>
      <c r="AI30" s="1"/>
      <c r="AL30"/>
      <c r="AO30" s="1"/>
    </row>
    <row r="31" spans="1:44" ht="23.25">
      <c r="A31" s="84" t="s">
        <v>52</v>
      </c>
      <c r="B31" s="88">
        <v>614</v>
      </c>
      <c r="C31" s="88">
        <v>290</v>
      </c>
      <c r="D31" s="88">
        <v>200</v>
      </c>
      <c r="E31" s="88" t="s">
        <v>185</v>
      </c>
      <c r="F31" s="89" t="s">
        <v>214</v>
      </c>
      <c r="G31" s="89" t="s">
        <v>215</v>
      </c>
      <c r="H31" s="86">
        <v>0.4</v>
      </c>
      <c r="I31" s="90">
        <v>4</v>
      </c>
      <c r="J31" s="88" t="s">
        <v>234</v>
      </c>
      <c r="K31" s="85">
        <v>42125</v>
      </c>
      <c r="L31" s="84" t="s">
        <v>208</v>
      </c>
      <c r="M31" s="114">
        <v>0</v>
      </c>
      <c r="N31" s="114">
        <v>0.22500000000000001</v>
      </c>
      <c r="O31" s="114">
        <v>0.2</v>
      </c>
      <c r="P31" s="114">
        <v>2.5000000000000001E-2</v>
      </c>
      <c r="Q31" s="114">
        <v>3.6027800000000001</v>
      </c>
      <c r="R31" s="114">
        <v>0</v>
      </c>
      <c r="S31" s="114">
        <v>0</v>
      </c>
      <c r="T31" s="114">
        <f>SUM(M31:P31)</f>
        <v>0.45000000000000007</v>
      </c>
      <c r="U31" s="114">
        <v>1.0385599999999999</v>
      </c>
      <c r="V31" s="108">
        <v>180</v>
      </c>
      <c r="W31" s="108">
        <v>16</v>
      </c>
      <c r="X31" s="108">
        <v>5</v>
      </c>
      <c r="Y31" s="108">
        <v>0</v>
      </c>
      <c r="Z31" s="108">
        <v>0</v>
      </c>
      <c r="AA31" s="114">
        <v>150.88999999999999</v>
      </c>
      <c r="AB31" s="114">
        <v>10.77785714285714</v>
      </c>
      <c r="AC31" s="108">
        <v>0</v>
      </c>
      <c r="AF31"/>
      <c r="AI31" s="1"/>
      <c r="AL31"/>
      <c r="AO31" s="1"/>
    </row>
    <row r="32" spans="1:44" ht="23.25">
      <c r="A32" s="84" t="s">
        <v>52</v>
      </c>
      <c r="B32" s="88">
        <v>614</v>
      </c>
      <c r="C32" s="88">
        <v>290</v>
      </c>
      <c r="D32" s="88">
        <v>200</v>
      </c>
      <c r="E32" s="88" t="s">
        <v>185</v>
      </c>
      <c r="F32" s="89" t="s">
        <v>215</v>
      </c>
      <c r="G32" s="89" t="s">
        <v>214</v>
      </c>
      <c r="H32" s="86">
        <v>0.4</v>
      </c>
      <c r="I32" s="90">
        <v>4</v>
      </c>
      <c r="J32" s="88" t="s">
        <v>14</v>
      </c>
      <c r="K32" s="85">
        <v>42198</v>
      </c>
      <c r="L32" s="84" t="s">
        <v>208</v>
      </c>
      <c r="M32" s="114">
        <v>7.4999999999999997E-2</v>
      </c>
      <c r="N32" s="114">
        <v>0.15</v>
      </c>
      <c r="O32" s="114">
        <v>0.1</v>
      </c>
      <c r="P32" s="114">
        <v>7.4999999999999997E-2</v>
      </c>
      <c r="Q32" s="114">
        <v>4.4712500000000004</v>
      </c>
      <c r="R32" s="114">
        <v>0</v>
      </c>
      <c r="S32" s="114">
        <v>0</v>
      </c>
      <c r="T32" s="114">
        <f>SUM(M32:P32)</f>
        <v>0.39999999999999997</v>
      </c>
      <c r="U32" s="114">
        <v>1.11381</v>
      </c>
      <c r="V32" s="108">
        <v>32</v>
      </c>
      <c r="W32" s="108">
        <v>2</v>
      </c>
      <c r="X32" s="108">
        <v>15</v>
      </c>
      <c r="Y32" s="108">
        <v>8</v>
      </c>
      <c r="Z32" s="108">
        <v>2</v>
      </c>
      <c r="AA32" s="114">
        <v>3</v>
      </c>
      <c r="AB32" s="114">
        <v>0.21428571428571425</v>
      </c>
      <c r="AC32" s="108">
        <v>4</v>
      </c>
      <c r="AF32"/>
      <c r="AI32" s="1"/>
      <c r="AL32"/>
      <c r="AO32" s="1"/>
    </row>
    <row r="33" spans="1:41" ht="23.25">
      <c r="A33" s="82"/>
      <c r="B33" s="82"/>
      <c r="C33" s="82"/>
      <c r="D33" s="82"/>
      <c r="E33" s="82"/>
      <c r="F33" s="198" t="s">
        <v>158</v>
      </c>
      <c r="G33" s="199"/>
      <c r="H33" s="162">
        <v>58.975999999999999</v>
      </c>
      <c r="I33" s="163"/>
      <c r="J33" s="163"/>
      <c r="K33" s="163"/>
      <c r="L33" s="163"/>
      <c r="M33" s="157">
        <f t="shared" ref="M33:P33" si="12">SUM(M29:M32)</f>
        <v>8.6749999999999989</v>
      </c>
      <c r="N33" s="157">
        <f t="shared" si="12"/>
        <v>31.45</v>
      </c>
      <c r="O33" s="157">
        <f t="shared" si="12"/>
        <v>16.7</v>
      </c>
      <c r="P33" s="157">
        <f t="shared" si="12"/>
        <v>1.4999999999999998</v>
      </c>
      <c r="Q33" s="157" t="s">
        <v>159</v>
      </c>
      <c r="R33" s="157">
        <f t="shared" ref="R33:S33" si="13">SUM(R29:R32)</f>
        <v>0</v>
      </c>
      <c r="S33" s="157">
        <f t="shared" si="13"/>
        <v>0</v>
      </c>
      <c r="T33" s="157">
        <f>SUM(T29:T32)</f>
        <v>58.325000000000003</v>
      </c>
      <c r="U33" s="164" t="s">
        <v>159</v>
      </c>
      <c r="V33" s="165">
        <v>227</v>
      </c>
      <c r="W33" s="165">
        <v>21</v>
      </c>
      <c r="X33" s="165">
        <v>21</v>
      </c>
      <c r="Y33" s="165">
        <v>8</v>
      </c>
      <c r="Z33" s="165">
        <v>4</v>
      </c>
      <c r="AA33" s="164">
        <v>153.88999999999999</v>
      </c>
      <c r="AB33" s="164" t="s">
        <v>159</v>
      </c>
      <c r="AC33" s="165">
        <f>SUM(AC29:AC32)</f>
        <v>436</v>
      </c>
      <c r="AF33"/>
      <c r="AI33" s="1"/>
      <c r="AL33"/>
      <c r="AO33" s="1"/>
    </row>
    <row r="34" spans="1:41" ht="23.25">
      <c r="A34" s="82"/>
      <c r="B34" s="82"/>
      <c r="C34" s="82"/>
      <c r="D34" s="82"/>
      <c r="E34" s="82"/>
      <c r="F34" s="198" t="s">
        <v>160</v>
      </c>
      <c r="G34" s="199"/>
      <c r="H34" s="163"/>
      <c r="I34" s="163"/>
      <c r="J34" s="163"/>
      <c r="K34" s="163"/>
      <c r="L34" s="163"/>
      <c r="M34" s="164" t="s">
        <v>159</v>
      </c>
      <c r="N34" s="164" t="s">
        <v>159</v>
      </c>
      <c r="O34" s="164" t="s">
        <v>159</v>
      </c>
      <c r="P34" s="164" t="s">
        <v>159</v>
      </c>
      <c r="Q34" s="164">
        <v>3.2427768665219752</v>
      </c>
      <c r="R34" s="156" t="s">
        <v>159</v>
      </c>
      <c r="S34" s="156" t="s">
        <v>159</v>
      </c>
      <c r="T34" s="156" t="s">
        <v>159</v>
      </c>
      <c r="U34" s="164">
        <v>1.1583599810092242</v>
      </c>
      <c r="V34" s="162" t="s">
        <v>159</v>
      </c>
      <c r="W34" s="162" t="s">
        <v>159</v>
      </c>
      <c r="X34" s="162" t="s">
        <v>159</v>
      </c>
      <c r="Y34" s="162" t="s">
        <v>159</v>
      </c>
      <c r="Z34" s="162" t="s">
        <v>159</v>
      </c>
      <c r="AA34" s="164" t="s">
        <v>159</v>
      </c>
      <c r="AB34" s="164">
        <v>7.4553329199286866E-2</v>
      </c>
      <c r="AC34" s="162" t="s">
        <v>159</v>
      </c>
      <c r="AF34"/>
      <c r="AI34" s="1"/>
      <c r="AL34"/>
      <c r="AO34" s="1"/>
    </row>
    <row r="35" spans="1:4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</sheetData>
  <mergeCells count="57">
    <mergeCell ref="A27:A28"/>
    <mergeCell ref="B27:B28"/>
    <mergeCell ref="C27:C28"/>
    <mergeCell ref="D27:D28"/>
    <mergeCell ref="E27:E28"/>
    <mergeCell ref="V2:V3"/>
    <mergeCell ref="AG2:AG3"/>
    <mergeCell ref="R27:T27"/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A26:E26"/>
    <mergeCell ref="V27:V28"/>
    <mergeCell ref="Z2:Z3"/>
    <mergeCell ref="AA2:AA3"/>
    <mergeCell ref="AB2:AB3"/>
    <mergeCell ref="AC2:AC3"/>
    <mergeCell ref="AH2:AH3"/>
    <mergeCell ref="F33:G33"/>
    <mergeCell ref="F34:G34"/>
    <mergeCell ref="X27:X28"/>
    <mergeCell ref="Y27:Y28"/>
    <mergeCell ref="G27:G28"/>
    <mergeCell ref="W27:W28"/>
    <mergeCell ref="H27:H28"/>
    <mergeCell ref="U27:U28"/>
    <mergeCell ref="M27:P27"/>
    <mergeCell ref="Q27:Q28"/>
    <mergeCell ref="F27:F28"/>
    <mergeCell ref="I27:I28"/>
    <mergeCell ref="J27:J28"/>
    <mergeCell ref="K27:K28"/>
    <mergeCell ref="L27:L28"/>
    <mergeCell ref="A1:E1"/>
    <mergeCell ref="AO2:AO3"/>
    <mergeCell ref="F18:G18"/>
    <mergeCell ref="F19:G19"/>
    <mergeCell ref="Z27:Z28"/>
    <mergeCell ref="AA27:AA28"/>
    <mergeCell ref="AB27:AB28"/>
    <mergeCell ref="AI2:AI3"/>
    <mergeCell ref="L2:L3"/>
    <mergeCell ref="AF2:AF3"/>
    <mergeCell ref="AD2:AD3"/>
    <mergeCell ref="W2:Y2"/>
    <mergeCell ref="AE2:AE3"/>
    <mergeCell ref="M2:P2"/>
    <mergeCell ref="Q2:Q3"/>
    <mergeCell ref="R2:U2"/>
  </mergeCells>
  <printOptions horizontalCentered="1"/>
  <pageMargins left="0.62840909090909092" right="0.25" top="0.75" bottom="0.75" header="0.3" footer="0.3"/>
  <pageSetup paperSize="8" scale="33" fitToHeight="0" orientation="landscape" r:id="rId1"/>
  <colBreaks count="1" manualBreakCount="1"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view="pageLayout" topLeftCell="P1" zoomScaleNormal="70" workbookViewId="0">
      <selection activeCell="N17" sqref="N17"/>
    </sheetView>
  </sheetViews>
  <sheetFormatPr defaultRowHeight="14.25"/>
  <cols>
    <col min="1" max="1" width="28.375" customWidth="1"/>
    <col min="5" max="5" width="27.8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2" customWidth="1"/>
    <col min="35" max="35" width="9" customWidth="1"/>
  </cols>
  <sheetData>
    <row r="1" spans="1:48" s="16" customFormat="1" ht="24.75" customHeight="1">
      <c r="A1" s="179" t="s">
        <v>231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H1" s="83"/>
      <c r="AM1" s="29"/>
    </row>
    <row r="2" spans="1:48" s="16" customFormat="1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248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K2" s="83"/>
      <c r="AP2" s="187" t="s">
        <v>4</v>
      </c>
    </row>
    <row r="3" spans="1:48" s="16" customFormat="1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34"/>
      <c r="AK3" s="34"/>
      <c r="AL3" s="34"/>
      <c r="AM3" s="34"/>
      <c r="AN3" s="34" t="s">
        <v>164</v>
      </c>
      <c r="AO3" s="34" t="s">
        <v>165</v>
      </c>
      <c r="AP3" s="188"/>
      <c r="AQ3" s="34"/>
      <c r="AR3" s="34"/>
      <c r="AS3" s="34"/>
      <c r="AT3" s="34"/>
      <c r="AU3" s="34"/>
      <c r="AV3" s="34"/>
    </row>
    <row r="4" spans="1:48" s="1" customFormat="1" ht="23.25">
      <c r="A4" s="21" t="s">
        <v>64</v>
      </c>
      <c r="B4" s="21">
        <v>617</v>
      </c>
      <c r="C4" s="30">
        <v>202</v>
      </c>
      <c r="D4" s="21">
        <v>300</v>
      </c>
      <c r="E4" s="21" t="s">
        <v>65</v>
      </c>
      <c r="F4" s="25">
        <v>94878</v>
      </c>
      <c r="G4" s="25">
        <v>127975</v>
      </c>
      <c r="H4" s="53">
        <v>33.097000000000001</v>
      </c>
      <c r="I4" s="21">
        <v>2</v>
      </c>
      <c r="J4" s="21" t="s">
        <v>233</v>
      </c>
      <c r="K4" s="28">
        <v>42129</v>
      </c>
      <c r="L4" s="17" t="s">
        <v>161</v>
      </c>
      <c r="M4" s="116">
        <v>18.88</v>
      </c>
      <c r="N4" s="116">
        <v>8.9499999999999993</v>
      </c>
      <c r="O4" s="116">
        <v>3.7250000000000001</v>
      </c>
      <c r="P4" s="116">
        <v>1.45</v>
      </c>
      <c r="Q4" s="116">
        <v>2.9043100000000002</v>
      </c>
      <c r="R4" s="116">
        <v>24.95</v>
      </c>
      <c r="S4" s="116">
        <v>6.0250000000000004</v>
      </c>
      <c r="T4" s="116">
        <v>1.6</v>
      </c>
      <c r="U4" s="116">
        <v>0.42499999999999999</v>
      </c>
      <c r="V4" s="116">
        <v>8.0472900000000003</v>
      </c>
      <c r="W4" s="116">
        <v>0</v>
      </c>
      <c r="X4" s="116">
        <v>0</v>
      </c>
      <c r="Y4" s="116">
        <f t="shared" ref="Y4:Y35" si="0">SUM(M4:P4)</f>
        <v>33.005000000000003</v>
      </c>
      <c r="Z4" s="116">
        <v>1.14917</v>
      </c>
      <c r="AA4" s="116">
        <v>47.96</v>
      </c>
      <c r="AB4" s="116">
        <v>0</v>
      </c>
      <c r="AC4" s="119">
        <f t="shared" ref="AC4:AC35" si="1">(AA4+AB4*0.5)/(3.5*H4*1000)*100</f>
        <v>4.1402112405526617E-2</v>
      </c>
      <c r="AD4" s="119">
        <v>982.37</v>
      </c>
      <c r="AE4" s="118">
        <f t="shared" ref="AE4:AE35" si="2">AD4/(3.5*H4*1000)*100</f>
        <v>0.84804406096366092</v>
      </c>
      <c r="AF4" s="119">
        <v>563.42999999999995</v>
      </c>
      <c r="AG4" s="118">
        <f t="shared" ref="AG4:AG35" si="3">AF4/(3.5*H4*1000)*100</f>
        <v>0.4863884944254766</v>
      </c>
      <c r="AH4" s="119">
        <v>0</v>
      </c>
      <c r="AI4" s="118">
        <f t="shared" ref="AI4:AI35" si="4">AH4/(3.5*H4*1000)*100</f>
        <v>0</v>
      </c>
      <c r="AJ4" s="3"/>
      <c r="AK4" s="91">
        <f>AB4*0.5</f>
        <v>0</v>
      </c>
      <c r="AL4" s="91">
        <f t="shared" ref="AL4:AL35" si="5">(AA4+AD4+AF4+AH4+AK4)*H4</f>
        <v>52748.674719999995</v>
      </c>
      <c r="AM4" s="3"/>
      <c r="AN4" s="3"/>
      <c r="AO4" s="3">
        <f t="shared" ref="AO4:AO17" si="6">SUM(M4:P4)</f>
        <v>33.005000000000003</v>
      </c>
      <c r="AP4" s="3">
        <f t="shared" ref="AP4:AP17" si="7">SUM(R4:U4)</f>
        <v>33</v>
      </c>
      <c r="AQ4" s="4"/>
      <c r="AR4" s="4"/>
      <c r="AS4" s="4"/>
    </row>
    <row r="5" spans="1:48" s="1" customFormat="1" ht="23.25">
      <c r="A5" s="26" t="s">
        <v>64</v>
      </c>
      <c r="B5" s="26">
        <v>617</v>
      </c>
      <c r="C5" s="30">
        <v>218</v>
      </c>
      <c r="D5" s="26">
        <v>101</v>
      </c>
      <c r="E5" s="21" t="s">
        <v>66</v>
      </c>
      <c r="F5" s="25">
        <v>1715</v>
      </c>
      <c r="G5" s="25">
        <v>29500</v>
      </c>
      <c r="H5" s="14">
        <v>27.785</v>
      </c>
      <c r="I5" s="21">
        <v>2</v>
      </c>
      <c r="J5" s="21" t="s">
        <v>233</v>
      </c>
      <c r="K5" s="27">
        <v>42130</v>
      </c>
      <c r="L5" s="17" t="s">
        <v>161</v>
      </c>
      <c r="M5" s="120">
        <v>18.7</v>
      </c>
      <c r="N5" s="120">
        <v>6.7</v>
      </c>
      <c r="O5" s="120">
        <v>1.7749999999999999</v>
      </c>
      <c r="P5" s="120">
        <v>0.5</v>
      </c>
      <c r="Q5" s="120">
        <v>2.3253499999999998</v>
      </c>
      <c r="R5" s="120">
        <v>26.574999999999999</v>
      </c>
      <c r="S5" s="120">
        <v>0.875</v>
      </c>
      <c r="T5" s="120">
        <v>0.15</v>
      </c>
      <c r="U5" s="120">
        <v>7.4999999999999997E-2</v>
      </c>
      <c r="V5" s="120">
        <v>4.5343</v>
      </c>
      <c r="W5" s="116">
        <v>0</v>
      </c>
      <c r="X5" s="116">
        <v>0</v>
      </c>
      <c r="Y5" s="116">
        <f t="shared" si="0"/>
        <v>27.674999999999997</v>
      </c>
      <c r="Z5" s="120">
        <v>1.1582600000000001</v>
      </c>
      <c r="AA5" s="116">
        <v>148</v>
      </c>
      <c r="AB5" s="116">
        <v>195.22</v>
      </c>
      <c r="AC5" s="119">
        <f t="shared" si="1"/>
        <v>0.25256176251317514</v>
      </c>
      <c r="AD5" s="116">
        <v>108.28</v>
      </c>
      <c r="AE5" s="118">
        <f t="shared" si="2"/>
        <v>0.11134476464690608</v>
      </c>
      <c r="AF5" s="116">
        <v>34.53</v>
      </c>
      <c r="AG5" s="118">
        <f t="shared" si="3"/>
        <v>3.5507339520296152E-2</v>
      </c>
      <c r="AH5" s="116">
        <v>0.97</v>
      </c>
      <c r="AI5" s="118">
        <f t="shared" si="4"/>
        <v>9.974549474279545E-4</v>
      </c>
      <c r="AJ5" s="2"/>
      <c r="AK5" s="91">
        <f t="shared" ref="AK5:AK56" si="8">AB5*0.5</f>
        <v>97.61</v>
      </c>
      <c r="AL5" s="91">
        <f t="shared" si="5"/>
        <v>10819.201149999999</v>
      </c>
      <c r="AM5" s="2"/>
      <c r="AN5" s="2"/>
      <c r="AO5" s="3">
        <f t="shared" si="6"/>
        <v>27.674999999999997</v>
      </c>
      <c r="AP5" s="3">
        <f t="shared" si="7"/>
        <v>27.674999999999997</v>
      </c>
      <c r="AQ5" s="4"/>
      <c r="AR5" s="4"/>
      <c r="AS5" s="4"/>
    </row>
    <row r="6" spans="1:48" s="1" customFormat="1" ht="23.25">
      <c r="A6" s="26" t="s">
        <v>64</v>
      </c>
      <c r="B6" s="26">
        <v>617</v>
      </c>
      <c r="C6" s="30">
        <v>218</v>
      </c>
      <c r="D6" s="26">
        <v>102</v>
      </c>
      <c r="E6" s="21" t="s">
        <v>67</v>
      </c>
      <c r="F6" s="25">
        <v>29500</v>
      </c>
      <c r="G6" s="25">
        <v>51177</v>
      </c>
      <c r="H6" s="53">
        <v>21.677</v>
      </c>
      <c r="I6" s="21">
        <v>2</v>
      </c>
      <c r="J6" s="21" t="s">
        <v>233</v>
      </c>
      <c r="K6" s="27">
        <v>42130</v>
      </c>
      <c r="L6" s="17" t="s">
        <v>161</v>
      </c>
      <c r="M6" s="120">
        <v>12.6</v>
      </c>
      <c r="N6" s="120">
        <v>5.25</v>
      </c>
      <c r="O6" s="120">
        <v>3.1749999999999998</v>
      </c>
      <c r="P6" s="120">
        <v>0.52500000000000002</v>
      </c>
      <c r="Q6" s="120">
        <v>2.2787500000000001</v>
      </c>
      <c r="R6" s="120">
        <v>18.95</v>
      </c>
      <c r="S6" s="120">
        <v>2.15</v>
      </c>
      <c r="T6" s="120">
        <v>0.35</v>
      </c>
      <c r="U6" s="120">
        <v>0.1</v>
      </c>
      <c r="V6" s="120">
        <v>5.7958299999999996</v>
      </c>
      <c r="W6" s="116">
        <v>0</v>
      </c>
      <c r="X6" s="116">
        <v>0</v>
      </c>
      <c r="Y6" s="116">
        <f t="shared" si="0"/>
        <v>21.55</v>
      </c>
      <c r="Z6" s="120">
        <v>1.13761</v>
      </c>
      <c r="AA6" s="116">
        <v>114.51</v>
      </c>
      <c r="AB6" s="116">
        <v>151.33000000000001</v>
      </c>
      <c r="AC6" s="119">
        <f t="shared" si="1"/>
        <v>0.25066067392035007</v>
      </c>
      <c r="AD6" s="116">
        <v>83.94</v>
      </c>
      <c r="AE6" s="118">
        <f t="shared" si="2"/>
        <v>0.11063734438740205</v>
      </c>
      <c r="AF6" s="116">
        <v>26.77</v>
      </c>
      <c r="AG6" s="118">
        <f t="shared" si="3"/>
        <v>3.5284271017998012E-2</v>
      </c>
      <c r="AH6" s="116">
        <v>0.75</v>
      </c>
      <c r="AI6" s="118">
        <f t="shared" si="4"/>
        <v>9.8853953169587253E-4</v>
      </c>
      <c r="AJ6" s="2"/>
      <c r="AK6" s="91">
        <f t="shared" si="8"/>
        <v>75.665000000000006</v>
      </c>
      <c r="AL6" s="91">
        <f t="shared" si="5"/>
        <v>6538.5418949999994</v>
      </c>
      <c r="AM6" s="2"/>
      <c r="AN6" s="2"/>
      <c r="AO6" s="3">
        <f t="shared" si="6"/>
        <v>21.55</v>
      </c>
      <c r="AP6" s="3">
        <f t="shared" si="7"/>
        <v>21.55</v>
      </c>
      <c r="AQ6" s="4"/>
      <c r="AR6" s="4"/>
      <c r="AS6" s="4"/>
    </row>
    <row r="7" spans="1:48" s="1" customFormat="1" ht="23.25">
      <c r="A7" s="26" t="s">
        <v>64</v>
      </c>
      <c r="B7" s="26">
        <v>617</v>
      </c>
      <c r="C7" s="30">
        <v>219</v>
      </c>
      <c r="D7" s="26">
        <v>301</v>
      </c>
      <c r="E7" s="21" t="s">
        <v>68</v>
      </c>
      <c r="F7" s="25">
        <v>97604</v>
      </c>
      <c r="G7" s="25">
        <v>128082</v>
      </c>
      <c r="H7" s="53">
        <v>30.478000000000002</v>
      </c>
      <c r="I7" s="21">
        <v>4</v>
      </c>
      <c r="J7" s="21" t="s">
        <v>233</v>
      </c>
      <c r="K7" s="27">
        <v>42129</v>
      </c>
      <c r="L7" s="17" t="s">
        <v>161</v>
      </c>
      <c r="M7" s="120">
        <v>18.25</v>
      </c>
      <c r="N7" s="120">
        <v>7.5250000000000004</v>
      </c>
      <c r="O7" s="120">
        <v>3.4</v>
      </c>
      <c r="P7" s="120">
        <v>1.1499999999999999</v>
      </c>
      <c r="Q7" s="120">
        <v>2.7380100000000001</v>
      </c>
      <c r="R7" s="120">
        <v>26.9</v>
      </c>
      <c r="S7" s="120">
        <v>2.4249999999999998</v>
      </c>
      <c r="T7" s="120">
        <v>0.57499999999999996</v>
      </c>
      <c r="U7" s="120">
        <v>0.42499999999999999</v>
      </c>
      <c r="V7" s="120">
        <v>8.2154500000000006</v>
      </c>
      <c r="W7" s="116">
        <v>0</v>
      </c>
      <c r="X7" s="116">
        <v>0</v>
      </c>
      <c r="Y7" s="116">
        <f t="shared" si="0"/>
        <v>30.324999999999996</v>
      </c>
      <c r="Z7" s="120">
        <v>1.29681</v>
      </c>
      <c r="AA7" s="116">
        <v>39.06</v>
      </c>
      <c r="AB7" s="116">
        <v>25.17</v>
      </c>
      <c r="AC7" s="119">
        <f t="shared" si="1"/>
        <v>4.8414312900171556E-2</v>
      </c>
      <c r="AD7" s="116">
        <v>0</v>
      </c>
      <c r="AE7" s="118">
        <f t="shared" si="2"/>
        <v>0</v>
      </c>
      <c r="AF7" s="116">
        <v>0</v>
      </c>
      <c r="AG7" s="118">
        <f t="shared" si="3"/>
        <v>0</v>
      </c>
      <c r="AH7" s="116">
        <v>0</v>
      </c>
      <c r="AI7" s="118">
        <f t="shared" si="4"/>
        <v>0</v>
      </c>
      <c r="AJ7" s="2"/>
      <c r="AK7" s="91">
        <f t="shared" si="8"/>
        <v>12.585000000000001</v>
      </c>
      <c r="AL7" s="91">
        <f t="shared" si="5"/>
        <v>1574.0363100000002</v>
      </c>
      <c r="AM7" s="2"/>
      <c r="AN7" s="2"/>
      <c r="AO7" s="3">
        <f t="shared" si="6"/>
        <v>30.324999999999996</v>
      </c>
      <c r="AP7" s="3">
        <f t="shared" si="7"/>
        <v>30.324999999999999</v>
      </c>
      <c r="AQ7" s="4"/>
      <c r="AR7" s="4"/>
      <c r="AS7" s="4"/>
    </row>
    <row r="8" spans="1:48" s="1" customFormat="1" ht="23.25">
      <c r="A8" s="26" t="s">
        <v>64</v>
      </c>
      <c r="B8" s="26">
        <v>617</v>
      </c>
      <c r="C8" s="30">
        <v>219</v>
      </c>
      <c r="D8" s="26">
        <v>301</v>
      </c>
      <c r="E8" s="21" t="s">
        <v>68</v>
      </c>
      <c r="F8" s="25">
        <v>128082</v>
      </c>
      <c r="G8" s="25">
        <v>97604</v>
      </c>
      <c r="H8" s="53">
        <v>30.478000000000002</v>
      </c>
      <c r="I8" s="21">
        <v>4</v>
      </c>
      <c r="J8" s="21" t="s">
        <v>17</v>
      </c>
      <c r="K8" s="27">
        <v>42129</v>
      </c>
      <c r="L8" s="17" t="s">
        <v>161</v>
      </c>
      <c r="M8" s="120">
        <v>12.78</v>
      </c>
      <c r="N8" s="120">
        <v>8.3000000000000007</v>
      </c>
      <c r="O8" s="120">
        <v>7.25</v>
      </c>
      <c r="P8" s="120">
        <v>2.7250000000000001</v>
      </c>
      <c r="Q8" s="120">
        <v>3.3398400000000001</v>
      </c>
      <c r="R8" s="120">
        <v>25.475000000000001</v>
      </c>
      <c r="S8" s="120">
        <v>3.4</v>
      </c>
      <c r="T8" s="120">
        <v>0.9</v>
      </c>
      <c r="U8" s="120">
        <v>1.2749999999999999</v>
      </c>
      <c r="V8" s="120">
        <v>9.9896999999999991</v>
      </c>
      <c r="W8" s="116">
        <v>0</v>
      </c>
      <c r="X8" s="116">
        <v>0</v>
      </c>
      <c r="Y8" s="116">
        <f t="shared" si="0"/>
        <v>31.055</v>
      </c>
      <c r="Z8" s="120">
        <v>1.2140299999999999</v>
      </c>
      <c r="AA8" s="116">
        <v>0</v>
      </c>
      <c r="AB8" s="116">
        <v>46.27</v>
      </c>
      <c r="AC8" s="119">
        <f t="shared" si="1"/>
        <v>2.1687774788371941E-2</v>
      </c>
      <c r="AD8" s="116">
        <v>0</v>
      </c>
      <c r="AE8" s="118">
        <f t="shared" si="2"/>
        <v>0</v>
      </c>
      <c r="AF8" s="116">
        <v>0.74</v>
      </c>
      <c r="AG8" s="118">
        <f t="shared" si="3"/>
        <v>6.9370881103934454E-4</v>
      </c>
      <c r="AH8" s="116">
        <v>0</v>
      </c>
      <c r="AI8" s="118">
        <f t="shared" si="4"/>
        <v>0</v>
      </c>
      <c r="AJ8" s="2"/>
      <c r="AK8" s="91">
        <f t="shared" si="8"/>
        <v>23.135000000000002</v>
      </c>
      <c r="AL8" s="91">
        <f t="shared" si="5"/>
        <v>727.66225000000009</v>
      </c>
      <c r="AM8" s="2"/>
      <c r="AN8" s="2"/>
      <c r="AO8" s="3">
        <f t="shared" si="6"/>
        <v>31.055</v>
      </c>
      <c r="AP8" s="3">
        <f t="shared" si="7"/>
        <v>31.049999999999997</v>
      </c>
      <c r="AQ8" s="4"/>
      <c r="AR8" s="4"/>
      <c r="AS8" s="4"/>
    </row>
    <row r="9" spans="1:48" s="1" customFormat="1" ht="23.25">
      <c r="A9" s="26" t="s">
        <v>64</v>
      </c>
      <c r="B9" s="26">
        <v>617</v>
      </c>
      <c r="C9" s="30">
        <v>219</v>
      </c>
      <c r="D9" s="26">
        <v>302</v>
      </c>
      <c r="E9" s="21" t="s">
        <v>69</v>
      </c>
      <c r="F9" s="25">
        <v>128082</v>
      </c>
      <c r="G9" s="25">
        <v>137897</v>
      </c>
      <c r="H9" s="53">
        <v>9.8149999999999995</v>
      </c>
      <c r="I9" s="21">
        <v>4</v>
      </c>
      <c r="J9" s="21" t="s">
        <v>233</v>
      </c>
      <c r="K9" s="27">
        <v>42129</v>
      </c>
      <c r="L9" s="17" t="s">
        <v>161</v>
      </c>
      <c r="M9" s="120">
        <v>3.7749999999999999</v>
      </c>
      <c r="N9" s="120">
        <v>2.875</v>
      </c>
      <c r="O9" s="120">
        <v>2.5</v>
      </c>
      <c r="P9" s="120">
        <v>0.95</v>
      </c>
      <c r="Q9" s="120">
        <v>3.2932100000000002</v>
      </c>
      <c r="R9" s="120">
        <v>5.1749999999999998</v>
      </c>
      <c r="S9" s="120">
        <v>2.95</v>
      </c>
      <c r="T9" s="120">
        <v>1.1000000000000001</v>
      </c>
      <c r="U9" s="120">
        <v>0.875</v>
      </c>
      <c r="V9" s="120">
        <v>9.7056000000000004</v>
      </c>
      <c r="W9" s="116">
        <v>0</v>
      </c>
      <c r="X9" s="116">
        <v>0</v>
      </c>
      <c r="Y9" s="116">
        <f t="shared" si="0"/>
        <v>10.1</v>
      </c>
      <c r="Z9" s="120">
        <v>1.2080900000000001</v>
      </c>
      <c r="AA9" s="116">
        <v>139</v>
      </c>
      <c r="AB9" s="116">
        <v>97.96</v>
      </c>
      <c r="AC9" s="119">
        <f t="shared" si="1"/>
        <v>0.54720908230842003</v>
      </c>
      <c r="AD9" s="116">
        <v>133.13999999999999</v>
      </c>
      <c r="AE9" s="118">
        <f t="shared" si="2"/>
        <v>0.38757004584819149</v>
      </c>
      <c r="AF9" s="116">
        <v>114.44</v>
      </c>
      <c r="AG9" s="118">
        <f t="shared" si="3"/>
        <v>0.33313441525362053</v>
      </c>
      <c r="AH9" s="116">
        <v>0</v>
      </c>
      <c r="AI9" s="118">
        <f t="shared" si="4"/>
        <v>0</v>
      </c>
      <c r="AJ9" s="2"/>
      <c r="AK9" s="91">
        <f t="shared" si="8"/>
        <v>48.98</v>
      </c>
      <c r="AL9" s="91">
        <f t="shared" si="5"/>
        <v>4275.0213999999996</v>
      </c>
      <c r="AM9" s="2"/>
      <c r="AN9" s="2"/>
      <c r="AO9" s="3">
        <f t="shared" si="6"/>
        <v>10.1</v>
      </c>
      <c r="AP9" s="3">
        <f t="shared" si="7"/>
        <v>10.1</v>
      </c>
      <c r="AQ9" s="4"/>
      <c r="AR9" s="4"/>
      <c r="AS9" s="4"/>
    </row>
    <row r="10" spans="1:48" s="1" customFormat="1" ht="23.25">
      <c r="A10" s="26" t="s">
        <v>64</v>
      </c>
      <c r="B10" s="26">
        <v>617</v>
      </c>
      <c r="C10" s="30">
        <v>219</v>
      </c>
      <c r="D10" s="26">
        <v>302</v>
      </c>
      <c r="E10" s="21" t="s">
        <v>69</v>
      </c>
      <c r="F10" s="25">
        <v>128082</v>
      </c>
      <c r="G10" s="25">
        <v>137897</v>
      </c>
      <c r="H10" s="53">
        <v>9.8149999999999995</v>
      </c>
      <c r="I10" s="21">
        <v>4</v>
      </c>
      <c r="J10" s="21" t="s">
        <v>17</v>
      </c>
      <c r="K10" s="27">
        <v>42129</v>
      </c>
      <c r="L10" s="17" t="s">
        <v>161</v>
      </c>
      <c r="M10" s="120">
        <v>2.6</v>
      </c>
      <c r="N10" s="120">
        <v>3.2</v>
      </c>
      <c r="O10" s="120">
        <v>2.4500000000000002</v>
      </c>
      <c r="P10" s="120">
        <v>1.0249999999999999</v>
      </c>
      <c r="Q10" s="120">
        <v>3.7857400000000001</v>
      </c>
      <c r="R10" s="120">
        <v>4.125</v>
      </c>
      <c r="S10" s="120">
        <v>3</v>
      </c>
      <c r="T10" s="120">
        <v>1.35</v>
      </c>
      <c r="U10" s="120">
        <v>0.8</v>
      </c>
      <c r="V10" s="120">
        <v>9.3877199999999998</v>
      </c>
      <c r="W10" s="116">
        <v>0</v>
      </c>
      <c r="X10" s="116">
        <v>0</v>
      </c>
      <c r="Y10" s="116">
        <f t="shared" si="0"/>
        <v>9.2750000000000004</v>
      </c>
      <c r="Z10" s="120">
        <v>1.23956</v>
      </c>
      <c r="AA10" s="116">
        <v>322.2</v>
      </c>
      <c r="AB10" s="116">
        <v>155.06</v>
      </c>
      <c r="AC10" s="119">
        <f t="shared" si="1"/>
        <v>1.1636125463940035</v>
      </c>
      <c r="AD10" s="116">
        <v>262.05</v>
      </c>
      <c r="AE10" s="118">
        <f t="shared" si="2"/>
        <v>0.76282657739611381</v>
      </c>
      <c r="AF10" s="116">
        <v>179.96</v>
      </c>
      <c r="AG10" s="118">
        <f t="shared" si="3"/>
        <v>0.52386289207481262</v>
      </c>
      <c r="AH10" s="116">
        <v>0.18</v>
      </c>
      <c r="AI10" s="118">
        <f t="shared" si="4"/>
        <v>5.2397933192635179E-4</v>
      </c>
      <c r="AJ10" s="2"/>
      <c r="AK10" s="91">
        <f t="shared" si="8"/>
        <v>77.53</v>
      </c>
      <c r="AL10" s="91">
        <f t="shared" si="5"/>
        <v>8263.4447999999993</v>
      </c>
      <c r="AM10" s="2"/>
      <c r="AN10" s="2"/>
      <c r="AO10" s="3">
        <f t="shared" si="6"/>
        <v>9.2750000000000004</v>
      </c>
      <c r="AP10" s="3">
        <f t="shared" si="7"/>
        <v>9.2750000000000004</v>
      </c>
      <c r="AQ10" s="4"/>
      <c r="AR10" s="4"/>
      <c r="AS10" s="4"/>
    </row>
    <row r="11" spans="1:48" s="1" customFormat="1" ht="23.25">
      <c r="A11" s="26" t="s">
        <v>64</v>
      </c>
      <c r="B11" s="26">
        <v>617</v>
      </c>
      <c r="C11" s="30">
        <v>224</v>
      </c>
      <c r="D11" s="26">
        <v>301</v>
      </c>
      <c r="E11" s="21" t="s">
        <v>70</v>
      </c>
      <c r="F11" s="25">
        <v>104799</v>
      </c>
      <c r="G11" s="25">
        <v>127124</v>
      </c>
      <c r="H11" s="53">
        <v>22.324999999999999</v>
      </c>
      <c r="I11" s="21">
        <v>2</v>
      </c>
      <c r="J11" s="21" t="s">
        <v>233</v>
      </c>
      <c r="K11" s="27">
        <v>42130</v>
      </c>
      <c r="L11" s="17" t="s">
        <v>161</v>
      </c>
      <c r="M11" s="120">
        <v>15.78</v>
      </c>
      <c r="N11" s="120">
        <v>4.7249999999999996</v>
      </c>
      <c r="O11" s="120">
        <v>1.2</v>
      </c>
      <c r="P11" s="120">
        <v>0.52500000000000002</v>
      </c>
      <c r="Q11" s="120">
        <v>2.35799</v>
      </c>
      <c r="R11" s="120">
        <v>21.6</v>
      </c>
      <c r="S11" s="120">
        <v>0.5</v>
      </c>
      <c r="T11" s="120">
        <v>7.4999999999999997E-2</v>
      </c>
      <c r="U11" s="120">
        <v>0.05</v>
      </c>
      <c r="V11" s="120">
        <v>4.2943199999999999</v>
      </c>
      <c r="W11" s="116">
        <v>0</v>
      </c>
      <c r="X11" s="116">
        <v>0</v>
      </c>
      <c r="Y11" s="116">
        <f t="shared" si="0"/>
        <v>22.229999999999997</v>
      </c>
      <c r="Z11" s="120">
        <v>1.38079</v>
      </c>
      <c r="AA11" s="116">
        <v>0</v>
      </c>
      <c r="AB11" s="116">
        <v>0</v>
      </c>
      <c r="AC11" s="119">
        <f t="shared" si="1"/>
        <v>0</v>
      </c>
      <c r="AD11" s="116">
        <v>50.86</v>
      </c>
      <c r="AE11" s="118">
        <f t="shared" si="2"/>
        <v>6.5090385538313866E-2</v>
      </c>
      <c r="AF11" s="116">
        <v>12.58</v>
      </c>
      <c r="AG11" s="118">
        <f t="shared" si="3"/>
        <v>1.6099824028155494E-2</v>
      </c>
      <c r="AH11" s="116">
        <v>0</v>
      </c>
      <c r="AI11" s="118">
        <f t="shared" si="4"/>
        <v>0</v>
      </c>
      <c r="AJ11" s="2"/>
      <c r="AK11" s="91">
        <f t="shared" si="8"/>
        <v>0</v>
      </c>
      <c r="AL11" s="91">
        <f t="shared" si="5"/>
        <v>1416.298</v>
      </c>
      <c r="AM11" s="2"/>
      <c r="AN11" s="2"/>
      <c r="AO11" s="3">
        <f t="shared" si="6"/>
        <v>22.229999999999997</v>
      </c>
      <c r="AP11" s="3">
        <f t="shared" si="7"/>
        <v>22.225000000000001</v>
      </c>
      <c r="AQ11" s="4"/>
      <c r="AR11" s="4"/>
      <c r="AS11" s="4"/>
    </row>
    <row r="12" spans="1:48" s="1" customFormat="1" ht="23.25">
      <c r="A12" s="26" t="s">
        <v>64</v>
      </c>
      <c r="B12" s="26">
        <v>617</v>
      </c>
      <c r="C12" s="30">
        <v>224</v>
      </c>
      <c r="D12" s="26">
        <v>302</v>
      </c>
      <c r="E12" s="21" t="s">
        <v>71</v>
      </c>
      <c r="F12" s="25" t="s">
        <v>152</v>
      </c>
      <c r="G12" s="25" t="s">
        <v>153</v>
      </c>
      <c r="H12" s="53">
        <v>57.023000000000003</v>
      </c>
      <c r="I12" s="21">
        <v>2</v>
      </c>
      <c r="J12" s="21" t="s">
        <v>233</v>
      </c>
      <c r="K12" s="27">
        <v>42131</v>
      </c>
      <c r="L12" s="17" t="s">
        <v>161</v>
      </c>
      <c r="M12" s="120">
        <v>38.979999999999997</v>
      </c>
      <c r="N12" s="120">
        <v>11.83</v>
      </c>
      <c r="O12" s="120">
        <v>4.375</v>
      </c>
      <c r="P12" s="120">
        <v>1.75</v>
      </c>
      <c r="Q12" s="120">
        <v>2.42977</v>
      </c>
      <c r="R12" s="120">
        <v>55.225000000000001</v>
      </c>
      <c r="S12" s="120">
        <v>1.3</v>
      </c>
      <c r="T12" s="120">
        <v>0.32500000000000001</v>
      </c>
      <c r="U12" s="120">
        <v>7.4999999999999997E-2</v>
      </c>
      <c r="V12" s="120">
        <v>4.6029799999999996</v>
      </c>
      <c r="W12" s="116">
        <v>0</v>
      </c>
      <c r="X12" s="116">
        <v>0</v>
      </c>
      <c r="Y12" s="116">
        <f t="shared" si="0"/>
        <v>56.934999999999995</v>
      </c>
      <c r="Z12" s="120">
        <v>1.29904</v>
      </c>
      <c r="AA12" s="116">
        <v>13.58</v>
      </c>
      <c r="AB12" s="116">
        <v>0</v>
      </c>
      <c r="AC12" s="119">
        <f t="shared" si="1"/>
        <v>6.8042719604370161E-3</v>
      </c>
      <c r="AD12" s="116">
        <v>168.27</v>
      </c>
      <c r="AE12" s="118">
        <f t="shared" si="2"/>
        <v>8.4311844092985033E-2</v>
      </c>
      <c r="AF12" s="116">
        <v>147.75</v>
      </c>
      <c r="AG12" s="118">
        <f t="shared" si="3"/>
        <v>7.4030278509172986E-2</v>
      </c>
      <c r="AH12" s="116">
        <v>0</v>
      </c>
      <c r="AI12" s="118">
        <f t="shared" si="4"/>
        <v>0</v>
      </c>
      <c r="AJ12" s="2"/>
      <c r="AK12" s="91">
        <f t="shared" si="8"/>
        <v>0</v>
      </c>
      <c r="AL12" s="91">
        <f t="shared" si="5"/>
        <v>18794.780800000004</v>
      </c>
      <c r="AM12" s="2"/>
      <c r="AN12" s="2"/>
      <c r="AO12" s="3">
        <f t="shared" si="6"/>
        <v>56.934999999999995</v>
      </c>
      <c r="AP12" s="3">
        <f t="shared" si="7"/>
        <v>56.925000000000004</v>
      </c>
      <c r="AQ12" s="4"/>
      <c r="AR12" s="4"/>
      <c r="AS12" s="4"/>
    </row>
    <row r="13" spans="1:48" s="93" customFormat="1" ht="23.25">
      <c r="A13" s="98" t="s">
        <v>64</v>
      </c>
      <c r="B13" s="98">
        <v>617</v>
      </c>
      <c r="C13" s="30">
        <v>226</v>
      </c>
      <c r="D13" s="98">
        <v>201</v>
      </c>
      <c r="E13" s="98" t="s">
        <v>72</v>
      </c>
      <c r="F13" s="25">
        <v>78698</v>
      </c>
      <c r="G13" s="25">
        <v>91010</v>
      </c>
      <c r="H13" s="87">
        <v>12.311999999999999</v>
      </c>
      <c r="I13" s="98">
        <v>4</v>
      </c>
      <c r="J13" s="98" t="s">
        <v>234</v>
      </c>
      <c r="K13" s="28">
        <v>42129</v>
      </c>
      <c r="L13" s="94" t="s">
        <v>161</v>
      </c>
      <c r="M13" s="116">
        <v>4.55</v>
      </c>
      <c r="N13" s="116">
        <v>4.5250000000000004</v>
      </c>
      <c r="O13" s="116">
        <v>2.25</v>
      </c>
      <c r="P13" s="116">
        <v>0.8</v>
      </c>
      <c r="Q13" s="116">
        <v>3.04094</v>
      </c>
      <c r="R13" s="116">
        <v>9.4749999999999996</v>
      </c>
      <c r="S13" s="116">
        <v>1.825</v>
      </c>
      <c r="T13" s="116">
        <v>0.5</v>
      </c>
      <c r="U13" s="116">
        <v>0.32500000000000001</v>
      </c>
      <c r="V13" s="116">
        <v>5.9077500000000001</v>
      </c>
      <c r="W13" s="116">
        <v>0</v>
      </c>
      <c r="X13" s="116">
        <v>0</v>
      </c>
      <c r="Y13" s="116">
        <f t="shared" si="0"/>
        <v>12.125</v>
      </c>
      <c r="Z13" s="116">
        <v>1.28061</v>
      </c>
      <c r="AA13" s="116">
        <v>32.08</v>
      </c>
      <c r="AB13" s="116">
        <v>120.43</v>
      </c>
      <c r="AC13" s="116">
        <f t="shared" si="1"/>
        <v>0.21418128654970761</v>
      </c>
      <c r="AD13" s="116">
        <v>53.85</v>
      </c>
      <c r="AE13" s="112">
        <f t="shared" si="2"/>
        <v>0.12496519075466445</v>
      </c>
      <c r="AF13" s="116">
        <v>91.64</v>
      </c>
      <c r="AG13" s="112">
        <f t="shared" si="3"/>
        <v>0.21266128283672142</v>
      </c>
      <c r="AH13" s="116">
        <v>0.19</v>
      </c>
      <c r="AI13" s="112">
        <f t="shared" si="4"/>
        <v>4.4091710758377428E-4</v>
      </c>
      <c r="AJ13" s="91"/>
      <c r="AK13" s="91">
        <f t="shared" si="8"/>
        <v>60.215000000000003</v>
      </c>
      <c r="AL13" s="91">
        <f t="shared" si="5"/>
        <v>2929.9481999999998</v>
      </c>
      <c r="AM13" s="91"/>
      <c r="AN13" s="91"/>
      <c r="AO13" s="91">
        <f t="shared" si="6"/>
        <v>12.125</v>
      </c>
      <c r="AP13" s="91">
        <f t="shared" si="7"/>
        <v>12.124999999999998</v>
      </c>
      <c r="AQ13" s="92"/>
      <c r="AR13" s="92"/>
      <c r="AS13" s="92"/>
    </row>
    <row r="14" spans="1:48" s="93" customFormat="1" ht="23.25">
      <c r="A14" s="98" t="s">
        <v>64</v>
      </c>
      <c r="B14" s="98">
        <v>617</v>
      </c>
      <c r="C14" s="30">
        <v>226</v>
      </c>
      <c r="D14" s="98">
        <v>201</v>
      </c>
      <c r="E14" s="98" t="s">
        <v>72</v>
      </c>
      <c r="F14" s="25" t="s">
        <v>154</v>
      </c>
      <c r="G14" s="25" t="s">
        <v>155</v>
      </c>
      <c r="H14" s="87">
        <v>12.311999999999999</v>
      </c>
      <c r="I14" s="98">
        <v>4</v>
      </c>
      <c r="J14" s="98" t="s">
        <v>14</v>
      </c>
      <c r="K14" s="28">
        <v>42129</v>
      </c>
      <c r="L14" s="94" t="s">
        <v>161</v>
      </c>
      <c r="M14" s="116">
        <v>4.75</v>
      </c>
      <c r="N14" s="116">
        <v>4.875</v>
      </c>
      <c r="O14" s="116">
        <v>1.675</v>
      </c>
      <c r="P14" s="116">
        <v>0.77500000000000002</v>
      </c>
      <c r="Q14" s="116">
        <v>3.1181199999999998</v>
      </c>
      <c r="R14" s="116">
        <v>10.625</v>
      </c>
      <c r="S14" s="116">
        <v>1.075</v>
      </c>
      <c r="T14" s="116">
        <v>0.22500000000000001</v>
      </c>
      <c r="U14" s="116">
        <v>0.15</v>
      </c>
      <c r="V14" s="116">
        <v>5.6376200000000001</v>
      </c>
      <c r="W14" s="116">
        <v>0</v>
      </c>
      <c r="X14" s="116">
        <v>0</v>
      </c>
      <c r="Y14" s="116">
        <f t="shared" si="0"/>
        <v>12.075000000000001</v>
      </c>
      <c r="Z14" s="116">
        <v>1.28233</v>
      </c>
      <c r="AA14" s="116">
        <v>32.08</v>
      </c>
      <c r="AB14" s="116">
        <v>120.43</v>
      </c>
      <c r="AC14" s="116">
        <f t="shared" si="1"/>
        <v>0.21418128654970761</v>
      </c>
      <c r="AD14" s="116">
        <v>53.85</v>
      </c>
      <c r="AE14" s="112">
        <f t="shared" si="2"/>
        <v>0.12496519075466445</v>
      </c>
      <c r="AF14" s="116">
        <v>91.64</v>
      </c>
      <c r="AG14" s="112">
        <f t="shared" si="3"/>
        <v>0.21266128283672142</v>
      </c>
      <c r="AH14" s="116">
        <v>0.19</v>
      </c>
      <c r="AI14" s="112">
        <f t="shared" si="4"/>
        <v>4.4091710758377428E-4</v>
      </c>
      <c r="AJ14" s="91"/>
      <c r="AK14" s="91">
        <f t="shared" si="8"/>
        <v>60.215000000000003</v>
      </c>
      <c r="AL14" s="91">
        <f t="shared" si="5"/>
        <v>2929.9481999999998</v>
      </c>
      <c r="AM14" s="91"/>
      <c r="AN14" s="91"/>
      <c r="AO14" s="91">
        <f t="shared" si="6"/>
        <v>12.075000000000001</v>
      </c>
      <c r="AP14" s="91">
        <f t="shared" si="7"/>
        <v>12.074999999999999</v>
      </c>
      <c r="AQ14" s="92"/>
      <c r="AR14" s="92"/>
      <c r="AS14" s="92"/>
    </row>
    <row r="15" spans="1:48" s="93" customFormat="1" ht="23.25">
      <c r="A15" s="98" t="s">
        <v>64</v>
      </c>
      <c r="B15" s="98">
        <v>617</v>
      </c>
      <c r="C15" s="48">
        <v>226</v>
      </c>
      <c r="D15" s="98">
        <v>202</v>
      </c>
      <c r="E15" s="98" t="s">
        <v>73</v>
      </c>
      <c r="F15" s="25">
        <v>91010</v>
      </c>
      <c r="G15" s="25">
        <v>108098</v>
      </c>
      <c r="H15" s="87">
        <v>17.088000000000001</v>
      </c>
      <c r="I15" s="98">
        <v>6</v>
      </c>
      <c r="J15" s="98" t="s">
        <v>234</v>
      </c>
      <c r="K15" s="28">
        <v>42129</v>
      </c>
      <c r="L15" s="94" t="s">
        <v>161</v>
      </c>
      <c r="M15" s="116">
        <v>11.83</v>
      </c>
      <c r="N15" s="116">
        <v>3.65</v>
      </c>
      <c r="O15" s="116">
        <v>1.075</v>
      </c>
      <c r="P15" s="116">
        <v>0.57499999999999996</v>
      </c>
      <c r="Q15" s="116">
        <v>2.6045600000000002</v>
      </c>
      <c r="R15" s="116">
        <v>14.875</v>
      </c>
      <c r="S15" s="116">
        <v>1.575</v>
      </c>
      <c r="T15" s="116">
        <v>0.375</v>
      </c>
      <c r="U15" s="116">
        <v>0.3</v>
      </c>
      <c r="V15" s="116">
        <v>6.0237100000000003</v>
      </c>
      <c r="W15" s="116">
        <v>0</v>
      </c>
      <c r="X15" s="116">
        <v>0</v>
      </c>
      <c r="Y15" s="116">
        <f t="shared" si="0"/>
        <v>17.13</v>
      </c>
      <c r="Z15" s="116">
        <v>1.09419</v>
      </c>
      <c r="AA15" s="116">
        <v>288.08</v>
      </c>
      <c r="AB15" s="116">
        <v>66.88</v>
      </c>
      <c r="AC15" s="116">
        <f t="shared" si="1"/>
        <v>0.53758694489031567</v>
      </c>
      <c r="AD15" s="116">
        <v>1646.55</v>
      </c>
      <c r="AE15" s="112">
        <f t="shared" si="2"/>
        <v>2.7530597913322632</v>
      </c>
      <c r="AF15" s="116">
        <v>257.31</v>
      </c>
      <c r="AG15" s="112">
        <f t="shared" si="3"/>
        <v>0.43022672552166924</v>
      </c>
      <c r="AH15" s="116">
        <v>0.25</v>
      </c>
      <c r="AI15" s="112">
        <f t="shared" si="4"/>
        <v>4.1800428036383087E-4</v>
      </c>
      <c r="AJ15" s="91"/>
      <c r="AK15" s="91">
        <f t="shared" si="8"/>
        <v>33.44</v>
      </c>
      <c r="AL15" s="91">
        <f t="shared" si="5"/>
        <v>38031.565440000006</v>
      </c>
      <c r="AM15" s="91"/>
      <c r="AN15" s="91"/>
      <c r="AO15" s="91">
        <f t="shared" si="6"/>
        <v>17.13</v>
      </c>
      <c r="AP15" s="91">
        <f t="shared" si="7"/>
        <v>17.125</v>
      </c>
      <c r="AQ15" s="92"/>
      <c r="AR15" s="92"/>
      <c r="AS15" s="92"/>
    </row>
    <row r="16" spans="1:48" s="93" customFormat="1" ht="23.25">
      <c r="A16" s="98" t="s">
        <v>64</v>
      </c>
      <c r="B16" s="98">
        <v>617</v>
      </c>
      <c r="C16" s="48">
        <v>226</v>
      </c>
      <c r="D16" s="98">
        <v>202</v>
      </c>
      <c r="E16" s="98" t="s">
        <v>73</v>
      </c>
      <c r="F16" s="107">
        <v>108098</v>
      </c>
      <c r="G16" s="107">
        <v>91010</v>
      </c>
      <c r="H16" s="87">
        <v>17.088000000000001</v>
      </c>
      <c r="I16" s="98">
        <v>6</v>
      </c>
      <c r="J16" s="98" t="s">
        <v>14</v>
      </c>
      <c r="K16" s="28">
        <v>42129</v>
      </c>
      <c r="L16" s="94" t="s">
        <v>161</v>
      </c>
      <c r="M16" s="116">
        <v>10.6</v>
      </c>
      <c r="N16" s="116">
        <v>3.9</v>
      </c>
      <c r="O16" s="116">
        <v>1.5249999999999999</v>
      </c>
      <c r="P16" s="116">
        <v>0.95</v>
      </c>
      <c r="Q16" s="116">
        <v>2.8207100000000001</v>
      </c>
      <c r="R16" s="116">
        <v>13.45</v>
      </c>
      <c r="S16" s="116">
        <v>2.35</v>
      </c>
      <c r="T16" s="116">
        <v>0.875</v>
      </c>
      <c r="U16" s="116">
        <v>0.3</v>
      </c>
      <c r="V16" s="116">
        <v>7.5865900000000002</v>
      </c>
      <c r="W16" s="116">
        <v>0</v>
      </c>
      <c r="X16" s="116">
        <v>0</v>
      </c>
      <c r="Y16" s="116">
        <f t="shared" si="0"/>
        <v>16.974999999999998</v>
      </c>
      <c r="Z16" s="116">
        <v>1.09378</v>
      </c>
      <c r="AA16" s="116">
        <v>30.31</v>
      </c>
      <c r="AB16" s="116">
        <v>0</v>
      </c>
      <c r="AC16" s="116">
        <f t="shared" si="1"/>
        <v>5.0678838951310846E-2</v>
      </c>
      <c r="AD16" s="116">
        <v>8.82</v>
      </c>
      <c r="AE16" s="112">
        <f t="shared" si="2"/>
        <v>1.4747191011235953E-2</v>
      </c>
      <c r="AF16" s="116">
        <v>72.760000000000005</v>
      </c>
      <c r="AG16" s="112">
        <f t="shared" si="3"/>
        <v>0.12165596575708934</v>
      </c>
      <c r="AH16" s="116">
        <v>0</v>
      </c>
      <c r="AI16" s="112">
        <f t="shared" si="4"/>
        <v>0</v>
      </c>
      <c r="AJ16" s="91"/>
      <c r="AK16" s="91">
        <f t="shared" si="8"/>
        <v>0</v>
      </c>
      <c r="AL16" s="91">
        <f t="shared" si="5"/>
        <v>1911.9763200000002</v>
      </c>
      <c r="AM16" s="91"/>
      <c r="AN16" s="91"/>
      <c r="AO16" s="91">
        <f t="shared" si="6"/>
        <v>16.974999999999998</v>
      </c>
      <c r="AP16" s="91">
        <f t="shared" si="7"/>
        <v>16.974999999999998</v>
      </c>
      <c r="AQ16" s="92"/>
      <c r="AR16" s="92"/>
      <c r="AS16" s="92"/>
    </row>
    <row r="17" spans="1:45" s="93" customFormat="1" ht="23.25">
      <c r="A17" s="98" t="s">
        <v>64</v>
      </c>
      <c r="B17" s="98">
        <v>617</v>
      </c>
      <c r="C17" s="48">
        <v>226</v>
      </c>
      <c r="D17" s="98">
        <v>204</v>
      </c>
      <c r="E17" s="98" t="s">
        <v>74</v>
      </c>
      <c r="F17" s="25" t="s">
        <v>220</v>
      </c>
      <c r="G17" s="25" t="s">
        <v>221</v>
      </c>
      <c r="H17" s="87">
        <v>20.736999999999998</v>
      </c>
      <c r="I17" s="98">
        <v>4</v>
      </c>
      <c r="J17" s="98" t="s">
        <v>14</v>
      </c>
      <c r="K17" s="28">
        <v>42131</v>
      </c>
      <c r="L17" s="94" t="s">
        <v>161</v>
      </c>
      <c r="M17" s="152">
        <v>10.707000000000001</v>
      </c>
      <c r="N17" s="152">
        <v>5.8369999999999997</v>
      </c>
      <c r="O17" s="152">
        <v>2.7050000000000001</v>
      </c>
      <c r="P17" s="152">
        <v>1.488</v>
      </c>
      <c r="Q17" s="152">
        <v>2.81473</v>
      </c>
      <c r="R17" s="152">
        <v>14.651</v>
      </c>
      <c r="S17" s="152">
        <v>3.8730000000000002</v>
      </c>
      <c r="T17" s="152">
        <v>2.1890000000000001</v>
      </c>
      <c r="U17" s="152">
        <v>2.4E-2</v>
      </c>
      <c r="V17" s="116">
        <v>7.0326599999999999</v>
      </c>
      <c r="W17" s="116">
        <v>0</v>
      </c>
      <c r="X17" s="116">
        <v>0</v>
      </c>
      <c r="Y17" s="116">
        <f t="shared" si="0"/>
        <v>20.737000000000002</v>
      </c>
      <c r="Z17" s="116">
        <v>1.25545</v>
      </c>
      <c r="AA17" s="116">
        <v>349.16</v>
      </c>
      <c r="AB17" s="116">
        <v>0</v>
      </c>
      <c r="AC17" s="116">
        <f t="shared" si="1"/>
        <v>0.48107247914355983</v>
      </c>
      <c r="AD17" s="116">
        <v>135.01</v>
      </c>
      <c r="AE17" s="112">
        <f t="shared" si="2"/>
        <v>0.18601671270813383</v>
      </c>
      <c r="AF17" s="116">
        <v>0</v>
      </c>
      <c r="AG17" s="112">
        <f t="shared" si="3"/>
        <v>0</v>
      </c>
      <c r="AH17" s="116">
        <v>0</v>
      </c>
      <c r="AI17" s="112">
        <f t="shared" si="4"/>
        <v>0</v>
      </c>
      <c r="AJ17" s="91"/>
      <c r="AK17" s="91">
        <f t="shared" si="8"/>
        <v>0</v>
      </c>
      <c r="AL17" s="91">
        <f t="shared" si="5"/>
        <v>10040.23329</v>
      </c>
      <c r="AM17" s="91"/>
      <c r="AN17" s="91"/>
      <c r="AO17" s="91">
        <f t="shared" si="6"/>
        <v>20.737000000000002</v>
      </c>
      <c r="AP17" s="91">
        <f t="shared" si="7"/>
        <v>20.737000000000002</v>
      </c>
      <c r="AQ17" s="92"/>
      <c r="AR17" s="92"/>
      <c r="AS17" s="92"/>
    </row>
    <row r="18" spans="1:45" s="93" customFormat="1" ht="23.25">
      <c r="A18" s="98" t="s">
        <v>64</v>
      </c>
      <c r="B18" s="98">
        <v>617</v>
      </c>
      <c r="C18" s="48">
        <v>226</v>
      </c>
      <c r="D18" s="98">
        <v>204</v>
      </c>
      <c r="E18" s="98" t="s">
        <v>74</v>
      </c>
      <c r="F18" s="25" t="s">
        <v>224</v>
      </c>
      <c r="G18" s="25" t="s">
        <v>221</v>
      </c>
      <c r="H18" s="87">
        <v>10.079000000000001</v>
      </c>
      <c r="I18" s="98">
        <v>4</v>
      </c>
      <c r="J18" s="98" t="s">
        <v>234</v>
      </c>
      <c r="K18" s="28">
        <v>42129</v>
      </c>
      <c r="L18" s="94" t="s">
        <v>161</v>
      </c>
      <c r="M18" s="152">
        <v>4.0750000000000002</v>
      </c>
      <c r="N18" s="152">
        <v>2.7749999999999999</v>
      </c>
      <c r="O18" s="152">
        <v>1.85</v>
      </c>
      <c r="P18" s="152">
        <v>1.3</v>
      </c>
      <c r="Q18" s="152">
        <v>3.1602700000000001</v>
      </c>
      <c r="R18" s="152">
        <v>6.7519999999999998</v>
      </c>
      <c r="S18" s="152">
        <v>2.379</v>
      </c>
      <c r="T18" s="152">
        <v>0.92100000000000004</v>
      </c>
      <c r="U18" s="152">
        <v>2.7E-2</v>
      </c>
      <c r="V18" s="116">
        <v>8.8466400000000007</v>
      </c>
      <c r="W18" s="116">
        <v>0</v>
      </c>
      <c r="X18" s="116">
        <v>0</v>
      </c>
      <c r="Y18" s="116">
        <f t="shared" si="0"/>
        <v>10</v>
      </c>
      <c r="Z18" s="116">
        <v>1.3535900000000001</v>
      </c>
      <c r="AA18" s="116">
        <v>386.99</v>
      </c>
      <c r="AB18" s="116">
        <v>0</v>
      </c>
      <c r="AC18" s="116">
        <f t="shared" si="1"/>
        <v>1.0970192621150057</v>
      </c>
      <c r="AD18" s="116">
        <v>133.76</v>
      </c>
      <c r="AE18" s="112">
        <f t="shared" si="2"/>
        <v>0.37917593865604576</v>
      </c>
      <c r="AF18" s="116">
        <v>0</v>
      </c>
      <c r="AG18" s="112">
        <f t="shared" si="3"/>
        <v>0</v>
      </c>
      <c r="AH18" s="116">
        <v>0</v>
      </c>
      <c r="AI18" s="112">
        <f t="shared" si="4"/>
        <v>0</v>
      </c>
      <c r="AJ18" s="91"/>
      <c r="AK18" s="91">
        <f t="shared" si="8"/>
        <v>0</v>
      </c>
      <c r="AL18" s="91">
        <f t="shared" si="5"/>
        <v>5248.6392500000002</v>
      </c>
      <c r="AM18" s="91"/>
      <c r="AN18" s="91"/>
      <c r="AO18" s="91"/>
      <c r="AP18" s="91"/>
      <c r="AQ18" s="92"/>
      <c r="AR18" s="92"/>
      <c r="AS18" s="92"/>
    </row>
    <row r="19" spans="1:45" s="93" customFormat="1" ht="23.25">
      <c r="A19" s="98" t="s">
        <v>64</v>
      </c>
      <c r="B19" s="98">
        <v>617</v>
      </c>
      <c r="C19" s="48">
        <v>226</v>
      </c>
      <c r="D19" s="98">
        <v>204</v>
      </c>
      <c r="E19" s="98" t="s">
        <v>74</v>
      </c>
      <c r="F19" s="25" t="s">
        <v>221</v>
      </c>
      <c r="G19" s="25" t="s">
        <v>220</v>
      </c>
      <c r="H19" s="87">
        <v>20.736999999999998</v>
      </c>
      <c r="I19" s="98">
        <v>4</v>
      </c>
      <c r="J19" s="98" t="s">
        <v>234</v>
      </c>
      <c r="K19" s="28">
        <v>42131</v>
      </c>
      <c r="L19" s="94" t="s">
        <v>161</v>
      </c>
      <c r="M19" s="152">
        <v>10.675000000000001</v>
      </c>
      <c r="N19" s="152">
        <v>6.5250000000000004</v>
      </c>
      <c r="O19" s="152">
        <v>2.625</v>
      </c>
      <c r="P19" s="152">
        <v>0.8</v>
      </c>
      <c r="Q19" s="152">
        <v>2.7574900000000002</v>
      </c>
      <c r="R19" s="152">
        <v>14.904</v>
      </c>
      <c r="S19" s="152">
        <v>3.8580000000000001</v>
      </c>
      <c r="T19" s="152">
        <v>1.929</v>
      </c>
      <c r="U19" s="152">
        <v>4.5999999999999999E-2</v>
      </c>
      <c r="V19" s="116">
        <v>6.5860599999999998</v>
      </c>
      <c r="W19" s="116">
        <v>0</v>
      </c>
      <c r="X19" s="116">
        <v>0</v>
      </c>
      <c r="Y19" s="116">
        <f t="shared" si="0"/>
        <v>20.625000000000004</v>
      </c>
      <c r="Z19" s="116">
        <v>1.2778099999999999</v>
      </c>
      <c r="AA19" s="116">
        <v>178.83</v>
      </c>
      <c r="AB19" s="116">
        <v>0</v>
      </c>
      <c r="AC19" s="116">
        <f t="shared" si="1"/>
        <v>0.2463918875164475</v>
      </c>
      <c r="AD19" s="116">
        <v>135.01</v>
      </c>
      <c r="AE19" s="112">
        <f t="shared" si="2"/>
        <v>0.18601671270813383</v>
      </c>
      <c r="AF19" s="116">
        <v>564.37</v>
      </c>
      <c r="AG19" s="112">
        <f t="shared" si="3"/>
        <v>0.77758871306636179</v>
      </c>
      <c r="AH19" s="116">
        <v>0</v>
      </c>
      <c r="AI19" s="112">
        <f t="shared" si="4"/>
        <v>0</v>
      </c>
      <c r="AJ19" s="91"/>
      <c r="AK19" s="91">
        <f t="shared" si="8"/>
        <v>0</v>
      </c>
      <c r="AL19" s="91">
        <f t="shared" si="5"/>
        <v>18211.440770000001</v>
      </c>
      <c r="AM19" s="91"/>
      <c r="AN19" s="91"/>
      <c r="AO19" s="91">
        <f t="shared" ref="AO19:AO56" si="9">SUM(M19:P19)</f>
        <v>20.625000000000004</v>
      </c>
      <c r="AP19" s="91">
        <f t="shared" ref="AP19:AP56" si="10">SUM(R19:U19)</f>
        <v>20.736999999999998</v>
      </c>
      <c r="AQ19" s="92"/>
      <c r="AR19" s="92"/>
      <c r="AS19" s="92"/>
    </row>
    <row r="20" spans="1:45" s="93" customFormat="1" ht="23.25">
      <c r="A20" s="98" t="s">
        <v>64</v>
      </c>
      <c r="B20" s="98">
        <v>617</v>
      </c>
      <c r="C20" s="48">
        <v>226</v>
      </c>
      <c r="D20" s="98">
        <v>205</v>
      </c>
      <c r="E20" s="98" t="s">
        <v>75</v>
      </c>
      <c r="F20" s="25">
        <v>147079</v>
      </c>
      <c r="G20" s="25">
        <v>155863</v>
      </c>
      <c r="H20" s="87">
        <v>8.7840000000000007</v>
      </c>
      <c r="I20" s="98">
        <v>4</v>
      </c>
      <c r="J20" s="98" t="s">
        <v>234</v>
      </c>
      <c r="K20" s="28">
        <v>42131</v>
      </c>
      <c r="L20" s="94" t="s">
        <v>161</v>
      </c>
      <c r="M20" s="152">
        <v>5</v>
      </c>
      <c r="N20" s="152">
        <v>2.0249999999999999</v>
      </c>
      <c r="O20" s="152">
        <v>1.1499999999999999</v>
      </c>
      <c r="P20" s="152">
        <v>0.57499999999999996</v>
      </c>
      <c r="Q20" s="152">
        <v>3.1693600000000002</v>
      </c>
      <c r="R20" s="152">
        <v>6.75</v>
      </c>
      <c r="S20" s="152">
        <v>1.325</v>
      </c>
      <c r="T20" s="152">
        <v>0.47499999999999998</v>
      </c>
      <c r="U20" s="152">
        <v>0.2</v>
      </c>
      <c r="V20" s="116">
        <v>8.0470900000000007</v>
      </c>
      <c r="W20" s="116">
        <v>0</v>
      </c>
      <c r="X20" s="116">
        <v>0</v>
      </c>
      <c r="Y20" s="116">
        <f t="shared" si="0"/>
        <v>8.75</v>
      </c>
      <c r="Z20" s="116">
        <v>1.2532000000000001</v>
      </c>
      <c r="AA20" s="116">
        <v>0</v>
      </c>
      <c r="AB20" s="116">
        <v>0</v>
      </c>
      <c r="AC20" s="116">
        <f t="shared" si="1"/>
        <v>0</v>
      </c>
      <c r="AD20" s="116">
        <v>16.43</v>
      </c>
      <c r="AE20" s="112">
        <f t="shared" si="2"/>
        <v>5.3441321883944827E-2</v>
      </c>
      <c r="AF20" s="116">
        <v>384.61</v>
      </c>
      <c r="AG20" s="112">
        <f t="shared" si="3"/>
        <v>1.2510083268279988</v>
      </c>
      <c r="AH20" s="116">
        <v>0</v>
      </c>
      <c r="AI20" s="112">
        <f t="shared" si="4"/>
        <v>0</v>
      </c>
      <c r="AJ20" s="91"/>
      <c r="AK20" s="91">
        <f t="shared" si="8"/>
        <v>0</v>
      </c>
      <c r="AL20" s="91">
        <f t="shared" si="5"/>
        <v>3522.7353600000006</v>
      </c>
      <c r="AM20" s="91"/>
      <c r="AN20" s="91"/>
      <c r="AO20" s="91">
        <f t="shared" si="9"/>
        <v>8.75</v>
      </c>
      <c r="AP20" s="91">
        <f t="shared" si="10"/>
        <v>8.7499999999999982</v>
      </c>
      <c r="AQ20" s="92"/>
      <c r="AR20" s="92"/>
      <c r="AS20" s="92"/>
    </row>
    <row r="21" spans="1:45" s="93" customFormat="1" ht="23.25">
      <c r="A21" s="98" t="s">
        <v>64</v>
      </c>
      <c r="B21" s="98">
        <v>617</v>
      </c>
      <c r="C21" s="48">
        <v>226</v>
      </c>
      <c r="D21" s="98">
        <v>205</v>
      </c>
      <c r="E21" s="98" t="s">
        <v>75</v>
      </c>
      <c r="F21" s="107">
        <v>155863</v>
      </c>
      <c r="G21" s="107">
        <v>147079</v>
      </c>
      <c r="H21" s="87">
        <v>8.7840000000000007</v>
      </c>
      <c r="I21" s="98">
        <v>4</v>
      </c>
      <c r="J21" s="98" t="s">
        <v>14</v>
      </c>
      <c r="K21" s="28">
        <v>42131</v>
      </c>
      <c r="L21" s="94" t="s">
        <v>161</v>
      </c>
      <c r="M21" s="152">
        <v>5.125</v>
      </c>
      <c r="N21" s="152">
        <v>1.65</v>
      </c>
      <c r="O21" s="152">
        <v>1.0249999999999999</v>
      </c>
      <c r="P21" s="152">
        <v>0.97499999999999998</v>
      </c>
      <c r="Q21" s="152">
        <v>3.7991100000000002</v>
      </c>
      <c r="R21" s="152">
        <v>6.35</v>
      </c>
      <c r="S21" s="152">
        <v>1.8</v>
      </c>
      <c r="T21" s="152">
        <v>0.375</v>
      </c>
      <c r="U21" s="152">
        <v>0.25</v>
      </c>
      <c r="V21" s="116">
        <v>9.0477100000000004</v>
      </c>
      <c r="W21" s="116">
        <v>0</v>
      </c>
      <c r="X21" s="116">
        <v>0</v>
      </c>
      <c r="Y21" s="116">
        <f t="shared" si="0"/>
        <v>8.7750000000000004</v>
      </c>
      <c r="Z21" s="116">
        <v>1.2046399999999999</v>
      </c>
      <c r="AA21" s="116">
        <v>158.91</v>
      </c>
      <c r="AB21" s="116">
        <v>30.64</v>
      </c>
      <c r="AC21" s="116">
        <f t="shared" si="1"/>
        <v>0.56671220400728584</v>
      </c>
      <c r="AD21" s="116">
        <v>64.52</v>
      </c>
      <c r="AE21" s="112">
        <f t="shared" si="2"/>
        <v>0.20986208691126718</v>
      </c>
      <c r="AF21" s="116">
        <v>543.95000000000005</v>
      </c>
      <c r="AG21" s="112">
        <f t="shared" si="3"/>
        <v>1.7692883164194639</v>
      </c>
      <c r="AH21" s="116">
        <v>0</v>
      </c>
      <c r="AI21" s="112">
        <f t="shared" si="4"/>
        <v>0</v>
      </c>
      <c r="AJ21" s="91"/>
      <c r="AK21" s="91">
        <f t="shared" si="8"/>
        <v>15.32</v>
      </c>
      <c r="AL21" s="91">
        <f t="shared" si="5"/>
        <v>6875.2368000000015</v>
      </c>
      <c r="AM21" s="91"/>
      <c r="AN21" s="91"/>
      <c r="AO21" s="91">
        <f t="shared" si="9"/>
        <v>8.7750000000000004</v>
      </c>
      <c r="AP21" s="91">
        <f t="shared" si="10"/>
        <v>8.7750000000000004</v>
      </c>
      <c r="AQ21" s="92"/>
      <c r="AR21" s="92"/>
      <c r="AS21" s="92"/>
    </row>
    <row r="22" spans="1:45" s="93" customFormat="1" ht="23.25">
      <c r="A22" s="98" t="s">
        <v>64</v>
      </c>
      <c r="B22" s="98">
        <v>617</v>
      </c>
      <c r="C22" s="48">
        <v>228</v>
      </c>
      <c r="D22" s="98">
        <v>100</v>
      </c>
      <c r="E22" s="98" t="s">
        <v>76</v>
      </c>
      <c r="F22" s="25">
        <v>0</v>
      </c>
      <c r="G22" s="25">
        <v>15559</v>
      </c>
      <c r="H22" s="87">
        <v>15.558999999999999</v>
      </c>
      <c r="I22" s="98">
        <v>4</v>
      </c>
      <c r="J22" s="98" t="s">
        <v>233</v>
      </c>
      <c r="K22" s="28">
        <v>42128</v>
      </c>
      <c r="L22" s="94" t="s">
        <v>161</v>
      </c>
      <c r="M22" s="152">
        <v>10.199999999999999</v>
      </c>
      <c r="N22" s="152">
        <v>3.4249999999999998</v>
      </c>
      <c r="O22" s="152">
        <v>1.45</v>
      </c>
      <c r="P22" s="152">
        <v>0.55000000000000004</v>
      </c>
      <c r="Q22" s="152">
        <v>2.6726800000000002</v>
      </c>
      <c r="R22" s="152">
        <v>14.8</v>
      </c>
      <c r="S22" s="152">
        <v>0.77500000000000002</v>
      </c>
      <c r="T22" s="152">
        <v>0.05</v>
      </c>
      <c r="U22" s="152">
        <v>0</v>
      </c>
      <c r="V22" s="116">
        <v>4.66031</v>
      </c>
      <c r="W22" s="116">
        <v>0</v>
      </c>
      <c r="X22" s="116">
        <v>0</v>
      </c>
      <c r="Y22" s="116">
        <f t="shared" si="0"/>
        <v>15.625</v>
      </c>
      <c r="Z22" s="116">
        <v>1.14985</v>
      </c>
      <c r="AA22" s="116">
        <v>0</v>
      </c>
      <c r="AB22" s="116">
        <v>30.93</v>
      </c>
      <c r="AC22" s="116">
        <f t="shared" si="1"/>
        <v>2.8398813732061368E-2</v>
      </c>
      <c r="AD22" s="116">
        <v>3.2</v>
      </c>
      <c r="AE22" s="112">
        <f t="shared" si="2"/>
        <v>5.8762498507983442E-3</v>
      </c>
      <c r="AF22" s="116">
        <v>67.72</v>
      </c>
      <c r="AG22" s="112">
        <f t="shared" si="3"/>
        <v>0.12435613746751994</v>
      </c>
      <c r="AH22" s="116">
        <v>0</v>
      </c>
      <c r="AI22" s="112">
        <f t="shared" si="4"/>
        <v>0</v>
      </c>
      <c r="AJ22" s="91"/>
      <c r="AK22" s="91">
        <f t="shared" si="8"/>
        <v>15.465</v>
      </c>
      <c r="AL22" s="91">
        <f t="shared" si="5"/>
        <v>1344.0642150000001</v>
      </c>
      <c r="AM22" s="91"/>
      <c r="AN22" s="91"/>
      <c r="AO22" s="91">
        <f t="shared" si="9"/>
        <v>15.625</v>
      </c>
      <c r="AP22" s="91">
        <f t="shared" si="10"/>
        <v>15.625000000000002</v>
      </c>
      <c r="AQ22" s="92"/>
      <c r="AR22" s="92"/>
      <c r="AS22" s="92"/>
    </row>
    <row r="23" spans="1:45" s="93" customFormat="1" ht="23.25">
      <c r="A23" s="98" t="s">
        <v>64</v>
      </c>
      <c r="B23" s="98">
        <v>617</v>
      </c>
      <c r="C23" s="48">
        <v>228</v>
      </c>
      <c r="D23" s="98">
        <v>100</v>
      </c>
      <c r="E23" s="98" t="s">
        <v>76</v>
      </c>
      <c r="F23" s="107">
        <v>15559</v>
      </c>
      <c r="G23" s="107">
        <v>0</v>
      </c>
      <c r="H23" s="87">
        <v>15.558999999999999</v>
      </c>
      <c r="I23" s="98">
        <v>4</v>
      </c>
      <c r="J23" s="98" t="s">
        <v>17</v>
      </c>
      <c r="K23" s="28">
        <v>42128</v>
      </c>
      <c r="L23" s="94" t="s">
        <v>161</v>
      </c>
      <c r="M23" s="152">
        <v>5.4749999999999996</v>
      </c>
      <c r="N23" s="152">
        <v>5.1749999999999998</v>
      </c>
      <c r="O23" s="152">
        <v>2.9</v>
      </c>
      <c r="P23" s="152">
        <v>2</v>
      </c>
      <c r="Q23" s="152">
        <v>3.1907700000000001</v>
      </c>
      <c r="R23" s="152">
        <v>11.15</v>
      </c>
      <c r="S23" s="152">
        <v>2.4</v>
      </c>
      <c r="T23" s="152">
        <v>1.3</v>
      </c>
      <c r="U23" s="152">
        <v>0.7</v>
      </c>
      <c r="V23" s="116">
        <v>7.6440599999999996</v>
      </c>
      <c r="W23" s="116">
        <v>0</v>
      </c>
      <c r="X23" s="116">
        <v>0</v>
      </c>
      <c r="Y23" s="116">
        <f t="shared" si="0"/>
        <v>15.549999999999999</v>
      </c>
      <c r="Z23" s="116">
        <v>1.2500199999999999</v>
      </c>
      <c r="AA23" s="116">
        <v>35.619999999999997</v>
      </c>
      <c r="AB23" s="116">
        <v>55.99</v>
      </c>
      <c r="AC23" s="116">
        <f t="shared" si="1"/>
        <v>0.1168180107057927</v>
      </c>
      <c r="AD23" s="116">
        <v>179.31</v>
      </c>
      <c r="AE23" s="112">
        <f t="shared" si="2"/>
        <v>0.32927198773332844</v>
      </c>
      <c r="AF23" s="116">
        <v>77.260000000000005</v>
      </c>
      <c r="AG23" s="112">
        <f t="shared" si="3"/>
        <v>0.14187470733521251</v>
      </c>
      <c r="AH23" s="116">
        <v>0.76</v>
      </c>
      <c r="AI23" s="112">
        <f t="shared" si="4"/>
        <v>1.3956093395646066E-3</v>
      </c>
      <c r="AJ23" s="91"/>
      <c r="AK23" s="91">
        <f t="shared" si="8"/>
        <v>27.995000000000001</v>
      </c>
      <c r="AL23" s="91">
        <f t="shared" si="5"/>
        <v>4993.5832549999996</v>
      </c>
      <c r="AM23" s="91"/>
      <c r="AN23" s="91"/>
      <c r="AO23" s="91">
        <f t="shared" si="9"/>
        <v>15.549999999999999</v>
      </c>
      <c r="AP23" s="91">
        <f t="shared" si="10"/>
        <v>15.55</v>
      </c>
      <c r="AQ23" s="92"/>
      <c r="AR23" s="92"/>
      <c r="AS23" s="92"/>
    </row>
    <row r="24" spans="1:45" s="93" customFormat="1" ht="23.25">
      <c r="A24" s="98" t="s">
        <v>64</v>
      </c>
      <c r="B24" s="98">
        <v>617</v>
      </c>
      <c r="C24" s="48">
        <v>348</v>
      </c>
      <c r="D24" s="98">
        <v>202</v>
      </c>
      <c r="E24" s="98" t="s">
        <v>77</v>
      </c>
      <c r="F24" s="25" t="s">
        <v>168</v>
      </c>
      <c r="G24" s="25" t="s">
        <v>169</v>
      </c>
      <c r="H24" s="87">
        <v>10.914999999999999</v>
      </c>
      <c r="I24" s="98">
        <v>2</v>
      </c>
      <c r="J24" s="98" t="s">
        <v>233</v>
      </c>
      <c r="K24" s="28">
        <v>42130</v>
      </c>
      <c r="L24" s="94" t="s">
        <v>161</v>
      </c>
      <c r="M24" s="152">
        <v>6.85</v>
      </c>
      <c r="N24" s="152">
        <v>2.65</v>
      </c>
      <c r="O24" s="152">
        <v>1.1499999999999999</v>
      </c>
      <c r="P24" s="152">
        <v>0.375</v>
      </c>
      <c r="Q24" s="152">
        <v>2.5099999999999998</v>
      </c>
      <c r="R24" s="152">
        <v>10.8</v>
      </c>
      <c r="S24" s="152">
        <v>0.15</v>
      </c>
      <c r="T24" s="152">
        <v>7.4999999999999997E-2</v>
      </c>
      <c r="U24" s="152">
        <v>0</v>
      </c>
      <c r="V24" s="116">
        <v>4.8353200000000003</v>
      </c>
      <c r="W24" s="116">
        <v>0</v>
      </c>
      <c r="X24" s="116">
        <v>0</v>
      </c>
      <c r="Y24" s="116">
        <f t="shared" si="0"/>
        <v>11.025</v>
      </c>
      <c r="Z24" s="116">
        <v>1.43222</v>
      </c>
      <c r="AA24" s="116">
        <v>36.81</v>
      </c>
      <c r="AB24" s="116">
        <v>0</v>
      </c>
      <c r="AC24" s="116">
        <f t="shared" si="1"/>
        <v>9.6354950592238739E-2</v>
      </c>
      <c r="AD24" s="116">
        <v>74.89</v>
      </c>
      <c r="AE24" s="112">
        <f t="shared" si="2"/>
        <v>0.19603429094954519</v>
      </c>
      <c r="AF24" s="116">
        <v>46.29</v>
      </c>
      <c r="AG24" s="112">
        <f t="shared" si="3"/>
        <v>0.12117008049211439</v>
      </c>
      <c r="AH24" s="116">
        <v>0</v>
      </c>
      <c r="AI24" s="112">
        <f t="shared" si="4"/>
        <v>0</v>
      </c>
      <c r="AJ24" s="91"/>
      <c r="AK24" s="91">
        <f t="shared" si="8"/>
        <v>0</v>
      </c>
      <c r="AL24" s="91">
        <f t="shared" si="5"/>
        <v>1724.4608499999999</v>
      </c>
      <c r="AM24" s="91"/>
      <c r="AN24" s="91"/>
      <c r="AO24" s="91">
        <f t="shared" si="9"/>
        <v>11.025</v>
      </c>
      <c r="AP24" s="91">
        <f t="shared" si="10"/>
        <v>11.025</v>
      </c>
      <c r="AQ24" s="92"/>
      <c r="AR24" s="92"/>
      <c r="AS24" s="92"/>
    </row>
    <row r="25" spans="1:45" s="93" customFormat="1" ht="23.25">
      <c r="A25" s="98" t="s">
        <v>64</v>
      </c>
      <c r="B25" s="98">
        <v>617</v>
      </c>
      <c r="C25" s="48">
        <v>348</v>
      </c>
      <c r="D25" s="98">
        <v>203</v>
      </c>
      <c r="E25" s="98" t="s">
        <v>78</v>
      </c>
      <c r="F25" s="25">
        <v>117825</v>
      </c>
      <c r="G25" s="25">
        <v>140141</v>
      </c>
      <c r="H25" s="87">
        <v>22.315999999999999</v>
      </c>
      <c r="I25" s="98">
        <v>2</v>
      </c>
      <c r="J25" s="98" t="s">
        <v>233</v>
      </c>
      <c r="K25" s="28">
        <v>42130</v>
      </c>
      <c r="L25" s="94" t="s">
        <v>161</v>
      </c>
      <c r="M25" s="152">
        <v>10.63</v>
      </c>
      <c r="N25" s="152">
        <v>6.15</v>
      </c>
      <c r="O25" s="152">
        <v>4.2750000000000004</v>
      </c>
      <c r="P25" s="152">
        <v>1.175</v>
      </c>
      <c r="Q25" s="152">
        <v>2.5590999999999999</v>
      </c>
      <c r="R25" s="152">
        <v>20.399999999999999</v>
      </c>
      <c r="S25" s="152">
        <v>1.55</v>
      </c>
      <c r="T25" s="152">
        <v>0.25</v>
      </c>
      <c r="U25" s="152">
        <v>2.5000000000000001E-2</v>
      </c>
      <c r="V25" s="116">
        <v>5.2144500000000003</v>
      </c>
      <c r="W25" s="116">
        <v>0</v>
      </c>
      <c r="X25" s="116">
        <v>0</v>
      </c>
      <c r="Y25" s="116">
        <f t="shared" si="0"/>
        <v>22.23</v>
      </c>
      <c r="Z25" s="116">
        <v>1.4748399999999999</v>
      </c>
      <c r="AA25" s="116">
        <v>457.46</v>
      </c>
      <c r="AB25" s="116">
        <v>289.02999999999997</v>
      </c>
      <c r="AC25" s="116">
        <f t="shared" si="1"/>
        <v>0.77071543799452014</v>
      </c>
      <c r="AD25" s="116">
        <v>164.66</v>
      </c>
      <c r="AE25" s="112">
        <f t="shared" si="2"/>
        <v>0.21081607046833789</v>
      </c>
      <c r="AF25" s="116">
        <v>91.27</v>
      </c>
      <c r="AG25" s="112">
        <f t="shared" si="3"/>
        <v>0.11685401889739584</v>
      </c>
      <c r="AH25" s="116">
        <v>0</v>
      </c>
      <c r="AI25" s="112">
        <f t="shared" si="4"/>
        <v>0</v>
      </c>
      <c r="AJ25" s="91"/>
      <c r="AK25" s="91">
        <f t="shared" si="8"/>
        <v>144.51499999999999</v>
      </c>
      <c r="AL25" s="91">
        <f t="shared" si="5"/>
        <v>19145.007979999998</v>
      </c>
      <c r="AM25" s="91"/>
      <c r="AN25" s="91"/>
      <c r="AO25" s="91">
        <f t="shared" si="9"/>
        <v>22.23</v>
      </c>
      <c r="AP25" s="91">
        <f t="shared" si="10"/>
        <v>22.224999999999998</v>
      </c>
      <c r="AQ25" s="92"/>
      <c r="AR25" s="92"/>
      <c r="AS25" s="92"/>
    </row>
    <row r="26" spans="1:45" s="93" customFormat="1" ht="23.25">
      <c r="A26" s="98" t="s">
        <v>64</v>
      </c>
      <c r="B26" s="98">
        <v>617</v>
      </c>
      <c r="C26" s="30">
        <v>2061</v>
      </c>
      <c r="D26" s="98">
        <v>200</v>
      </c>
      <c r="E26" s="98" t="s">
        <v>79</v>
      </c>
      <c r="F26" s="25">
        <v>1400</v>
      </c>
      <c r="G26" s="25">
        <v>18802</v>
      </c>
      <c r="H26" s="87">
        <v>17.402000000000001</v>
      </c>
      <c r="I26" s="98">
        <v>2</v>
      </c>
      <c r="J26" s="98" t="s">
        <v>233</v>
      </c>
      <c r="K26" s="28">
        <v>42128</v>
      </c>
      <c r="L26" s="94" t="s">
        <v>161</v>
      </c>
      <c r="M26" s="152">
        <v>10.029999999999999</v>
      </c>
      <c r="N26" s="152">
        <v>5.6749999999999998</v>
      </c>
      <c r="O26" s="152">
        <v>1.5</v>
      </c>
      <c r="P26" s="152">
        <v>0.32500000000000001</v>
      </c>
      <c r="Q26" s="152">
        <v>2.3013699999999999</v>
      </c>
      <c r="R26" s="152">
        <v>13.95</v>
      </c>
      <c r="S26" s="152">
        <v>2.6</v>
      </c>
      <c r="T26" s="152">
        <v>0.85</v>
      </c>
      <c r="U26" s="152">
        <v>0.125</v>
      </c>
      <c r="V26" s="116">
        <v>3.05585</v>
      </c>
      <c r="W26" s="116">
        <v>0</v>
      </c>
      <c r="X26" s="116">
        <v>0</v>
      </c>
      <c r="Y26" s="116">
        <f t="shared" si="0"/>
        <v>17.529999999999998</v>
      </c>
      <c r="Z26" s="116">
        <v>1.2087300000000001</v>
      </c>
      <c r="AA26" s="116">
        <v>8.8699999999999992</v>
      </c>
      <c r="AB26" s="116">
        <v>94.56</v>
      </c>
      <c r="AC26" s="116">
        <f t="shared" si="1"/>
        <v>9.2189731886318488E-2</v>
      </c>
      <c r="AD26" s="116">
        <v>76.650000000000006</v>
      </c>
      <c r="AE26" s="112">
        <f t="shared" si="2"/>
        <v>0.12584760372370993</v>
      </c>
      <c r="AF26" s="116">
        <v>35.65</v>
      </c>
      <c r="AG26" s="112">
        <f t="shared" si="3"/>
        <v>5.8531860048927055E-2</v>
      </c>
      <c r="AH26" s="116">
        <v>0</v>
      </c>
      <c r="AI26" s="112">
        <f t="shared" si="4"/>
        <v>0</v>
      </c>
      <c r="AJ26" s="91"/>
      <c r="AK26" s="91">
        <f t="shared" si="8"/>
        <v>47.28</v>
      </c>
      <c r="AL26" s="91">
        <f t="shared" si="5"/>
        <v>2931.3669000000004</v>
      </c>
      <c r="AM26" s="91"/>
      <c r="AN26" s="91"/>
      <c r="AO26" s="91">
        <f t="shared" si="9"/>
        <v>17.529999999999998</v>
      </c>
      <c r="AP26" s="91">
        <f t="shared" si="10"/>
        <v>17.525000000000002</v>
      </c>
      <c r="AQ26" s="92"/>
      <c r="AR26" s="92"/>
      <c r="AS26" s="92"/>
    </row>
    <row r="27" spans="1:45" s="93" customFormat="1" ht="23.25">
      <c r="A27" s="98" t="s">
        <v>64</v>
      </c>
      <c r="B27" s="98">
        <v>617</v>
      </c>
      <c r="C27" s="48">
        <v>2073</v>
      </c>
      <c r="D27" s="98">
        <v>101</v>
      </c>
      <c r="E27" s="98" t="s">
        <v>80</v>
      </c>
      <c r="F27" s="25">
        <v>0</v>
      </c>
      <c r="G27" s="25">
        <v>8475</v>
      </c>
      <c r="H27" s="87">
        <v>8.4749999999999996</v>
      </c>
      <c r="I27" s="98">
        <v>2</v>
      </c>
      <c r="J27" s="98" t="s">
        <v>233</v>
      </c>
      <c r="K27" s="28">
        <v>42130</v>
      </c>
      <c r="L27" s="94" t="s">
        <v>161</v>
      </c>
      <c r="M27" s="152">
        <v>5.875</v>
      </c>
      <c r="N27" s="152">
        <v>1.675</v>
      </c>
      <c r="O27" s="152">
        <v>0.72499999999999998</v>
      </c>
      <c r="P27" s="152">
        <v>0.2</v>
      </c>
      <c r="Q27" s="152">
        <v>2.8340000000000001</v>
      </c>
      <c r="R27" s="152">
        <v>8.3000000000000007</v>
      </c>
      <c r="S27" s="152">
        <v>0.15</v>
      </c>
      <c r="T27" s="152">
        <v>2.5000000000000001E-2</v>
      </c>
      <c r="U27" s="152">
        <v>0</v>
      </c>
      <c r="V27" s="116">
        <v>5.2741899999999999</v>
      </c>
      <c r="W27" s="116">
        <v>0</v>
      </c>
      <c r="X27" s="116">
        <v>0</v>
      </c>
      <c r="Y27" s="116">
        <f t="shared" si="0"/>
        <v>8.4749999999999996</v>
      </c>
      <c r="Z27" s="116">
        <v>1.3855200000000001</v>
      </c>
      <c r="AA27" s="116">
        <v>0</v>
      </c>
      <c r="AB27" s="116">
        <v>263.3</v>
      </c>
      <c r="AC27" s="116">
        <f t="shared" si="1"/>
        <v>0.44382638010956599</v>
      </c>
      <c r="AD27" s="116">
        <v>0</v>
      </c>
      <c r="AE27" s="112">
        <f t="shared" si="2"/>
        <v>0</v>
      </c>
      <c r="AF27" s="116">
        <v>111.97</v>
      </c>
      <c r="AG27" s="112">
        <f t="shared" si="3"/>
        <v>0.37747998314370002</v>
      </c>
      <c r="AH27" s="116">
        <v>0</v>
      </c>
      <c r="AI27" s="112">
        <f t="shared" si="4"/>
        <v>0</v>
      </c>
      <c r="AJ27" s="91"/>
      <c r="AK27" s="91">
        <f t="shared" si="8"/>
        <v>131.65</v>
      </c>
      <c r="AL27" s="91">
        <f t="shared" si="5"/>
        <v>2064.6794999999997</v>
      </c>
      <c r="AM27" s="91"/>
      <c r="AN27" s="91"/>
      <c r="AO27" s="91">
        <f t="shared" si="9"/>
        <v>8.4749999999999996</v>
      </c>
      <c r="AP27" s="91">
        <f t="shared" si="10"/>
        <v>8.4750000000000014</v>
      </c>
      <c r="AQ27" s="92"/>
      <c r="AR27" s="92"/>
      <c r="AS27" s="92"/>
    </row>
    <row r="28" spans="1:45" s="93" customFormat="1" ht="23.25">
      <c r="A28" s="98" t="s">
        <v>64</v>
      </c>
      <c r="B28" s="98">
        <v>617</v>
      </c>
      <c r="C28" s="48">
        <v>2073</v>
      </c>
      <c r="D28" s="98">
        <v>102</v>
      </c>
      <c r="E28" s="98" t="s">
        <v>81</v>
      </c>
      <c r="F28" s="25">
        <v>8475</v>
      </c>
      <c r="G28" s="25">
        <v>43475</v>
      </c>
      <c r="H28" s="87">
        <v>35</v>
      </c>
      <c r="I28" s="98">
        <v>2</v>
      </c>
      <c r="J28" s="98" t="s">
        <v>233</v>
      </c>
      <c r="K28" s="28">
        <v>42130</v>
      </c>
      <c r="L28" s="94" t="s">
        <v>161</v>
      </c>
      <c r="M28" s="152">
        <v>28.05</v>
      </c>
      <c r="N28" s="152">
        <v>4.8</v>
      </c>
      <c r="O28" s="152">
        <v>1.4750000000000001</v>
      </c>
      <c r="P28" s="152">
        <v>0.42499999999999999</v>
      </c>
      <c r="Q28" s="152">
        <v>1.91659</v>
      </c>
      <c r="R28" s="152">
        <v>34</v>
      </c>
      <c r="S28" s="152">
        <v>0.67500000000000004</v>
      </c>
      <c r="T28" s="152">
        <v>0.05</v>
      </c>
      <c r="U28" s="152">
        <v>2.5000000000000001E-2</v>
      </c>
      <c r="V28" s="116">
        <v>3.95322</v>
      </c>
      <c r="W28" s="116">
        <v>0</v>
      </c>
      <c r="X28" s="116">
        <v>0</v>
      </c>
      <c r="Y28" s="116">
        <f t="shared" si="0"/>
        <v>34.75</v>
      </c>
      <c r="Z28" s="116">
        <v>1.3369599999999999</v>
      </c>
      <c r="AA28" s="116">
        <v>244.58</v>
      </c>
      <c r="AB28" s="116">
        <v>186.96</v>
      </c>
      <c r="AC28" s="116">
        <f t="shared" si="1"/>
        <v>0.2759673469387755</v>
      </c>
      <c r="AD28" s="116">
        <v>317.42</v>
      </c>
      <c r="AE28" s="112">
        <f t="shared" si="2"/>
        <v>0.25911836734693877</v>
      </c>
      <c r="AF28" s="116">
        <v>24.73</v>
      </c>
      <c r="AG28" s="112">
        <f t="shared" si="3"/>
        <v>2.0187755102040815E-2</v>
      </c>
      <c r="AH28" s="116">
        <v>0</v>
      </c>
      <c r="AI28" s="112">
        <f t="shared" si="4"/>
        <v>0</v>
      </c>
      <c r="AJ28" s="91"/>
      <c r="AK28" s="91">
        <f t="shared" si="8"/>
        <v>93.48</v>
      </c>
      <c r="AL28" s="91">
        <f t="shared" si="5"/>
        <v>23807.350000000002</v>
      </c>
      <c r="AM28" s="91"/>
      <c r="AN28" s="91"/>
      <c r="AO28" s="91">
        <f t="shared" si="9"/>
        <v>34.75</v>
      </c>
      <c r="AP28" s="91">
        <f t="shared" si="10"/>
        <v>34.749999999999993</v>
      </c>
      <c r="AQ28" s="92"/>
      <c r="AR28" s="92"/>
      <c r="AS28" s="92"/>
    </row>
    <row r="29" spans="1:45" s="93" customFormat="1" ht="23.25">
      <c r="A29" s="98" t="s">
        <v>64</v>
      </c>
      <c r="B29" s="98">
        <v>617</v>
      </c>
      <c r="C29" s="30">
        <v>2073</v>
      </c>
      <c r="D29" s="98">
        <v>103</v>
      </c>
      <c r="E29" s="98" t="s">
        <v>82</v>
      </c>
      <c r="F29" s="25">
        <v>45842</v>
      </c>
      <c r="G29" s="25">
        <v>60189</v>
      </c>
      <c r="H29" s="87">
        <v>14.347</v>
      </c>
      <c r="I29" s="98">
        <v>2</v>
      </c>
      <c r="J29" s="98" t="s">
        <v>233</v>
      </c>
      <c r="K29" s="28">
        <v>42130</v>
      </c>
      <c r="L29" s="94" t="s">
        <v>161</v>
      </c>
      <c r="M29" s="152">
        <v>6.15</v>
      </c>
      <c r="N29" s="152">
        <v>4.0999999999999996</v>
      </c>
      <c r="O29" s="152">
        <v>1.85</v>
      </c>
      <c r="P29" s="152">
        <v>2.2000000000000002</v>
      </c>
      <c r="Q29" s="152">
        <v>3.8788200000000002</v>
      </c>
      <c r="R29" s="152">
        <v>13.55</v>
      </c>
      <c r="S29" s="152">
        <v>0.65</v>
      </c>
      <c r="T29" s="152">
        <v>0.1</v>
      </c>
      <c r="U29" s="152">
        <v>0</v>
      </c>
      <c r="V29" s="116">
        <v>5.2787100000000002</v>
      </c>
      <c r="W29" s="116">
        <v>0</v>
      </c>
      <c r="X29" s="116">
        <v>0</v>
      </c>
      <c r="Y29" s="116">
        <f t="shared" si="0"/>
        <v>14.3</v>
      </c>
      <c r="Z29" s="116">
        <v>1.29714</v>
      </c>
      <c r="AA29" s="116">
        <v>1902.72</v>
      </c>
      <c r="AB29" s="116">
        <v>43.71</v>
      </c>
      <c r="AC29" s="116">
        <f t="shared" si="1"/>
        <v>3.8327076840354879</v>
      </c>
      <c r="AD29" s="116">
        <v>1833.46</v>
      </c>
      <c r="AE29" s="112">
        <f t="shared" si="2"/>
        <v>3.6512561112825979</v>
      </c>
      <c r="AF29" s="116">
        <v>381.8</v>
      </c>
      <c r="AG29" s="112">
        <f t="shared" si="3"/>
        <v>0.7603381493393343</v>
      </c>
      <c r="AH29" s="116">
        <v>0</v>
      </c>
      <c r="AI29" s="112">
        <f t="shared" si="4"/>
        <v>0</v>
      </c>
      <c r="AJ29" s="91"/>
      <c r="AK29" s="91">
        <f t="shared" si="8"/>
        <v>21.855</v>
      </c>
      <c r="AL29" s="91">
        <f t="shared" si="5"/>
        <v>59394.212744999997</v>
      </c>
      <c r="AM29" s="91"/>
      <c r="AN29" s="91"/>
      <c r="AO29" s="91">
        <f t="shared" si="9"/>
        <v>14.3</v>
      </c>
      <c r="AP29" s="91">
        <f t="shared" si="10"/>
        <v>14.3</v>
      </c>
      <c r="AQ29" s="92"/>
      <c r="AR29" s="92"/>
      <c r="AS29" s="92"/>
    </row>
    <row r="30" spans="1:45" s="93" customFormat="1" ht="23.25">
      <c r="A30" s="98" t="s">
        <v>64</v>
      </c>
      <c r="B30" s="98">
        <v>617</v>
      </c>
      <c r="C30" s="48">
        <v>2074</v>
      </c>
      <c r="D30" s="98">
        <v>101</v>
      </c>
      <c r="E30" s="98" t="s">
        <v>83</v>
      </c>
      <c r="F30" s="25" t="s">
        <v>222</v>
      </c>
      <c r="G30" s="25" t="s">
        <v>170</v>
      </c>
      <c r="H30" s="87">
        <v>51.718000000000004</v>
      </c>
      <c r="I30" s="98">
        <v>4</v>
      </c>
      <c r="J30" s="98" t="s">
        <v>233</v>
      </c>
      <c r="K30" s="28">
        <v>42128</v>
      </c>
      <c r="L30" s="94" t="s">
        <v>161</v>
      </c>
      <c r="M30" s="152">
        <v>30.35</v>
      </c>
      <c r="N30" s="152">
        <v>14.074999999999999</v>
      </c>
      <c r="O30" s="152">
        <v>5.2750000000000004</v>
      </c>
      <c r="P30" s="152">
        <v>1.925</v>
      </c>
      <c r="Q30" s="152">
        <v>2.9232</v>
      </c>
      <c r="R30" s="152">
        <v>35.625</v>
      </c>
      <c r="S30" s="152">
        <v>10.66</v>
      </c>
      <c r="T30" s="152">
        <v>5.3639999999999999</v>
      </c>
      <c r="U30" s="152">
        <v>6.9000000000000006E-2</v>
      </c>
      <c r="V30" s="116">
        <v>6.3816499999999996</v>
      </c>
      <c r="W30" s="116">
        <v>0</v>
      </c>
      <c r="X30" s="116">
        <v>0</v>
      </c>
      <c r="Y30" s="116">
        <f t="shared" si="0"/>
        <v>51.624999999999993</v>
      </c>
      <c r="Z30" s="116">
        <v>1.20299</v>
      </c>
      <c r="AA30" s="116">
        <v>0</v>
      </c>
      <c r="AB30" s="116">
        <v>0</v>
      </c>
      <c r="AC30" s="116">
        <f t="shared" si="1"/>
        <v>0</v>
      </c>
      <c r="AD30" s="116">
        <v>96.44</v>
      </c>
      <c r="AE30" s="112">
        <f t="shared" si="2"/>
        <v>5.3277941363327488E-2</v>
      </c>
      <c r="AF30" s="116">
        <v>0</v>
      </c>
      <c r="AG30" s="112">
        <f t="shared" si="3"/>
        <v>0</v>
      </c>
      <c r="AH30" s="116">
        <v>0</v>
      </c>
      <c r="AI30" s="112">
        <f t="shared" si="4"/>
        <v>0</v>
      </c>
      <c r="AJ30" s="91"/>
      <c r="AK30" s="91">
        <f t="shared" si="8"/>
        <v>0</v>
      </c>
      <c r="AL30" s="91">
        <f t="shared" si="5"/>
        <v>4987.6839200000004</v>
      </c>
      <c r="AM30" s="91"/>
      <c r="AN30" s="91"/>
      <c r="AO30" s="91">
        <f t="shared" si="9"/>
        <v>51.624999999999993</v>
      </c>
      <c r="AP30" s="91">
        <f t="shared" si="10"/>
        <v>51.717999999999996</v>
      </c>
      <c r="AQ30" s="92"/>
      <c r="AR30" s="92"/>
      <c r="AS30" s="92"/>
    </row>
    <row r="31" spans="1:45" s="93" customFormat="1" ht="23.25">
      <c r="A31" s="98" t="s">
        <v>64</v>
      </c>
      <c r="B31" s="98">
        <v>617</v>
      </c>
      <c r="C31" s="48">
        <v>2074</v>
      </c>
      <c r="D31" s="98">
        <v>101</v>
      </c>
      <c r="E31" s="98" t="s">
        <v>83</v>
      </c>
      <c r="F31" s="25">
        <v>35580</v>
      </c>
      <c r="G31" s="25">
        <v>282</v>
      </c>
      <c r="H31" s="87">
        <v>35.298000000000002</v>
      </c>
      <c r="I31" s="98">
        <v>4</v>
      </c>
      <c r="J31" s="98" t="s">
        <v>17</v>
      </c>
      <c r="K31" s="28">
        <v>42128</v>
      </c>
      <c r="L31" s="94" t="s">
        <v>161</v>
      </c>
      <c r="M31" s="152">
        <v>19.88</v>
      </c>
      <c r="N31" s="152">
        <v>10.63</v>
      </c>
      <c r="O31" s="152">
        <v>3.6</v>
      </c>
      <c r="P31" s="152">
        <v>1.05</v>
      </c>
      <c r="Q31" s="152">
        <v>2.8667899999999999</v>
      </c>
      <c r="R31" s="152">
        <v>30.05</v>
      </c>
      <c r="S31" s="152">
        <v>3.1</v>
      </c>
      <c r="T31" s="152">
        <v>1.1000000000000001</v>
      </c>
      <c r="U31" s="152">
        <v>0.9</v>
      </c>
      <c r="V31" s="116">
        <v>6.9776499999999997</v>
      </c>
      <c r="W31" s="116">
        <v>0</v>
      </c>
      <c r="X31" s="116">
        <v>0</v>
      </c>
      <c r="Y31" s="116">
        <f t="shared" si="0"/>
        <v>35.159999999999997</v>
      </c>
      <c r="Z31" s="116">
        <v>1.13157</v>
      </c>
      <c r="AA31" s="116">
        <v>9.9600000000000009</v>
      </c>
      <c r="AB31" s="116">
        <v>15.21</v>
      </c>
      <c r="AC31" s="116">
        <f t="shared" si="1"/>
        <v>1.4217721764891576E-2</v>
      </c>
      <c r="AD31" s="116">
        <v>27.22</v>
      </c>
      <c r="AE31" s="112">
        <f t="shared" si="2"/>
        <v>2.2032814485644675E-2</v>
      </c>
      <c r="AF31" s="116">
        <v>5.85</v>
      </c>
      <c r="AG31" s="112">
        <f t="shared" si="3"/>
        <v>4.7351934144386973E-3</v>
      </c>
      <c r="AH31" s="116">
        <v>0</v>
      </c>
      <c r="AI31" s="112">
        <f t="shared" si="4"/>
        <v>0</v>
      </c>
      <c r="AJ31" s="91"/>
      <c r="AK31" s="91">
        <f t="shared" si="8"/>
        <v>7.6050000000000004</v>
      </c>
      <c r="AL31" s="91">
        <f t="shared" si="5"/>
        <v>1787.3142300000002</v>
      </c>
      <c r="AM31" s="91"/>
      <c r="AN31" s="91"/>
      <c r="AO31" s="91">
        <f t="shared" si="9"/>
        <v>35.159999999999997</v>
      </c>
      <c r="AP31" s="91">
        <f t="shared" si="10"/>
        <v>35.15</v>
      </c>
      <c r="AQ31" s="92"/>
      <c r="AR31" s="92"/>
      <c r="AS31" s="92"/>
    </row>
    <row r="32" spans="1:45" s="93" customFormat="1" ht="23.25">
      <c r="A32" s="98" t="s">
        <v>64</v>
      </c>
      <c r="B32" s="98">
        <v>617</v>
      </c>
      <c r="C32" s="48">
        <v>2074</v>
      </c>
      <c r="D32" s="98">
        <v>102</v>
      </c>
      <c r="E32" s="98" t="s">
        <v>84</v>
      </c>
      <c r="F32" s="25">
        <v>35580</v>
      </c>
      <c r="G32" s="25">
        <v>52000</v>
      </c>
      <c r="H32" s="87">
        <v>16.420000000000002</v>
      </c>
      <c r="I32" s="98">
        <v>4</v>
      </c>
      <c r="J32" s="98" t="s">
        <v>233</v>
      </c>
      <c r="K32" s="28">
        <v>42128</v>
      </c>
      <c r="L32" s="94" t="s">
        <v>161</v>
      </c>
      <c r="M32" s="152">
        <v>10.106249999999999</v>
      </c>
      <c r="N32" s="152">
        <v>4.2787499999999996</v>
      </c>
      <c r="O32" s="152">
        <v>1.9950000000000001</v>
      </c>
      <c r="P32" s="152">
        <v>0.78749999999999998</v>
      </c>
      <c r="Q32" s="152">
        <v>2.5099999999999998</v>
      </c>
      <c r="R32" s="152">
        <v>14.62125</v>
      </c>
      <c r="S32" s="152">
        <v>2.0212500000000002</v>
      </c>
      <c r="T32" s="152">
        <v>0.44624999999999998</v>
      </c>
      <c r="U32" s="152">
        <v>7.8750000000000001E-2</v>
      </c>
      <c r="V32" s="116">
        <v>7.1246700000000001</v>
      </c>
      <c r="W32" s="116">
        <v>0</v>
      </c>
      <c r="X32" s="116">
        <v>0</v>
      </c>
      <c r="Y32" s="116">
        <f t="shared" si="0"/>
        <v>17.1675</v>
      </c>
      <c r="Z32" s="116">
        <v>1.29464</v>
      </c>
      <c r="AA32" s="116">
        <v>0</v>
      </c>
      <c r="AB32" s="116">
        <v>15.61</v>
      </c>
      <c r="AC32" s="116">
        <f t="shared" si="1"/>
        <v>1.3580998781973202E-2</v>
      </c>
      <c r="AD32" s="116">
        <v>96.44</v>
      </c>
      <c r="AE32" s="112">
        <f t="shared" si="2"/>
        <v>0.16780929180441967</v>
      </c>
      <c r="AF32" s="116">
        <v>30.66</v>
      </c>
      <c r="AG32" s="112">
        <f t="shared" si="3"/>
        <v>5.334957369062119E-2</v>
      </c>
      <c r="AH32" s="116">
        <v>0</v>
      </c>
      <c r="AI32" s="112">
        <f t="shared" si="4"/>
        <v>0</v>
      </c>
      <c r="AJ32" s="91"/>
      <c r="AK32" s="91">
        <f t="shared" si="8"/>
        <v>7.8049999999999997</v>
      </c>
      <c r="AL32" s="91">
        <f t="shared" si="5"/>
        <v>2215.1401000000001</v>
      </c>
      <c r="AM32" s="91"/>
      <c r="AN32" s="91"/>
      <c r="AO32" s="91">
        <f t="shared" si="9"/>
        <v>17.1675</v>
      </c>
      <c r="AP32" s="91">
        <f t="shared" si="10"/>
        <v>17.167499999999997</v>
      </c>
      <c r="AQ32" s="92"/>
      <c r="AR32" s="92"/>
      <c r="AS32" s="92"/>
    </row>
    <row r="33" spans="1:45" s="93" customFormat="1" ht="23.25">
      <c r="A33" s="98" t="s">
        <v>64</v>
      </c>
      <c r="B33" s="98">
        <v>617</v>
      </c>
      <c r="C33" s="48">
        <v>2074</v>
      </c>
      <c r="D33" s="98">
        <v>103</v>
      </c>
      <c r="E33" s="98" t="s">
        <v>85</v>
      </c>
      <c r="F33" s="25">
        <v>52000</v>
      </c>
      <c r="G33" s="25">
        <v>63695</v>
      </c>
      <c r="H33" s="87">
        <v>11.695</v>
      </c>
      <c r="I33" s="98">
        <v>4</v>
      </c>
      <c r="J33" s="98" t="s">
        <v>233</v>
      </c>
      <c r="K33" s="28">
        <v>42128</v>
      </c>
      <c r="L33" s="94" t="s">
        <v>161</v>
      </c>
      <c r="M33" s="152">
        <v>6.5750000000000002</v>
      </c>
      <c r="N33" s="152">
        <v>3.375</v>
      </c>
      <c r="O33" s="152">
        <v>1.675</v>
      </c>
      <c r="P33" s="152">
        <v>0.57499999999999996</v>
      </c>
      <c r="Q33" s="152">
        <v>2.7109000000000001</v>
      </c>
      <c r="R33" s="152">
        <v>10.15</v>
      </c>
      <c r="S33" s="152">
        <v>1.5</v>
      </c>
      <c r="T33" s="152">
        <v>0.35</v>
      </c>
      <c r="U33" s="152">
        <v>0.2</v>
      </c>
      <c r="V33" s="116">
        <v>6.5676899999999998</v>
      </c>
      <c r="W33" s="116">
        <v>0</v>
      </c>
      <c r="X33" s="116">
        <v>0</v>
      </c>
      <c r="Y33" s="116">
        <f t="shared" si="0"/>
        <v>12.2</v>
      </c>
      <c r="Z33" s="116">
        <v>1.40541</v>
      </c>
      <c r="AA33" s="116">
        <v>1.56</v>
      </c>
      <c r="AB33" s="116">
        <v>0.7</v>
      </c>
      <c r="AC33" s="116">
        <f t="shared" si="1"/>
        <v>4.6662187748121899E-3</v>
      </c>
      <c r="AD33" s="116">
        <v>38.369999999999997</v>
      </c>
      <c r="AE33" s="112">
        <f t="shared" si="2"/>
        <v>9.3739693397666857E-2</v>
      </c>
      <c r="AF33" s="116">
        <v>10.33</v>
      </c>
      <c r="AG33" s="112">
        <f t="shared" si="3"/>
        <v>2.5236670127649175E-2</v>
      </c>
      <c r="AH33" s="116">
        <v>0</v>
      </c>
      <c r="AI33" s="112">
        <f t="shared" si="4"/>
        <v>0</v>
      </c>
      <c r="AJ33" s="91"/>
      <c r="AK33" s="91">
        <f t="shared" si="8"/>
        <v>0.35</v>
      </c>
      <c r="AL33" s="91">
        <f t="shared" si="5"/>
        <v>591.88395000000003</v>
      </c>
      <c r="AM33" s="91"/>
      <c r="AN33" s="91"/>
      <c r="AO33" s="91">
        <f t="shared" si="9"/>
        <v>12.2</v>
      </c>
      <c r="AP33" s="91">
        <f t="shared" si="10"/>
        <v>12.2</v>
      </c>
      <c r="AQ33" s="92"/>
      <c r="AR33" s="92"/>
      <c r="AS33" s="92"/>
    </row>
    <row r="34" spans="1:45" s="93" customFormat="1" ht="23.25">
      <c r="A34" s="98" t="s">
        <v>64</v>
      </c>
      <c r="B34" s="98">
        <v>617</v>
      </c>
      <c r="C34" s="48">
        <v>2074</v>
      </c>
      <c r="D34" s="98">
        <v>103</v>
      </c>
      <c r="E34" s="98" t="s">
        <v>85</v>
      </c>
      <c r="F34" s="25">
        <v>52000</v>
      </c>
      <c r="G34" s="25">
        <v>63695</v>
      </c>
      <c r="H34" s="87">
        <v>11.695</v>
      </c>
      <c r="I34" s="98">
        <v>4</v>
      </c>
      <c r="J34" s="98" t="s">
        <v>17</v>
      </c>
      <c r="K34" s="28">
        <v>42128</v>
      </c>
      <c r="L34" s="94" t="s">
        <v>161</v>
      </c>
      <c r="M34" s="152">
        <v>7.7</v>
      </c>
      <c r="N34" s="152">
        <v>2.7749999999999999</v>
      </c>
      <c r="O34" s="152">
        <v>0.97499999999999998</v>
      </c>
      <c r="P34" s="152">
        <v>0.15</v>
      </c>
      <c r="Q34" s="152">
        <v>2.38836</v>
      </c>
      <c r="R34" s="152">
        <v>10.35</v>
      </c>
      <c r="S34" s="152">
        <v>1.075</v>
      </c>
      <c r="T34" s="152">
        <v>0.1</v>
      </c>
      <c r="U34" s="152">
        <v>7.4999999999999997E-2</v>
      </c>
      <c r="V34" s="116">
        <v>6.04582</v>
      </c>
      <c r="W34" s="116">
        <v>0</v>
      </c>
      <c r="X34" s="116">
        <v>0</v>
      </c>
      <c r="Y34" s="116">
        <f t="shared" si="0"/>
        <v>11.6</v>
      </c>
      <c r="Z34" s="116">
        <v>1.3883099999999999</v>
      </c>
      <c r="AA34" s="116">
        <v>0</v>
      </c>
      <c r="AB34" s="116">
        <v>0</v>
      </c>
      <c r="AC34" s="116">
        <f t="shared" si="1"/>
        <v>0</v>
      </c>
      <c r="AD34" s="116">
        <v>8.83</v>
      </c>
      <c r="AE34" s="112">
        <f t="shared" si="2"/>
        <v>2.1572100409210281E-2</v>
      </c>
      <c r="AF34" s="116">
        <v>0</v>
      </c>
      <c r="AG34" s="112">
        <f t="shared" si="3"/>
        <v>0</v>
      </c>
      <c r="AH34" s="116">
        <v>0</v>
      </c>
      <c r="AI34" s="112">
        <f t="shared" si="4"/>
        <v>0</v>
      </c>
      <c r="AJ34" s="91"/>
      <c r="AK34" s="91">
        <f t="shared" si="8"/>
        <v>0</v>
      </c>
      <c r="AL34" s="91">
        <f t="shared" si="5"/>
        <v>103.26685000000001</v>
      </c>
      <c r="AM34" s="91"/>
      <c r="AN34" s="91"/>
      <c r="AO34" s="91">
        <f t="shared" si="9"/>
        <v>11.6</v>
      </c>
      <c r="AP34" s="91">
        <f t="shared" si="10"/>
        <v>11.599999999999998</v>
      </c>
      <c r="AQ34" s="92"/>
      <c r="AR34" s="92"/>
      <c r="AS34" s="92"/>
    </row>
    <row r="35" spans="1:45" s="93" customFormat="1" ht="23.25">
      <c r="A35" s="98" t="s">
        <v>64</v>
      </c>
      <c r="B35" s="98">
        <v>617</v>
      </c>
      <c r="C35" s="48">
        <v>2081</v>
      </c>
      <c r="D35" s="98">
        <v>200</v>
      </c>
      <c r="E35" s="98" t="s">
        <v>86</v>
      </c>
      <c r="F35" s="25">
        <v>66231</v>
      </c>
      <c r="G35" s="25">
        <v>78924</v>
      </c>
      <c r="H35" s="87">
        <v>12.693</v>
      </c>
      <c r="I35" s="98">
        <v>2</v>
      </c>
      <c r="J35" s="98" t="s">
        <v>233</v>
      </c>
      <c r="K35" s="28">
        <v>42129</v>
      </c>
      <c r="L35" s="94" t="s">
        <v>161</v>
      </c>
      <c r="M35" s="152">
        <v>6.0250000000000004</v>
      </c>
      <c r="N35" s="152">
        <v>3.5750000000000002</v>
      </c>
      <c r="O35" s="152">
        <v>2.5499999999999998</v>
      </c>
      <c r="P35" s="152">
        <v>0.47499999999999998</v>
      </c>
      <c r="Q35" s="152">
        <v>2.6150799999999998</v>
      </c>
      <c r="R35" s="152">
        <v>11.824999999999999</v>
      </c>
      <c r="S35" s="152">
        <v>0.67500000000000004</v>
      </c>
      <c r="T35" s="152">
        <v>0.125</v>
      </c>
      <c r="U35" s="152">
        <v>0</v>
      </c>
      <c r="V35" s="116">
        <v>4.10975</v>
      </c>
      <c r="W35" s="116">
        <v>0</v>
      </c>
      <c r="X35" s="116">
        <v>0</v>
      </c>
      <c r="Y35" s="116">
        <f t="shared" si="0"/>
        <v>12.625000000000002</v>
      </c>
      <c r="Z35" s="116">
        <v>1.28647</v>
      </c>
      <c r="AA35" s="116">
        <v>62.97</v>
      </c>
      <c r="AB35" s="116">
        <v>9.98</v>
      </c>
      <c r="AC35" s="116">
        <f t="shared" si="1"/>
        <v>0.15297520568142167</v>
      </c>
      <c r="AD35" s="116">
        <v>110.3</v>
      </c>
      <c r="AE35" s="112">
        <f t="shared" si="2"/>
        <v>0.24828082970366119</v>
      </c>
      <c r="AF35" s="116">
        <v>20.82</v>
      </c>
      <c r="AG35" s="112">
        <f t="shared" si="3"/>
        <v>4.6864976196103587E-2</v>
      </c>
      <c r="AH35" s="116">
        <v>0</v>
      </c>
      <c r="AI35" s="112">
        <f t="shared" si="4"/>
        <v>0</v>
      </c>
      <c r="AJ35" s="91"/>
      <c r="AK35" s="91">
        <f t="shared" si="8"/>
        <v>4.99</v>
      </c>
      <c r="AL35" s="91">
        <f t="shared" si="5"/>
        <v>2526.9224399999998</v>
      </c>
      <c r="AM35" s="91"/>
      <c r="AN35" s="91"/>
      <c r="AO35" s="91">
        <f t="shared" si="9"/>
        <v>12.625000000000002</v>
      </c>
      <c r="AP35" s="91">
        <f t="shared" si="10"/>
        <v>12.625</v>
      </c>
      <c r="AQ35" s="92"/>
      <c r="AR35" s="92"/>
      <c r="AS35" s="92"/>
    </row>
    <row r="36" spans="1:45" s="93" customFormat="1" ht="23.25">
      <c r="A36" s="98" t="s">
        <v>64</v>
      </c>
      <c r="B36" s="98">
        <v>617</v>
      </c>
      <c r="C36" s="48">
        <v>2117</v>
      </c>
      <c r="D36" s="98">
        <v>100</v>
      </c>
      <c r="E36" s="98" t="s">
        <v>87</v>
      </c>
      <c r="F36" s="25" t="s">
        <v>148</v>
      </c>
      <c r="G36" s="25" t="s">
        <v>171</v>
      </c>
      <c r="H36" s="87">
        <v>11.986000000000001</v>
      </c>
      <c r="I36" s="98">
        <v>2</v>
      </c>
      <c r="J36" s="98" t="s">
        <v>233</v>
      </c>
      <c r="K36" s="28">
        <v>42131</v>
      </c>
      <c r="L36" s="94" t="s">
        <v>161</v>
      </c>
      <c r="M36" s="152">
        <v>6.8250000000000002</v>
      </c>
      <c r="N36" s="152">
        <v>2.4750000000000001</v>
      </c>
      <c r="O36" s="152">
        <v>1.2</v>
      </c>
      <c r="P36" s="152">
        <v>1.2250000000000001</v>
      </c>
      <c r="Q36" s="152">
        <v>2.8942100000000002</v>
      </c>
      <c r="R36" s="152">
        <v>9.7390000000000008</v>
      </c>
      <c r="S36" s="152">
        <v>2.2469999999999999</v>
      </c>
      <c r="T36" s="152">
        <v>0</v>
      </c>
      <c r="U36" s="152">
        <v>0</v>
      </c>
      <c r="V36" s="116">
        <v>4.1280700000000001</v>
      </c>
      <c r="W36" s="116">
        <v>0</v>
      </c>
      <c r="X36" s="116">
        <v>0</v>
      </c>
      <c r="Y36" s="116">
        <f t="shared" ref="Y36:Y56" si="11">SUM(M36:P36)</f>
        <v>11.725</v>
      </c>
      <c r="Z36" s="116">
        <v>1.24312</v>
      </c>
      <c r="AA36" s="116">
        <v>1552.16</v>
      </c>
      <c r="AB36" s="116">
        <v>0</v>
      </c>
      <c r="AC36" s="116">
        <f t="shared" ref="AC36:AC56" si="12">(AA36+AB36*0.5)/(3.5*H36*1000)*100</f>
        <v>3.6999356391981126</v>
      </c>
      <c r="AD36" s="116">
        <v>26.82</v>
      </c>
      <c r="AE36" s="112">
        <f t="shared" ref="AE36:AE56" si="13">AD36/(3.5*H36*1000)*100</f>
        <v>6.3931729875330745E-2</v>
      </c>
      <c r="AF36" s="116">
        <v>0</v>
      </c>
      <c r="AG36" s="112">
        <f t="shared" ref="AG36:AG56" si="14">AF36/(3.5*H36*1000)*100</f>
        <v>0</v>
      </c>
      <c r="AH36" s="116">
        <v>0</v>
      </c>
      <c r="AI36" s="112">
        <f t="shared" ref="AI36:AI56" si="15">AH36/(3.5*H36*1000)*100</f>
        <v>0</v>
      </c>
      <c r="AJ36" s="91"/>
      <c r="AK36" s="91">
        <f t="shared" si="8"/>
        <v>0</v>
      </c>
      <c r="AL36" s="91">
        <f t="shared" ref="AL36:AL56" si="16">(AA36+AD36+AF36+AH36+AK36)*H36</f>
        <v>18925.654280000002</v>
      </c>
      <c r="AM36" s="91"/>
      <c r="AN36" s="91"/>
      <c r="AO36" s="91">
        <f t="shared" si="9"/>
        <v>11.725</v>
      </c>
      <c r="AP36" s="91">
        <f t="shared" si="10"/>
        <v>11.986000000000001</v>
      </c>
      <c r="AQ36" s="92"/>
      <c r="AR36" s="92"/>
      <c r="AS36" s="92"/>
    </row>
    <row r="37" spans="1:45" s="93" customFormat="1" ht="23.25">
      <c r="A37" s="98" t="s">
        <v>64</v>
      </c>
      <c r="B37" s="98">
        <v>617</v>
      </c>
      <c r="C37" s="48">
        <v>2117</v>
      </c>
      <c r="D37" s="98">
        <v>100</v>
      </c>
      <c r="E37" s="98" t="s">
        <v>87</v>
      </c>
      <c r="F37" s="25" t="s">
        <v>148</v>
      </c>
      <c r="G37" s="25" t="s">
        <v>223</v>
      </c>
      <c r="H37" s="87">
        <v>0.53500000000000003</v>
      </c>
      <c r="I37" s="98">
        <v>2</v>
      </c>
      <c r="J37" s="98" t="s">
        <v>233</v>
      </c>
      <c r="K37" s="28">
        <v>42131</v>
      </c>
      <c r="L37" s="94" t="s">
        <v>161</v>
      </c>
      <c r="M37" s="152">
        <v>0.52500000000000002</v>
      </c>
      <c r="N37" s="152">
        <v>0.1</v>
      </c>
      <c r="O37" s="152">
        <v>0</v>
      </c>
      <c r="P37" s="152">
        <v>0.1</v>
      </c>
      <c r="Q37" s="152">
        <v>3.0869</v>
      </c>
      <c r="R37" s="152">
        <v>0.435</v>
      </c>
      <c r="S37" s="152">
        <v>0.1</v>
      </c>
      <c r="T37" s="152">
        <v>0</v>
      </c>
      <c r="U37" s="152">
        <v>0</v>
      </c>
      <c r="V37" s="116">
        <v>3.1833399999999998</v>
      </c>
      <c r="W37" s="116">
        <v>0</v>
      </c>
      <c r="X37" s="116">
        <v>0</v>
      </c>
      <c r="Y37" s="116">
        <f t="shared" si="11"/>
        <v>0.72499999999999998</v>
      </c>
      <c r="Z37" s="116">
        <v>1.7059</v>
      </c>
      <c r="AA37" s="116">
        <v>7.93</v>
      </c>
      <c r="AB37" s="116">
        <v>12.54</v>
      </c>
      <c r="AC37" s="116">
        <f t="shared" si="12"/>
        <v>0.75834445927903871</v>
      </c>
      <c r="AD37" s="116">
        <v>13.72</v>
      </c>
      <c r="AE37" s="112">
        <f t="shared" si="13"/>
        <v>0.73271028037383179</v>
      </c>
      <c r="AF37" s="116">
        <v>3.59</v>
      </c>
      <c r="AG37" s="112">
        <f t="shared" si="14"/>
        <v>0.19172229639519359</v>
      </c>
      <c r="AH37" s="116">
        <v>0</v>
      </c>
      <c r="AI37" s="112">
        <f t="shared" si="15"/>
        <v>0</v>
      </c>
      <c r="AJ37" s="91"/>
      <c r="AK37" s="91">
        <f t="shared" si="8"/>
        <v>6.27</v>
      </c>
      <c r="AL37" s="91">
        <f t="shared" si="16"/>
        <v>16.857849999999999</v>
      </c>
      <c r="AM37" s="91"/>
      <c r="AN37" s="91"/>
      <c r="AO37" s="91">
        <f t="shared" si="9"/>
        <v>0.72499999999999998</v>
      </c>
      <c r="AP37" s="91">
        <f t="shared" si="10"/>
        <v>0.53500000000000003</v>
      </c>
      <c r="AQ37" s="92"/>
      <c r="AR37" s="92"/>
      <c r="AS37" s="92"/>
    </row>
    <row r="38" spans="1:45" s="93" customFormat="1" ht="23.25">
      <c r="A38" s="98" t="s">
        <v>64</v>
      </c>
      <c r="B38" s="98">
        <v>617</v>
      </c>
      <c r="C38" s="48">
        <v>2120</v>
      </c>
      <c r="D38" s="98">
        <v>100</v>
      </c>
      <c r="E38" s="98" t="s">
        <v>88</v>
      </c>
      <c r="F38" s="25">
        <v>0</v>
      </c>
      <c r="G38" s="25">
        <v>14699</v>
      </c>
      <c r="H38" s="87">
        <v>14.699</v>
      </c>
      <c r="I38" s="98">
        <v>2</v>
      </c>
      <c r="J38" s="98" t="s">
        <v>17</v>
      </c>
      <c r="K38" s="28">
        <v>42130</v>
      </c>
      <c r="L38" s="94" t="s">
        <v>161</v>
      </c>
      <c r="M38" s="152">
        <v>9.3249999999999993</v>
      </c>
      <c r="N38" s="152">
        <v>3.8</v>
      </c>
      <c r="O38" s="152">
        <v>1.075</v>
      </c>
      <c r="P38" s="152">
        <v>0.42499999999999999</v>
      </c>
      <c r="Q38" s="152">
        <v>2.4162400000000002</v>
      </c>
      <c r="R38" s="152">
        <v>14.074999999999999</v>
      </c>
      <c r="S38" s="152">
        <v>0.4</v>
      </c>
      <c r="T38" s="152">
        <v>0.1</v>
      </c>
      <c r="U38" s="152">
        <v>0.05</v>
      </c>
      <c r="V38" s="116">
        <v>4.7725</v>
      </c>
      <c r="W38" s="116">
        <v>0</v>
      </c>
      <c r="X38" s="116">
        <v>0</v>
      </c>
      <c r="Y38" s="116">
        <f t="shared" si="11"/>
        <v>14.625</v>
      </c>
      <c r="Z38" s="116">
        <v>1.2579400000000001</v>
      </c>
      <c r="AA38" s="116">
        <v>0</v>
      </c>
      <c r="AB38" s="116">
        <v>0</v>
      </c>
      <c r="AC38" s="116">
        <f t="shared" si="12"/>
        <v>0</v>
      </c>
      <c r="AD38" s="116">
        <v>645.89</v>
      </c>
      <c r="AE38" s="112">
        <f t="shared" si="13"/>
        <v>1.2554595550717735</v>
      </c>
      <c r="AF38" s="116">
        <v>568.55999999999995</v>
      </c>
      <c r="AG38" s="112">
        <f t="shared" si="14"/>
        <v>1.10514806643795</v>
      </c>
      <c r="AH38" s="116">
        <v>0</v>
      </c>
      <c r="AI38" s="112">
        <f t="shared" si="15"/>
        <v>0</v>
      </c>
      <c r="AJ38" s="91"/>
      <c r="AK38" s="91">
        <f t="shared" si="8"/>
        <v>0</v>
      </c>
      <c r="AL38" s="91">
        <f t="shared" si="16"/>
        <v>17851.200549999998</v>
      </c>
      <c r="AM38" s="91"/>
      <c r="AN38" s="91"/>
      <c r="AO38" s="91">
        <f t="shared" si="9"/>
        <v>14.625</v>
      </c>
      <c r="AP38" s="91">
        <f t="shared" si="10"/>
        <v>14.625</v>
      </c>
      <c r="AQ38" s="92"/>
      <c r="AR38" s="92"/>
      <c r="AS38" s="92"/>
    </row>
    <row r="39" spans="1:45" s="93" customFormat="1" ht="23.25">
      <c r="A39" s="98" t="s">
        <v>64</v>
      </c>
      <c r="B39" s="98">
        <v>617</v>
      </c>
      <c r="C39" s="48">
        <v>2166</v>
      </c>
      <c r="D39" s="98">
        <v>201</v>
      </c>
      <c r="E39" s="98" t="s">
        <v>89</v>
      </c>
      <c r="F39" s="25">
        <v>17263</v>
      </c>
      <c r="G39" s="25">
        <v>30549</v>
      </c>
      <c r="H39" s="87">
        <v>13.286</v>
      </c>
      <c r="I39" s="98">
        <v>2</v>
      </c>
      <c r="J39" s="98" t="s">
        <v>233</v>
      </c>
      <c r="K39" s="28">
        <v>42132</v>
      </c>
      <c r="L39" s="94" t="s">
        <v>161</v>
      </c>
      <c r="M39" s="152">
        <v>8.6999999999999993</v>
      </c>
      <c r="N39" s="152">
        <v>3.7749999999999999</v>
      </c>
      <c r="O39" s="152">
        <v>0.6</v>
      </c>
      <c r="P39" s="152">
        <v>0.15</v>
      </c>
      <c r="Q39" s="152">
        <v>2.2777500000000002</v>
      </c>
      <c r="R39" s="152">
        <v>13.025</v>
      </c>
      <c r="S39" s="152">
        <v>0.2</v>
      </c>
      <c r="T39" s="152">
        <v>0</v>
      </c>
      <c r="U39" s="152">
        <v>0</v>
      </c>
      <c r="V39" s="116">
        <v>5.1270300000000004</v>
      </c>
      <c r="W39" s="116">
        <v>0</v>
      </c>
      <c r="X39" s="116">
        <v>0</v>
      </c>
      <c r="Y39" s="116">
        <f t="shared" si="11"/>
        <v>13.225</v>
      </c>
      <c r="Z39" s="116">
        <v>1.2627299999999999</v>
      </c>
      <c r="AA39" s="116">
        <v>0</v>
      </c>
      <c r="AB39" s="116">
        <v>42.43</v>
      </c>
      <c r="AC39" s="116">
        <f t="shared" si="12"/>
        <v>4.5622674781187499E-2</v>
      </c>
      <c r="AD39" s="116">
        <v>0</v>
      </c>
      <c r="AE39" s="112">
        <f t="shared" si="13"/>
        <v>0</v>
      </c>
      <c r="AF39" s="116">
        <v>0</v>
      </c>
      <c r="AG39" s="112">
        <f t="shared" si="14"/>
        <v>0</v>
      </c>
      <c r="AH39" s="116">
        <v>0</v>
      </c>
      <c r="AI39" s="112">
        <f t="shared" si="15"/>
        <v>0</v>
      </c>
      <c r="AJ39" s="91"/>
      <c r="AK39" s="91">
        <f t="shared" si="8"/>
        <v>21.215</v>
      </c>
      <c r="AL39" s="91">
        <f t="shared" si="16"/>
        <v>281.86248999999998</v>
      </c>
      <c r="AM39" s="91"/>
      <c r="AN39" s="91"/>
      <c r="AO39" s="91">
        <f t="shared" si="9"/>
        <v>13.225</v>
      </c>
      <c r="AP39" s="91">
        <f t="shared" si="10"/>
        <v>13.225</v>
      </c>
      <c r="AQ39" s="92"/>
      <c r="AR39" s="92"/>
      <c r="AS39" s="92"/>
    </row>
    <row r="40" spans="1:45" s="93" customFormat="1" ht="23.25">
      <c r="A40" s="98" t="s">
        <v>64</v>
      </c>
      <c r="B40" s="98">
        <v>617</v>
      </c>
      <c r="C40" s="48">
        <v>2166</v>
      </c>
      <c r="D40" s="98">
        <v>202</v>
      </c>
      <c r="E40" s="98" t="s">
        <v>90</v>
      </c>
      <c r="F40" s="25">
        <v>32622</v>
      </c>
      <c r="G40" s="25">
        <v>59289</v>
      </c>
      <c r="H40" s="87">
        <v>26.667000000000002</v>
      </c>
      <c r="I40" s="98">
        <v>2</v>
      </c>
      <c r="J40" s="98" t="s">
        <v>233</v>
      </c>
      <c r="K40" s="28">
        <v>42132</v>
      </c>
      <c r="L40" s="94" t="s">
        <v>161</v>
      </c>
      <c r="M40" s="152">
        <v>19.436</v>
      </c>
      <c r="N40" s="152">
        <v>5.3150000000000004</v>
      </c>
      <c r="O40" s="152">
        <v>1.625</v>
      </c>
      <c r="P40" s="152">
        <v>0.29199999999999998</v>
      </c>
      <c r="Q40" s="152">
        <v>2.2909099999999998</v>
      </c>
      <c r="R40" s="152">
        <v>30.625</v>
      </c>
      <c r="S40" s="152">
        <v>1.125</v>
      </c>
      <c r="T40" s="152">
        <v>0.22500000000000001</v>
      </c>
      <c r="U40" s="152">
        <v>2.5000000000000001E-2</v>
      </c>
      <c r="V40" s="116">
        <v>5.3649300000000002</v>
      </c>
      <c r="W40" s="116">
        <v>0</v>
      </c>
      <c r="X40" s="116">
        <v>0</v>
      </c>
      <c r="Y40" s="116">
        <f t="shared" si="11"/>
        <v>26.668000000000003</v>
      </c>
      <c r="Z40" s="116">
        <v>1.3490599999999999</v>
      </c>
      <c r="AA40" s="116">
        <v>398.78</v>
      </c>
      <c r="AB40" s="116">
        <v>549.17999999999995</v>
      </c>
      <c r="AC40" s="116">
        <f t="shared" si="12"/>
        <v>0.72145883890737061</v>
      </c>
      <c r="AD40" s="116">
        <v>0</v>
      </c>
      <c r="AE40" s="112">
        <f t="shared" si="13"/>
        <v>0</v>
      </c>
      <c r="AF40" s="116">
        <v>0</v>
      </c>
      <c r="AG40" s="112">
        <f t="shared" si="14"/>
        <v>0</v>
      </c>
      <c r="AH40" s="116">
        <v>0</v>
      </c>
      <c r="AI40" s="112">
        <f t="shared" si="15"/>
        <v>0</v>
      </c>
      <c r="AJ40" s="91"/>
      <c r="AK40" s="91">
        <f t="shared" si="8"/>
        <v>274.58999999999997</v>
      </c>
      <c r="AL40" s="91">
        <f t="shared" si="16"/>
        <v>17956.75779</v>
      </c>
      <c r="AM40" s="91"/>
      <c r="AN40" s="91"/>
      <c r="AO40" s="91">
        <f t="shared" si="9"/>
        <v>26.668000000000003</v>
      </c>
      <c r="AP40" s="91">
        <f t="shared" si="10"/>
        <v>32</v>
      </c>
      <c r="AQ40" s="92"/>
      <c r="AR40" s="92"/>
      <c r="AS40" s="92"/>
    </row>
    <row r="41" spans="1:45" s="93" customFormat="1" ht="23.25">
      <c r="A41" s="98" t="s">
        <v>64</v>
      </c>
      <c r="B41" s="98">
        <v>617</v>
      </c>
      <c r="C41" s="48">
        <v>2166</v>
      </c>
      <c r="D41" s="98">
        <v>203</v>
      </c>
      <c r="E41" s="98" t="s">
        <v>91</v>
      </c>
      <c r="F41" s="25">
        <v>59289</v>
      </c>
      <c r="G41" s="25">
        <v>84624</v>
      </c>
      <c r="H41" s="87">
        <v>25.335000000000001</v>
      </c>
      <c r="I41" s="98">
        <v>2</v>
      </c>
      <c r="J41" s="98" t="s">
        <v>233</v>
      </c>
      <c r="K41" s="28">
        <v>42132</v>
      </c>
      <c r="L41" s="94" t="s">
        <v>161</v>
      </c>
      <c r="M41" s="152">
        <v>21.128</v>
      </c>
      <c r="N41" s="152">
        <v>3.1579999999999999</v>
      </c>
      <c r="O41" s="152">
        <v>0.88</v>
      </c>
      <c r="P41" s="152">
        <v>0.16900000000000001</v>
      </c>
      <c r="Q41" s="152">
        <v>2.0716399999999999</v>
      </c>
      <c r="R41" s="152">
        <v>22.05</v>
      </c>
      <c r="S41" s="152">
        <v>0.4</v>
      </c>
      <c r="T41" s="152">
        <v>0</v>
      </c>
      <c r="U41" s="152">
        <v>0</v>
      </c>
      <c r="V41" s="116">
        <v>3.2906200000000001</v>
      </c>
      <c r="W41" s="116">
        <v>0</v>
      </c>
      <c r="X41" s="116">
        <v>0</v>
      </c>
      <c r="Y41" s="116">
        <f t="shared" si="11"/>
        <v>25.335000000000001</v>
      </c>
      <c r="Z41" s="116">
        <v>1.24946</v>
      </c>
      <c r="AA41" s="116">
        <v>25.67</v>
      </c>
      <c r="AB41" s="116">
        <v>186.9</v>
      </c>
      <c r="AC41" s="116">
        <f t="shared" si="12"/>
        <v>0.13433702669937128</v>
      </c>
      <c r="AD41" s="116">
        <v>0</v>
      </c>
      <c r="AE41" s="112">
        <f t="shared" si="13"/>
        <v>0</v>
      </c>
      <c r="AF41" s="116">
        <v>0</v>
      </c>
      <c r="AG41" s="112">
        <f t="shared" si="14"/>
        <v>0</v>
      </c>
      <c r="AH41" s="116">
        <v>0</v>
      </c>
      <c r="AI41" s="112">
        <f t="shared" si="15"/>
        <v>0</v>
      </c>
      <c r="AJ41" s="91"/>
      <c r="AK41" s="91">
        <f t="shared" si="8"/>
        <v>93.45</v>
      </c>
      <c r="AL41" s="91">
        <f t="shared" si="16"/>
        <v>3017.9052000000001</v>
      </c>
      <c r="AM41" s="91"/>
      <c r="AN41" s="91"/>
      <c r="AO41" s="91">
        <f t="shared" si="9"/>
        <v>25.335000000000001</v>
      </c>
      <c r="AP41" s="91">
        <f t="shared" si="10"/>
        <v>22.45</v>
      </c>
      <c r="AQ41" s="92"/>
      <c r="AR41" s="92"/>
      <c r="AS41" s="92"/>
    </row>
    <row r="42" spans="1:45" s="93" customFormat="1" ht="23.25">
      <c r="A42" s="98" t="s">
        <v>64</v>
      </c>
      <c r="B42" s="98">
        <v>617</v>
      </c>
      <c r="C42" s="48">
        <v>2208</v>
      </c>
      <c r="D42" s="98">
        <v>101</v>
      </c>
      <c r="E42" s="98" t="s">
        <v>92</v>
      </c>
      <c r="F42" s="25">
        <v>0</v>
      </c>
      <c r="G42" s="25">
        <v>4557</v>
      </c>
      <c r="H42" s="87">
        <v>4.5570000000000004</v>
      </c>
      <c r="I42" s="98">
        <v>2</v>
      </c>
      <c r="J42" s="98" t="s">
        <v>233</v>
      </c>
      <c r="K42" s="28">
        <v>42132</v>
      </c>
      <c r="L42" s="94" t="s">
        <v>161</v>
      </c>
      <c r="M42" s="116">
        <v>1.8</v>
      </c>
      <c r="N42" s="116">
        <v>1.95</v>
      </c>
      <c r="O42" s="116">
        <v>0.57499999999999996</v>
      </c>
      <c r="P42" s="116">
        <v>0.22500000000000001</v>
      </c>
      <c r="Q42" s="116">
        <v>2.90456</v>
      </c>
      <c r="R42" s="116">
        <v>3.625</v>
      </c>
      <c r="S42" s="116">
        <v>0.82499999999999996</v>
      </c>
      <c r="T42" s="116">
        <v>7.4999999999999997E-2</v>
      </c>
      <c r="U42" s="116">
        <v>2.5000000000000001E-2</v>
      </c>
      <c r="V42" s="116">
        <v>7.0601399999999996</v>
      </c>
      <c r="W42" s="116">
        <v>0</v>
      </c>
      <c r="X42" s="116">
        <v>0</v>
      </c>
      <c r="Y42" s="116">
        <f t="shared" si="11"/>
        <v>4.55</v>
      </c>
      <c r="Z42" s="116">
        <v>1.1920599999999999</v>
      </c>
      <c r="AA42" s="116">
        <v>89.63</v>
      </c>
      <c r="AB42" s="116">
        <v>16.489999999999998</v>
      </c>
      <c r="AC42" s="116">
        <f t="shared" si="12"/>
        <v>0.61365560048904355</v>
      </c>
      <c r="AD42" s="116">
        <v>0</v>
      </c>
      <c r="AE42" s="112">
        <f t="shared" si="13"/>
        <v>0</v>
      </c>
      <c r="AF42" s="116">
        <v>32.299999999999997</v>
      </c>
      <c r="AG42" s="112">
        <f t="shared" si="14"/>
        <v>0.20251418539766136</v>
      </c>
      <c r="AH42" s="116">
        <v>0</v>
      </c>
      <c r="AI42" s="112">
        <f t="shared" si="15"/>
        <v>0</v>
      </c>
      <c r="AJ42" s="91"/>
      <c r="AK42" s="91">
        <f t="shared" si="8"/>
        <v>8.2449999999999992</v>
      </c>
      <c r="AL42" s="91">
        <f t="shared" si="16"/>
        <v>593.20747499999993</v>
      </c>
      <c r="AM42" s="91"/>
      <c r="AN42" s="91"/>
      <c r="AO42" s="91">
        <f t="shared" si="9"/>
        <v>4.55</v>
      </c>
      <c r="AP42" s="91">
        <f t="shared" si="10"/>
        <v>4.5500000000000007</v>
      </c>
      <c r="AQ42" s="92"/>
      <c r="AR42" s="92"/>
      <c r="AS42" s="92"/>
    </row>
    <row r="43" spans="1:45" s="93" customFormat="1" ht="23.25">
      <c r="A43" s="98" t="s">
        <v>64</v>
      </c>
      <c r="B43" s="98">
        <v>617</v>
      </c>
      <c r="C43" s="48">
        <v>2208</v>
      </c>
      <c r="D43" s="98">
        <v>102</v>
      </c>
      <c r="E43" s="98" t="s">
        <v>93</v>
      </c>
      <c r="F43" s="25">
        <v>4557</v>
      </c>
      <c r="G43" s="25">
        <v>42016</v>
      </c>
      <c r="H43" s="87">
        <v>37.459000000000003</v>
      </c>
      <c r="I43" s="98">
        <v>2</v>
      </c>
      <c r="J43" s="98" t="s">
        <v>233</v>
      </c>
      <c r="K43" s="28">
        <v>42132</v>
      </c>
      <c r="L43" s="94" t="s">
        <v>161</v>
      </c>
      <c r="M43" s="116">
        <v>28.68</v>
      </c>
      <c r="N43" s="116">
        <v>6.0750000000000002</v>
      </c>
      <c r="O43" s="116">
        <v>1.7</v>
      </c>
      <c r="P43" s="116">
        <v>0.4</v>
      </c>
      <c r="Q43" s="116">
        <v>2.2363599999999999</v>
      </c>
      <c r="R43" s="116">
        <v>36.200000000000003</v>
      </c>
      <c r="S43" s="116">
        <v>0.57499999999999996</v>
      </c>
      <c r="T43" s="116">
        <v>7.4999999999999997E-2</v>
      </c>
      <c r="U43" s="116">
        <v>0</v>
      </c>
      <c r="V43" s="116">
        <v>3.76512</v>
      </c>
      <c r="W43" s="116">
        <v>0</v>
      </c>
      <c r="X43" s="116">
        <v>0</v>
      </c>
      <c r="Y43" s="116">
        <f t="shared" si="11"/>
        <v>36.855000000000004</v>
      </c>
      <c r="Z43" s="116">
        <v>1.2486600000000001</v>
      </c>
      <c r="AA43" s="116">
        <v>12.09</v>
      </c>
      <c r="AB43" s="116">
        <v>108.45</v>
      </c>
      <c r="AC43" s="116">
        <f t="shared" si="12"/>
        <v>5.0581016196756062E-2</v>
      </c>
      <c r="AD43" s="116">
        <v>0</v>
      </c>
      <c r="AE43" s="112">
        <f t="shared" si="13"/>
        <v>0</v>
      </c>
      <c r="AF43" s="116">
        <v>0</v>
      </c>
      <c r="AG43" s="112">
        <f t="shared" si="14"/>
        <v>0</v>
      </c>
      <c r="AH43" s="116">
        <v>0</v>
      </c>
      <c r="AI43" s="112">
        <f t="shared" si="15"/>
        <v>0</v>
      </c>
      <c r="AJ43" s="91"/>
      <c r="AK43" s="91">
        <f t="shared" si="8"/>
        <v>54.225000000000001</v>
      </c>
      <c r="AL43" s="91">
        <f t="shared" si="16"/>
        <v>2484.0935850000001</v>
      </c>
      <c r="AM43" s="91"/>
      <c r="AN43" s="91"/>
      <c r="AO43" s="91">
        <f t="shared" si="9"/>
        <v>36.855000000000004</v>
      </c>
      <c r="AP43" s="91">
        <f t="shared" si="10"/>
        <v>36.850000000000009</v>
      </c>
      <c r="AQ43" s="92"/>
      <c r="AR43" s="92"/>
      <c r="AS43" s="92"/>
    </row>
    <row r="44" spans="1:45" s="93" customFormat="1" ht="23.25">
      <c r="A44" s="98" t="s">
        <v>64</v>
      </c>
      <c r="B44" s="98">
        <v>617</v>
      </c>
      <c r="C44" s="48">
        <v>2208</v>
      </c>
      <c r="D44" s="98">
        <v>103</v>
      </c>
      <c r="E44" s="98" t="s">
        <v>94</v>
      </c>
      <c r="F44" s="25">
        <v>42016</v>
      </c>
      <c r="G44" s="25">
        <v>46496</v>
      </c>
      <c r="H44" s="87">
        <v>4.4800000000000004</v>
      </c>
      <c r="I44" s="98">
        <v>4</v>
      </c>
      <c r="J44" s="98" t="s">
        <v>234</v>
      </c>
      <c r="K44" s="28">
        <v>42132</v>
      </c>
      <c r="L44" s="94" t="s">
        <v>161</v>
      </c>
      <c r="M44" s="116">
        <v>1.75</v>
      </c>
      <c r="N44" s="116">
        <v>1.825</v>
      </c>
      <c r="O44" s="116">
        <v>0.52500000000000002</v>
      </c>
      <c r="P44" s="116">
        <v>0.3</v>
      </c>
      <c r="Q44" s="116">
        <v>2.6839200000000001</v>
      </c>
      <c r="R44" s="116">
        <v>2.65</v>
      </c>
      <c r="S44" s="116">
        <v>1.325</v>
      </c>
      <c r="T44" s="116">
        <v>0.375</v>
      </c>
      <c r="U44" s="116">
        <v>0.05</v>
      </c>
      <c r="V44" s="116">
        <v>8.6624599999999994</v>
      </c>
      <c r="W44" s="116">
        <v>0</v>
      </c>
      <c r="X44" s="116">
        <v>0</v>
      </c>
      <c r="Y44" s="116">
        <f t="shared" si="11"/>
        <v>4.4000000000000004</v>
      </c>
      <c r="Z44" s="116">
        <v>1.4379599999999999</v>
      </c>
      <c r="AA44" s="116">
        <v>185.85</v>
      </c>
      <c r="AB44" s="116">
        <v>0</v>
      </c>
      <c r="AC44" s="116">
        <f t="shared" si="12"/>
        <v>1.185267857142857</v>
      </c>
      <c r="AD44" s="116">
        <v>12.89</v>
      </c>
      <c r="AE44" s="112">
        <f t="shared" si="13"/>
        <v>8.2206632653061218E-2</v>
      </c>
      <c r="AF44" s="116">
        <v>79.7</v>
      </c>
      <c r="AG44" s="112">
        <f t="shared" si="14"/>
        <v>0.5082908163265305</v>
      </c>
      <c r="AH44" s="116">
        <v>0</v>
      </c>
      <c r="AI44" s="112">
        <f t="shared" si="15"/>
        <v>0</v>
      </c>
      <c r="AJ44" s="91"/>
      <c r="AK44" s="91">
        <f t="shared" si="8"/>
        <v>0</v>
      </c>
      <c r="AL44" s="91">
        <f t="shared" si="16"/>
        <v>1247.4112</v>
      </c>
      <c r="AM44" s="91"/>
      <c r="AN44" s="91"/>
      <c r="AO44" s="91">
        <f t="shared" si="9"/>
        <v>4.4000000000000004</v>
      </c>
      <c r="AP44" s="91">
        <f t="shared" si="10"/>
        <v>4.3999999999999995</v>
      </c>
      <c r="AQ44" s="92"/>
      <c r="AR44" s="92"/>
      <c r="AS44" s="92"/>
    </row>
    <row r="45" spans="1:45" s="93" customFormat="1" ht="23.25">
      <c r="A45" s="98" t="s">
        <v>64</v>
      </c>
      <c r="B45" s="98">
        <v>617</v>
      </c>
      <c r="C45" s="48">
        <v>2208</v>
      </c>
      <c r="D45" s="98">
        <v>103</v>
      </c>
      <c r="E45" s="98" t="s">
        <v>94</v>
      </c>
      <c r="F45" s="107">
        <v>46496</v>
      </c>
      <c r="G45" s="107">
        <v>42016</v>
      </c>
      <c r="H45" s="87">
        <v>4.4800000000000004</v>
      </c>
      <c r="I45" s="98">
        <v>4</v>
      </c>
      <c r="J45" s="98" t="s">
        <v>14</v>
      </c>
      <c r="K45" s="28">
        <v>42132</v>
      </c>
      <c r="L45" s="94" t="s">
        <v>161</v>
      </c>
      <c r="M45" s="116">
        <v>2.6749999999999998</v>
      </c>
      <c r="N45" s="116">
        <v>1.175</v>
      </c>
      <c r="O45" s="116">
        <v>0.57499999999999996</v>
      </c>
      <c r="P45" s="116">
        <v>0.22500000000000001</v>
      </c>
      <c r="Q45" s="116">
        <v>2.6781299999999999</v>
      </c>
      <c r="R45" s="116">
        <v>3.2749999999999999</v>
      </c>
      <c r="S45" s="116">
        <v>0.95</v>
      </c>
      <c r="T45" s="116">
        <v>0.375</v>
      </c>
      <c r="U45" s="116">
        <v>0.05</v>
      </c>
      <c r="V45" s="116">
        <v>6.5145</v>
      </c>
      <c r="W45" s="116">
        <v>0</v>
      </c>
      <c r="X45" s="116">
        <v>0</v>
      </c>
      <c r="Y45" s="116">
        <f t="shared" si="11"/>
        <v>4.6499999999999995</v>
      </c>
      <c r="Z45" s="116">
        <v>1.41543</v>
      </c>
      <c r="AA45" s="116">
        <v>70.91</v>
      </c>
      <c r="AB45" s="116">
        <v>6.71</v>
      </c>
      <c r="AC45" s="116">
        <f t="shared" si="12"/>
        <v>0.47362882653061217</v>
      </c>
      <c r="AD45" s="116">
        <v>24.56</v>
      </c>
      <c r="AE45" s="112">
        <f t="shared" si="13"/>
        <v>0.15663265306122448</v>
      </c>
      <c r="AF45" s="116">
        <v>218.2</v>
      </c>
      <c r="AG45" s="112">
        <f t="shared" si="14"/>
        <v>1.391581632653061</v>
      </c>
      <c r="AH45" s="116">
        <v>0</v>
      </c>
      <c r="AI45" s="112">
        <f t="shared" si="15"/>
        <v>0</v>
      </c>
      <c r="AJ45" s="91"/>
      <c r="AK45" s="91">
        <f t="shared" si="8"/>
        <v>3.355</v>
      </c>
      <c r="AL45" s="91">
        <f t="shared" si="16"/>
        <v>1420.2719999999999</v>
      </c>
      <c r="AM45" s="91"/>
      <c r="AN45" s="91"/>
      <c r="AO45" s="91">
        <f t="shared" si="9"/>
        <v>4.6499999999999995</v>
      </c>
      <c r="AP45" s="91">
        <f t="shared" si="10"/>
        <v>4.6499999999999995</v>
      </c>
      <c r="AQ45" s="92"/>
      <c r="AR45" s="92"/>
      <c r="AS45" s="92"/>
    </row>
    <row r="46" spans="1:45" s="93" customFormat="1" ht="23.25">
      <c r="A46" s="98" t="s">
        <v>64</v>
      </c>
      <c r="B46" s="98">
        <v>617</v>
      </c>
      <c r="C46" s="48">
        <v>2226</v>
      </c>
      <c r="D46" s="98">
        <v>201</v>
      </c>
      <c r="E46" s="98" t="s">
        <v>95</v>
      </c>
      <c r="F46" s="25">
        <v>60605</v>
      </c>
      <c r="G46" s="25">
        <v>63656</v>
      </c>
      <c r="H46" s="87">
        <v>3.0510000000000002</v>
      </c>
      <c r="I46" s="98">
        <v>2</v>
      </c>
      <c r="J46" s="98" t="s">
        <v>233</v>
      </c>
      <c r="K46" s="28">
        <v>42129</v>
      </c>
      <c r="L46" s="94" t="s">
        <v>161</v>
      </c>
      <c r="M46" s="116">
        <v>2.7749999999999999</v>
      </c>
      <c r="N46" s="116">
        <v>0.25</v>
      </c>
      <c r="O46" s="116">
        <v>0.125</v>
      </c>
      <c r="P46" s="116">
        <v>0.125</v>
      </c>
      <c r="Q46" s="116">
        <v>3.0236999999999998</v>
      </c>
      <c r="R46" s="116">
        <v>3.125</v>
      </c>
      <c r="S46" s="116">
        <v>0.125</v>
      </c>
      <c r="T46" s="116">
        <v>2.5000000000000001E-2</v>
      </c>
      <c r="U46" s="116">
        <v>0</v>
      </c>
      <c r="V46" s="116">
        <v>3.8450199999999999</v>
      </c>
      <c r="W46" s="116">
        <v>0</v>
      </c>
      <c r="X46" s="116">
        <v>0</v>
      </c>
      <c r="Y46" s="116">
        <f t="shared" si="11"/>
        <v>3.2749999999999999</v>
      </c>
      <c r="Z46" s="116">
        <v>1.1978899999999999</v>
      </c>
      <c r="AA46" s="116">
        <v>10.58</v>
      </c>
      <c r="AB46" s="116">
        <v>36.19</v>
      </c>
      <c r="AC46" s="116">
        <f t="shared" si="12"/>
        <v>0.26853022428243667</v>
      </c>
      <c r="AD46" s="116">
        <v>90.78</v>
      </c>
      <c r="AE46" s="112">
        <f t="shared" si="13"/>
        <v>0.85011939879196508</v>
      </c>
      <c r="AF46" s="116">
        <v>22.17</v>
      </c>
      <c r="AG46" s="112">
        <f t="shared" si="14"/>
        <v>0.20761342885236692</v>
      </c>
      <c r="AH46" s="116">
        <v>0</v>
      </c>
      <c r="AI46" s="112">
        <f t="shared" si="15"/>
        <v>0</v>
      </c>
      <c r="AJ46" s="91"/>
      <c r="AK46" s="91">
        <f t="shared" si="8"/>
        <v>18.094999999999999</v>
      </c>
      <c r="AL46" s="91">
        <f t="shared" si="16"/>
        <v>432.09787500000004</v>
      </c>
      <c r="AM46" s="91"/>
      <c r="AN46" s="91"/>
      <c r="AO46" s="91">
        <f t="shared" si="9"/>
        <v>3.2749999999999999</v>
      </c>
      <c r="AP46" s="91">
        <f t="shared" si="10"/>
        <v>3.2749999999999999</v>
      </c>
      <c r="AQ46" s="92"/>
      <c r="AR46" s="92"/>
      <c r="AS46" s="92"/>
    </row>
    <row r="47" spans="1:45" s="93" customFormat="1" ht="23.25">
      <c r="A47" s="98" t="s">
        <v>64</v>
      </c>
      <c r="B47" s="98">
        <v>617</v>
      </c>
      <c r="C47" s="48">
        <v>2226</v>
      </c>
      <c r="D47" s="98">
        <v>202</v>
      </c>
      <c r="E47" s="98" t="s">
        <v>96</v>
      </c>
      <c r="F47" s="25">
        <v>63656</v>
      </c>
      <c r="G47" s="25">
        <v>95835</v>
      </c>
      <c r="H47" s="87">
        <v>32.179000000000002</v>
      </c>
      <c r="I47" s="98">
        <v>2</v>
      </c>
      <c r="J47" s="98" t="s">
        <v>233</v>
      </c>
      <c r="K47" s="28">
        <v>42129</v>
      </c>
      <c r="L47" s="94" t="s">
        <v>161</v>
      </c>
      <c r="M47" s="152">
        <v>22.385999999999999</v>
      </c>
      <c r="N47" s="152">
        <v>7.0540000000000003</v>
      </c>
      <c r="O47" s="152">
        <v>2.2029999999999998</v>
      </c>
      <c r="P47" s="152">
        <v>0.53600000000000003</v>
      </c>
      <c r="Q47" s="116">
        <v>2.45262</v>
      </c>
      <c r="R47" s="116">
        <v>30.95</v>
      </c>
      <c r="S47" s="116">
        <v>0.72499999999999998</v>
      </c>
      <c r="T47" s="116">
        <v>0.125</v>
      </c>
      <c r="U47" s="116">
        <v>2.5000000000000001E-2</v>
      </c>
      <c r="V47" s="116">
        <v>4.2396000000000003</v>
      </c>
      <c r="W47" s="116">
        <v>0</v>
      </c>
      <c r="X47" s="116">
        <v>0</v>
      </c>
      <c r="Y47" s="116">
        <f t="shared" si="11"/>
        <v>32.178999999999995</v>
      </c>
      <c r="Z47" s="116">
        <v>1.2118899999999999</v>
      </c>
      <c r="AA47" s="116">
        <v>22.89</v>
      </c>
      <c r="AB47" s="116">
        <v>5.44</v>
      </c>
      <c r="AC47" s="116">
        <f t="shared" si="12"/>
        <v>2.2738875841831183E-2</v>
      </c>
      <c r="AD47" s="116">
        <v>32.58</v>
      </c>
      <c r="AE47" s="112">
        <f t="shared" si="13"/>
        <v>2.8927472664071065E-2</v>
      </c>
      <c r="AF47" s="116">
        <v>22.11</v>
      </c>
      <c r="AG47" s="112">
        <f t="shared" si="14"/>
        <v>1.96312590731311E-2</v>
      </c>
      <c r="AH47" s="116">
        <v>0</v>
      </c>
      <c r="AI47" s="112">
        <f t="shared" si="15"/>
        <v>0</v>
      </c>
      <c r="AJ47" s="91"/>
      <c r="AK47" s="91">
        <f t="shared" si="8"/>
        <v>2.72</v>
      </c>
      <c r="AL47" s="91">
        <f t="shared" si="16"/>
        <v>2583.9737</v>
      </c>
      <c r="AM47" s="91"/>
      <c r="AN47" s="91"/>
      <c r="AO47" s="91">
        <f t="shared" si="9"/>
        <v>32.178999999999995</v>
      </c>
      <c r="AP47" s="91">
        <f t="shared" si="10"/>
        <v>31.824999999999999</v>
      </c>
      <c r="AQ47" s="92"/>
      <c r="AR47" s="92"/>
      <c r="AS47" s="92"/>
    </row>
    <row r="48" spans="1:45" s="93" customFormat="1" ht="23.25">
      <c r="A48" s="98" t="s">
        <v>64</v>
      </c>
      <c r="B48" s="98">
        <v>617</v>
      </c>
      <c r="C48" s="48">
        <v>2378</v>
      </c>
      <c r="D48" s="98">
        <v>200</v>
      </c>
      <c r="E48" s="98" t="s">
        <v>97</v>
      </c>
      <c r="F48" s="25">
        <v>20040</v>
      </c>
      <c r="G48" s="25">
        <v>43425</v>
      </c>
      <c r="H48" s="87">
        <v>21.83</v>
      </c>
      <c r="I48" s="98">
        <v>2</v>
      </c>
      <c r="J48" s="98" t="s">
        <v>233</v>
      </c>
      <c r="K48" s="28">
        <v>42129</v>
      </c>
      <c r="L48" s="94" t="s">
        <v>161</v>
      </c>
      <c r="M48" s="116">
        <v>14.2</v>
      </c>
      <c r="N48" s="116">
        <v>7.3250000000000002</v>
      </c>
      <c r="O48" s="116">
        <v>1.5</v>
      </c>
      <c r="P48" s="116">
        <v>0.25</v>
      </c>
      <c r="Q48" s="116">
        <v>2.41811</v>
      </c>
      <c r="R48" s="116">
        <v>20.675000000000001</v>
      </c>
      <c r="S48" s="116">
        <v>2.1</v>
      </c>
      <c r="T48" s="116">
        <v>0.47499999999999998</v>
      </c>
      <c r="U48" s="116">
        <v>2.5000000000000001E-2</v>
      </c>
      <c r="V48" s="116">
        <v>5.0559399999999997</v>
      </c>
      <c r="W48" s="116">
        <v>0</v>
      </c>
      <c r="X48" s="116">
        <v>0</v>
      </c>
      <c r="Y48" s="116">
        <f t="shared" si="11"/>
        <v>23.274999999999999</v>
      </c>
      <c r="Z48" s="116">
        <v>1.32721</v>
      </c>
      <c r="AA48" s="116">
        <v>0</v>
      </c>
      <c r="AB48" s="116">
        <v>3.75</v>
      </c>
      <c r="AC48" s="116">
        <f t="shared" si="12"/>
        <v>2.4540278777566912E-3</v>
      </c>
      <c r="AD48" s="116">
        <v>9.5399999999999991</v>
      </c>
      <c r="AE48" s="112">
        <f t="shared" si="13"/>
        <v>1.2486093842026045E-2</v>
      </c>
      <c r="AF48" s="116">
        <v>57.92</v>
      </c>
      <c r="AG48" s="112">
        <f t="shared" si="14"/>
        <v>7.580655716248938E-2</v>
      </c>
      <c r="AH48" s="116">
        <v>0</v>
      </c>
      <c r="AI48" s="112">
        <f t="shared" si="15"/>
        <v>0</v>
      </c>
      <c r="AJ48" s="91"/>
      <c r="AK48" s="91">
        <f t="shared" si="8"/>
        <v>1.875</v>
      </c>
      <c r="AL48" s="91">
        <f t="shared" si="16"/>
        <v>1513.58305</v>
      </c>
      <c r="AM48" s="91"/>
      <c r="AN48" s="91"/>
      <c r="AO48" s="91">
        <f t="shared" si="9"/>
        <v>23.274999999999999</v>
      </c>
      <c r="AP48" s="91">
        <f t="shared" si="10"/>
        <v>23.275000000000002</v>
      </c>
      <c r="AQ48" s="92"/>
      <c r="AR48" s="92"/>
      <c r="AS48" s="92"/>
    </row>
    <row r="49" spans="1:45" s="93" customFormat="1" ht="23.25">
      <c r="A49" s="98" t="s">
        <v>64</v>
      </c>
      <c r="B49" s="98">
        <v>617</v>
      </c>
      <c r="C49" s="48">
        <v>2436</v>
      </c>
      <c r="D49" s="98">
        <v>100</v>
      </c>
      <c r="E49" s="98" t="s">
        <v>98</v>
      </c>
      <c r="F49" s="25">
        <v>0</v>
      </c>
      <c r="G49" s="25">
        <v>10525</v>
      </c>
      <c r="H49" s="87">
        <v>10.525</v>
      </c>
      <c r="I49" s="98">
        <v>2</v>
      </c>
      <c r="J49" s="98" t="s">
        <v>233</v>
      </c>
      <c r="K49" s="28">
        <v>42129</v>
      </c>
      <c r="L49" s="94" t="s">
        <v>161</v>
      </c>
      <c r="M49" s="116">
        <v>5.4249999999999998</v>
      </c>
      <c r="N49" s="116">
        <v>2.8250000000000002</v>
      </c>
      <c r="O49" s="116">
        <v>1.45</v>
      </c>
      <c r="P49" s="116">
        <v>0.77500000000000002</v>
      </c>
      <c r="Q49" s="116">
        <v>2.8411200000000001</v>
      </c>
      <c r="R49" s="116">
        <v>7.6749999999999998</v>
      </c>
      <c r="S49" s="116">
        <v>2.2250000000000001</v>
      </c>
      <c r="T49" s="116">
        <v>0.42499999999999999</v>
      </c>
      <c r="U49" s="116">
        <v>0.15</v>
      </c>
      <c r="V49" s="116">
        <v>7.8027800000000003</v>
      </c>
      <c r="W49" s="116">
        <v>0</v>
      </c>
      <c r="X49" s="116">
        <v>0</v>
      </c>
      <c r="Y49" s="116">
        <f t="shared" si="11"/>
        <v>10.475</v>
      </c>
      <c r="Z49" s="116">
        <v>1.21414</v>
      </c>
      <c r="AA49" s="116">
        <v>12.07</v>
      </c>
      <c r="AB49" s="116">
        <v>15.66</v>
      </c>
      <c r="AC49" s="116">
        <f t="shared" si="12"/>
        <v>5.4021038344078724E-2</v>
      </c>
      <c r="AD49" s="116">
        <v>162.66</v>
      </c>
      <c r="AE49" s="112">
        <f t="shared" si="13"/>
        <v>0.44156090939938919</v>
      </c>
      <c r="AF49" s="116">
        <v>251.25</v>
      </c>
      <c r="AG49" s="112">
        <f t="shared" si="14"/>
        <v>0.68204954190702405</v>
      </c>
      <c r="AH49" s="116">
        <v>0</v>
      </c>
      <c r="AI49" s="112">
        <f t="shared" si="15"/>
        <v>0</v>
      </c>
      <c r="AJ49" s="91"/>
      <c r="AK49" s="91">
        <f t="shared" si="8"/>
        <v>7.83</v>
      </c>
      <c r="AL49" s="91">
        <f t="shared" si="16"/>
        <v>4565.8502500000004</v>
      </c>
      <c r="AM49" s="91"/>
      <c r="AN49" s="91"/>
      <c r="AO49" s="91">
        <f t="shared" si="9"/>
        <v>10.475</v>
      </c>
      <c r="AP49" s="91">
        <f t="shared" si="10"/>
        <v>10.475000000000001</v>
      </c>
      <c r="AQ49" s="92"/>
      <c r="AR49" s="92"/>
      <c r="AS49" s="92"/>
    </row>
    <row r="50" spans="1:45" s="93" customFormat="1" ht="23.25">
      <c r="A50" s="98" t="s">
        <v>64</v>
      </c>
      <c r="B50" s="98">
        <v>617</v>
      </c>
      <c r="C50" s="48">
        <v>2440</v>
      </c>
      <c r="D50" s="98">
        <v>100</v>
      </c>
      <c r="E50" s="98" t="s">
        <v>99</v>
      </c>
      <c r="F50" s="25">
        <v>0</v>
      </c>
      <c r="G50" s="25">
        <v>8647</v>
      </c>
      <c r="H50" s="87">
        <v>8.6470000000000002</v>
      </c>
      <c r="I50" s="98">
        <v>2</v>
      </c>
      <c r="J50" s="98" t="s">
        <v>233</v>
      </c>
      <c r="K50" s="28">
        <v>42129</v>
      </c>
      <c r="L50" s="94" t="s">
        <v>161</v>
      </c>
      <c r="M50" s="116">
        <v>5.0250000000000004</v>
      </c>
      <c r="N50" s="116">
        <v>3.15</v>
      </c>
      <c r="O50" s="116">
        <v>0.375</v>
      </c>
      <c r="P50" s="116">
        <v>7.4999999999999997E-2</v>
      </c>
      <c r="Q50" s="116">
        <v>2.4173200000000001</v>
      </c>
      <c r="R50" s="116">
        <v>8.6</v>
      </c>
      <c r="S50" s="116">
        <v>2.5000000000000001E-2</v>
      </c>
      <c r="T50" s="116">
        <v>0</v>
      </c>
      <c r="U50" s="116">
        <v>0</v>
      </c>
      <c r="V50" s="116">
        <v>2.6302300000000001</v>
      </c>
      <c r="W50" s="116">
        <v>0</v>
      </c>
      <c r="X50" s="116">
        <v>0</v>
      </c>
      <c r="Y50" s="116">
        <f t="shared" si="11"/>
        <v>8.625</v>
      </c>
      <c r="Z50" s="116">
        <v>1.36663</v>
      </c>
      <c r="AA50" s="116">
        <v>3.09</v>
      </c>
      <c r="AB50" s="116">
        <v>133.41</v>
      </c>
      <c r="AC50" s="116">
        <f t="shared" si="12"/>
        <v>0.23061672917114112</v>
      </c>
      <c r="AD50" s="116">
        <v>10.49</v>
      </c>
      <c r="AE50" s="112">
        <f t="shared" si="13"/>
        <v>3.4661071552478974E-2</v>
      </c>
      <c r="AF50" s="116">
        <v>4.08</v>
      </c>
      <c r="AG50" s="112">
        <f t="shared" si="14"/>
        <v>1.3481141271126236E-2</v>
      </c>
      <c r="AH50" s="116">
        <v>0</v>
      </c>
      <c r="AI50" s="112">
        <f t="shared" si="15"/>
        <v>0</v>
      </c>
      <c r="AJ50" s="91"/>
      <c r="AK50" s="91">
        <f t="shared" si="8"/>
        <v>66.704999999999998</v>
      </c>
      <c r="AL50" s="91">
        <f t="shared" si="16"/>
        <v>729.50415499999997</v>
      </c>
      <c r="AM50" s="91"/>
      <c r="AN50" s="91"/>
      <c r="AO50" s="91">
        <f t="shared" si="9"/>
        <v>8.625</v>
      </c>
      <c r="AP50" s="91">
        <f t="shared" si="10"/>
        <v>8.625</v>
      </c>
      <c r="AQ50" s="92"/>
      <c r="AR50" s="92"/>
      <c r="AS50" s="92"/>
    </row>
    <row r="51" spans="1:45" s="93" customFormat="1" ht="23.25">
      <c r="A51" s="98" t="s">
        <v>64</v>
      </c>
      <c r="B51" s="98">
        <v>617</v>
      </c>
      <c r="C51" s="48">
        <v>2445</v>
      </c>
      <c r="D51" s="98">
        <v>101</v>
      </c>
      <c r="E51" s="98" t="s">
        <v>100</v>
      </c>
      <c r="F51" s="25">
        <v>546</v>
      </c>
      <c r="G51" s="25">
        <v>25000</v>
      </c>
      <c r="H51" s="87">
        <v>24.454000000000001</v>
      </c>
      <c r="I51" s="98">
        <v>2</v>
      </c>
      <c r="J51" s="98" t="s">
        <v>233</v>
      </c>
      <c r="K51" s="28">
        <v>42131</v>
      </c>
      <c r="L51" s="94" t="s">
        <v>161</v>
      </c>
      <c r="M51" s="116">
        <v>13.9</v>
      </c>
      <c r="N51" s="116">
        <v>7.35</v>
      </c>
      <c r="O51" s="116">
        <v>2.5750000000000002</v>
      </c>
      <c r="P51" s="116">
        <v>0.57499999999999996</v>
      </c>
      <c r="Q51" s="116">
        <v>2.64866</v>
      </c>
      <c r="R51" s="116">
        <v>18.55</v>
      </c>
      <c r="S51" s="116">
        <v>4.5999999999999996</v>
      </c>
      <c r="T51" s="116">
        <v>0.97499999999999998</v>
      </c>
      <c r="U51" s="116">
        <v>0.27500000000000002</v>
      </c>
      <c r="V51" s="116">
        <v>7.9557000000000002</v>
      </c>
      <c r="W51" s="116">
        <v>0</v>
      </c>
      <c r="X51" s="116">
        <v>0</v>
      </c>
      <c r="Y51" s="116">
        <f t="shared" si="11"/>
        <v>24.4</v>
      </c>
      <c r="Z51" s="116">
        <v>1.18079</v>
      </c>
      <c r="AA51" s="116">
        <v>310.9425</v>
      </c>
      <c r="AB51" s="116">
        <v>0</v>
      </c>
      <c r="AC51" s="116">
        <f t="shared" si="12"/>
        <v>0.36329726950893221</v>
      </c>
      <c r="AD51" s="116">
        <v>39.547499999999999</v>
      </c>
      <c r="AE51" s="112">
        <f t="shared" si="13"/>
        <v>4.6206288191239529E-2</v>
      </c>
      <c r="AF51" s="116">
        <v>289.28250000000003</v>
      </c>
      <c r="AG51" s="112">
        <f t="shared" si="14"/>
        <v>0.3379902791246539</v>
      </c>
      <c r="AH51" s="116">
        <v>0</v>
      </c>
      <c r="AI51" s="112">
        <f t="shared" si="15"/>
        <v>0</v>
      </c>
      <c r="AJ51" s="91"/>
      <c r="AK51" s="91">
        <f t="shared" si="8"/>
        <v>0</v>
      </c>
      <c r="AL51" s="91">
        <f t="shared" si="16"/>
        <v>15644.996715000001</v>
      </c>
      <c r="AM51" s="91"/>
      <c r="AN51" s="91"/>
      <c r="AO51" s="91">
        <f t="shared" si="9"/>
        <v>24.4</v>
      </c>
      <c r="AP51" s="91">
        <f t="shared" si="10"/>
        <v>24.4</v>
      </c>
      <c r="AQ51" s="92"/>
      <c r="AR51" s="92"/>
      <c r="AS51" s="92"/>
    </row>
    <row r="52" spans="1:45" s="93" customFormat="1" ht="23.25">
      <c r="A52" s="98" t="s">
        <v>64</v>
      </c>
      <c r="B52" s="98">
        <v>617</v>
      </c>
      <c r="C52" s="48">
        <v>2445</v>
      </c>
      <c r="D52" s="98">
        <v>102</v>
      </c>
      <c r="E52" s="98" t="s">
        <v>101</v>
      </c>
      <c r="F52" s="25">
        <v>25000</v>
      </c>
      <c r="G52" s="25">
        <v>59401</v>
      </c>
      <c r="H52" s="87">
        <v>34.401000000000003</v>
      </c>
      <c r="I52" s="98">
        <v>2</v>
      </c>
      <c r="J52" s="98" t="s">
        <v>233</v>
      </c>
      <c r="K52" s="28">
        <v>42131</v>
      </c>
      <c r="L52" s="94" t="s">
        <v>161</v>
      </c>
      <c r="M52" s="116">
        <v>17.899999999999999</v>
      </c>
      <c r="N52" s="116">
        <v>8.9</v>
      </c>
      <c r="O52" s="116">
        <v>4.5</v>
      </c>
      <c r="P52" s="116">
        <v>2.2250000000000001</v>
      </c>
      <c r="Q52" s="116">
        <v>2.81</v>
      </c>
      <c r="R52" s="116">
        <v>25.675000000000001</v>
      </c>
      <c r="S52" s="116">
        <v>4.7249999999999996</v>
      </c>
      <c r="T52" s="116">
        <v>2.1</v>
      </c>
      <c r="U52" s="116">
        <v>1.0249999999999999</v>
      </c>
      <c r="V52" s="116">
        <v>7.62019</v>
      </c>
      <c r="W52" s="116">
        <v>0</v>
      </c>
      <c r="X52" s="116">
        <v>0</v>
      </c>
      <c r="Y52" s="116">
        <f t="shared" si="11"/>
        <v>33.524999999999999</v>
      </c>
      <c r="Z52" s="116">
        <v>1.3387800000000001</v>
      </c>
      <c r="AA52" s="116">
        <v>414.59</v>
      </c>
      <c r="AB52" s="116">
        <v>0</v>
      </c>
      <c r="AC52" s="116">
        <f t="shared" si="12"/>
        <v>0.34433384411582713</v>
      </c>
      <c r="AD52" s="116">
        <v>52.73</v>
      </c>
      <c r="AE52" s="112">
        <f t="shared" si="13"/>
        <v>4.3794407969867978E-2</v>
      </c>
      <c r="AF52" s="116">
        <v>385.71</v>
      </c>
      <c r="AG52" s="112">
        <f t="shared" si="14"/>
        <v>0.32034783042021198</v>
      </c>
      <c r="AH52" s="116">
        <v>0</v>
      </c>
      <c r="AI52" s="112">
        <f t="shared" si="15"/>
        <v>0</v>
      </c>
      <c r="AJ52" s="91"/>
      <c r="AK52" s="91">
        <f t="shared" si="8"/>
        <v>0</v>
      </c>
      <c r="AL52" s="91">
        <f t="shared" si="16"/>
        <v>29345.085030000002</v>
      </c>
      <c r="AM52" s="91"/>
      <c r="AN52" s="91"/>
      <c r="AO52" s="91">
        <f t="shared" si="9"/>
        <v>33.524999999999999</v>
      </c>
      <c r="AP52" s="91">
        <f t="shared" si="10"/>
        <v>33.524999999999999</v>
      </c>
      <c r="AQ52" s="92"/>
      <c r="AR52" s="92"/>
      <c r="AS52" s="92"/>
    </row>
    <row r="53" spans="1:45" s="93" customFormat="1" ht="23.25">
      <c r="A53" s="98" t="s">
        <v>64</v>
      </c>
      <c r="B53" s="98">
        <v>617</v>
      </c>
      <c r="C53" s="48">
        <v>2445</v>
      </c>
      <c r="D53" s="98">
        <v>103</v>
      </c>
      <c r="E53" s="98" t="s">
        <v>102</v>
      </c>
      <c r="F53" s="25">
        <v>59401</v>
      </c>
      <c r="G53" s="25">
        <v>69732</v>
      </c>
      <c r="H53" s="87">
        <v>10.331</v>
      </c>
      <c r="I53" s="98">
        <v>4</v>
      </c>
      <c r="J53" s="98" t="s">
        <v>234</v>
      </c>
      <c r="K53" s="28">
        <v>42131</v>
      </c>
      <c r="L53" s="94" t="s">
        <v>161</v>
      </c>
      <c r="M53" s="116">
        <v>7.5250000000000004</v>
      </c>
      <c r="N53" s="116">
        <v>2.1</v>
      </c>
      <c r="O53" s="116">
        <v>0.45</v>
      </c>
      <c r="P53" s="116">
        <v>0.25</v>
      </c>
      <c r="Q53" s="116">
        <v>2.5581900000000002</v>
      </c>
      <c r="R53" s="116">
        <v>9.7750000000000004</v>
      </c>
      <c r="S53" s="116">
        <v>0.47499999999999998</v>
      </c>
      <c r="T53" s="116">
        <v>7.4999999999999997E-2</v>
      </c>
      <c r="U53" s="116">
        <v>0</v>
      </c>
      <c r="V53" s="116">
        <v>4.2866400000000002</v>
      </c>
      <c r="W53" s="116">
        <v>0</v>
      </c>
      <c r="X53" s="116">
        <v>0</v>
      </c>
      <c r="Y53" s="116">
        <f t="shared" si="11"/>
        <v>10.324999999999999</v>
      </c>
      <c r="Z53" s="116">
        <v>1.4189099999999999</v>
      </c>
      <c r="AA53" s="116">
        <v>0</v>
      </c>
      <c r="AB53" s="116">
        <v>0</v>
      </c>
      <c r="AC53" s="116">
        <f t="shared" si="12"/>
        <v>0</v>
      </c>
      <c r="AD53" s="116">
        <v>0</v>
      </c>
      <c r="AE53" s="112">
        <f t="shared" si="13"/>
        <v>0</v>
      </c>
      <c r="AF53" s="116">
        <v>21.06</v>
      </c>
      <c r="AG53" s="112">
        <f t="shared" si="14"/>
        <v>5.824356651962885E-2</v>
      </c>
      <c r="AH53" s="116">
        <v>0</v>
      </c>
      <c r="AI53" s="112">
        <f t="shared" si="15"/>
        <v>0</v>
      </c>
      <c r="AJ53" s="91"/>
      <c r="AK53" s="91">
        <f t="shared" si="8"/>
        <v>0</v>
      </c>
      <c r="AL53" s="91">
        <f t="shared" si="16"/>
        <v>217.57085999999998</v>
      </c>
      <c r="AM53" s="91"/>
      <c r="AN53" s="91"/>
      <c r="AO53" s="91">
        <f t="shared" si="9"/>
        <v>10.324999999999999</v>
      </c>
      <c r="AP53" s="91">
        <f t="shared" si="10"/>
        <v>10.324999999999999</v>
      </c>
      <c r="AQ53" s="92"/>
      <c r="AR53" s="92"/>
      <c r="AS53" s="92"/>
    </row>
    <row r="54" spans="1:45" s="93" customFormat="1" ht="23.25">
      <c r="A54" s="98" t="s">
        <v>64</v>
      </c>
      <c r="B54" s="98">
        <v>617</v>
      </c>
      <c r="C54" s="48">
        <v>2445</v>
      </c>
      <c r="D54" s="98">
        <v>103</v>
      </c>
      <c r="E54" s="98" t="s">
        <v>102</v>
      </c>
      <c r="F54" s="25">
        <v>59401</v>
      </c>
      <c r="G54" s="25">
        <v>69732</v>
      </c>
      <c r="H54" s="87">
        <v>10.331</v>
      </c>
      <c r="I54" s="98">
        <v>4</v>
      </c>
      <c r="J54" s="98" t="s">
        <v>14</v>
      </c>
      <c r="K54" s="28">
        <v>42131</v>
      </c>
      <c r="L54" s="94" t="s">
        <v>161</v>
      </c>
      <c r="M54" s="116">
        <v>7.1749999999999998</v>
      </c>
      <c r="N54" s="116">
        <v>2.6</v>
      </c>
      <c r="O54" s="116">
        <v>0.5</v>
      </c>
      <c r="P54" s="116">
        <v>7.4999999999999997E-2</v>
      </c>
      <c r="Q54" s="116">
        <v>2.6521300000000001</v>
      </c>
      <c r="R54" s="116">
        <v>10.074999999999999</v>
      </c>
      <c r="S54" s="116">
        <v>0.27500000000000002</v>
      </c>
      <c r="T54" s="116">
        <v>0</v>
      </c>
      <c r="U54" s="116">
        <v>0</v>
      </c>
      <c r="V54" s="116">
        <v>3.8505199999999999</v>
      </c>
      <c r="W54" s="116">
        <v>0</v>
      </c>
      <c r="X54" s="116">
        <v>0</v>
      </c>
      <c r="Y54" s="116">
        <f t="shared" si="11"/>
        <v>10.35</v>
      </c>
      <c r="Z54" s="116">
        <v>1.44191</v>
      </c>
      <c r="AA54" s="116">
        <v>0</v>
      </c>
      <c r="AB54" s="116">
        <v>6.24</v>
      </c>
      <c r="AC54" s="116">
        <f t="shared" si="12"/>
        <v>8.6286765214264975E-3</v>
      </c>
      <c r="AD54" s="116">
        <v>0</v>
      </c>
      <c r="AE54" s="112">
        <f t="shared" si="13"/>
        <v>0</v>
      </c>
      <c r="AF54" s="116">
        <v>22.42</v>
      </c>
      <c r="AG54" s="112">
        <f t="shared" si="14"/>
        <v>6.200478449050708E-2</v>
      </c>
      <c r="AH54" s="116">
        <v>0</v>
      </c>
      <c r="AI54" s="112">
        <f t="shared" si="15"/>
        <v>0</v>
      </c>
      <c r="AJ54" s="91"/>
      <c r="AK54" s="91">
        <f t="shared" si="8"/>
        <v>3.12</v>
      </c>
      <c r="AL54" s="91">
        <f t="shared" si="16"/>
        <v>263.85374000000002</v>
      </c>
      <c r="AM54" s="91"/>
      <c r="AN54" s="91"/>
      <c r="AO54" s="91">
        <f t="shared" si="9"/>
        <v>10.35</v>
      </c>
      <c r="AP54" s="91">
        <f t="shared" si="10"/>
        <v>10.35</v>
      </c>
      <c r="AQ54" s="92"/>
      <c r="AR54" s="92"/>
      <c r="AS54" s="92"/>
    </row>
    <row r="55" spans="1:45" s="93" customFormat="1" ht="23.25">
      <c r="A55" s="98" t="s">
        <v>64</v>
      </c>
      <c r="B55" s="98">
        <v>617</v>
      </c>
      <c r="C55" s="48">
        <v>2446</v>
      </c>
      <c r="D55" s="98">
        <v>100</v>
      </c>
      <c r="E55" s="98" t="s">
        <v>103</v>
      </c>
      <c r="F55" s="25">
        <v>0</v>
      </c>
      <c r="G55" s="25">
        <v>5207</v>
      </c>
      <c r="H55" s="87">
        <v>5.2069999999999999</v>
      </c>
      <c r="I55" s="98">
        <v>2</v>
      </c>
      <c r="J55" s="98" t="s">
        <v>233</v>
      </c>
      <c r="K55" s="28">
        <v>42130</v>
      </c>
      <c r="L55" s="94" t="s">
        <v>161</v>
      </c>
      <c r="M55" s="116">
        <v>3.5</v>
      </c>
      <c r="N55" s="116">
        <v>1.2749999999999999</v>
      </c>
      <c r="O55" s="116">
        <v>0.35</v>
      </c>
      <c r="P55" s="116">
        <v>7.4999999999999997E-2</v>
      </c>
      <c r="Q55" s="116">
        <v>2.3900999999999999</v>
      </c>
      <c r="R55" s="116">
        <v>5.1749999999999998</v>
      </c>
      <c r="S55" s="116">
        <v>2.5000000000000001E-2</v>
      </c>
      <c r="T55" s="116">
        <v>0</v>
      </c>
      <c r="U55" s="116">
        <v>0</v>
      </c>
      <c r="V55" s="116">
        <v>3.2136</v>
      </c>
      <c r="W55" s="116">
        <v>0</v>
      </c>
      <c r="X55" s="116">
        <v>0</v>
      </c>
      <c r="Y55" s="116">
        <f t="shared" si="11"/>
        <v>5.2</v>
      </c>
      <c r="Z55" s="116">
        <v>1.21163</v>
      </c>
      <c r="AA55" s="116">
        <v>0</v>
      </c>
      <c r="AB55" s="116">
        <v>0</v>
      </c>
      <c r="AC55" s="116">
        <f t="shared" si="12"/>
        <v>0</v>
      </c>
      <c r="AD55" s="116">
        <v>0</v>
      </c>
      <c r="AE55" s="112">
        <f t="shared" si="13"/>
        <v>0</v>
      </c>
      <c r="AF55" s="116">
        <v>0</v>
      </c>
      <c r="AG55" s="112">
        <f t="shared" si="14"/>
        <v>0</v>
      </c>
      <c r="AH55" s="116">
        <v>0</v>
      </c>
      <c r="AI55" s="112">
        <f t="shared" si="15"/>
        <v>0</v>
      </c>
      <c r="AJ55" s="91"/>
      <c r="AK55" s="91">
        <f t="shared" si="8"/>
        <v>0</v>
      </c>
      <c r="AL55" s="91">
        <f t="shared" si="16"/>
        <v>0</v>
      </c>
      <c r="AM55" s="91"/>
      <c r="AN55" s="91"/>
      <c r="AO55" s="91">
        <f t="shared" si="9"/>
        <v>5.2</v>
      </c>
      <c r="AP55" s="91">
        <f t="shared" si="10"/>
        <v>5.2</v>
      </c>
      <c r="AQ55" s="92"/>
      <c r="AR55" s="92"/>
      <c r="AS55" s="92"/>
    </row>
    <row r="56" spans="1:45" s="93" customFormat="1" ht="23.25">
      <c r="A56" s="98" t="s">
        <v>64</v>
      </c>
      <c r="B56" s="98">
        <v>617</v>
      </c>
      <c r="C56" s="30">
        <v>2456</v>
      </c>
      <c r="D56" s="98">
        <v>100</v>
      </c>
      <c r="E56" s="98" t="s">
        <v>104</v>
      </c>
      <c r="F56" s="25">
        <v>0</v>
      </c>
      <c r="G56" s="25">
        <v>278</v>
      </c>
      <c r="H56" s="87">
        <v>0.27800000000000002</v>
      </c>
      <c r="I56" s="98">
        <v>2</v>
      </c>
      <c r="J56" s="98" t="s">
        <v>233</v>
      </c>
      <c r="K56" s="28">
        <v>42132</v>
      </c>
      <c r="L56" s="94" t="s">
        <v>161</v>
      </c>
      <c r="M56" s="116">
        <v>0</v>
      </c>
      <c r="N56" s="116">
        <v>0.05</v>
      </c>
      <c r="O56" s="116">
        <v>7.4999999999999997E-2</v>
      </c>
      <c r="P56" s="116">
        <v>2.5000000000000001E-2</v>
      </c>
      <c r="Q56" s="116">
        <v>4.7766700000000002</v>
      </c>
      <c r="R56" s="152">
        <v>0.15</v>
      </c>
      <c r="S56" s="152">
        <v>0</v>
      </c>
      <c r="T56" s="152">
        <v>0</v>
      </c>
      <c r="U56" s="152">
        <v>0</v>
      </c>
      <c r="V56" s="116">
        <v>6.5268300000000004</v>
      </c>
      <c r="W56" s="116">
        <v>0</v>
      </c>
      <c r="X56" s="116">
        <v>0</v>
      </c>
      <c r="Y56" s="116">
        <f t="shared" si="11"/>
        <v>0.15</v>
      </c>
      <c r="Z56" s="116">
        <v>1.1198300000000001</v>
      </c>
      <c r="AA56" s="116">
        <v>0</v>
      </c>
      <c r="AB56" s="116">
        <v>16.46</v>
      </c>
      <c r="AC56" s="116">
        <f t="shared" si="12"/>
        <v>0.84583761562178827</v>
      </c>
      <c r="AD56" s="116">
        <v>0</v>
      </c>
      <c r="AE56" s="112">
        <f t="shared" si="13"/>
        <v>0</v>
      </c>
      <c r="AF56" s="116">
        <v>0</v>
      </c>
      <c r="AG56" s="112">
        <f t="shared" si="14"/>
        <v>0</v>
      </c>
      <c r="AH56" s="116">
        <v>0</v>
      </c>
      <c r="AI56" s="112">
        <f t="shared" si="15"/>
        <v>0</v>
      </c>
      <c r="AJ56" s="91"/>
      <c r="AK56" s="91">
        <f t="shared" si="8"/>
        <v>8.23</v>
      </c>
      <c r="AL56" s="91">
        <f t="shared" si="16"/>
        <v>2.2879400000000003</v>
      </c>
      <c r="AM56" s="91"/>
      <c r="AN56" s="91"/>
      <c r="AO56" s="91">
        <f t="shared" si="9"/>
        <v>0.15</v>
      </c>
      <c r="AP56" s="91">
        <f t="shared" si="10"/>
        <v>0.15</v>
      </c>
      <c r="AQ56" s="92"/>
      <c r="AR56" s="92"/>
      <c r="AS56" s="92"/>
    </row>
    <row r="57" spans="1:45" s="93" customFormat="1" ht="23.25">
      <c r="A57" s="33"/>
      <c r="B57" s="33"/>
      <c r="C57" s="33"/>
      <c r="D57" s="33"/>
      <c r="E57" s="169"/>
      <c r="F57" s="201" t="s">
        <v>158</v>
      </c>
      <c r="G57" s="201"/>
      <c r="H57" s="135">
        <f>SUBTOTAL(9,H4:H56)</f>
        <v>954.22400000000027</v>
      </c>
      <c r="I57" s="138"/>
      <c r="J57" s="138"/>
      <c r="K57" s="138"/>
      <c r="L57" s="138"/>
      <c r="M57" s="139">
        <f t="shared" ref="M57:P57" si="17">SUM(M4:M56)</f>
        <v>574.20824999999968</v>
      </c>
      <c r="N57" s="139">
        <f t="shared" si="17"/>
        <v>240.00274999999996</v>
      </c>
      <c r="O57" s="139">
        <f t="shared" si="17"/>
        <v>99.983000000000004</v>
      </c>
      <c r="P57" s="139">
        <f t="shared" si="17"/>
        <v>39.547500000000007</v>
      </c>
      <c r="Q57" s="139" t="s">
        <v>159</v>
      </c>
      <c r="R57" s="139">
        <f>SUM(R4:R56)</f>
        <v>822.50224999999989</v>
      </c>
      <c r="S57" s="139">
        <f t="shared" ref="S57:U57" si="18">SUM(S4:S56)</f>
        <v>94.113249999999979</v>
      </c>
      <c r="T57" s="139">
        <f t="shared" si="18"/>
        <v>29.899250000000009</v>
      </c>
      <c r="U57" s="139">
        <f t="shared" si="18"/>
        <v>9.6197500000000051</v>
      </c>
      <c r="V57" s="139" t="s">
        <v>159</v>
      </c>
      <c r="W57" s="139">
        <f>SUM(R57:U57)</f>
        <v>956.13449999999989</v>
      </c>
      <c r="X57" s="139">
        <f t="shared" ref="X57" si="19">SUM(X4:X56)</f>
        <v>0</v>
      </c>
      <c r="Y57" s="139">
        <v>955.779</v>
      </c>
      <c r="Z57" s="139" t="s">
        <v>159</v>
      </c>
      <c r="AA57" s="139">
        <f t="shared" ref="AA57:AB57" si="20">SUM(AA4:AA56)</f>
        <v>8158.482500000001</v>
      </c>
      <c r="AB57" s="139">
        <f t="shared" si="20"/>
        <v>3155.2199999999993</v>
      </c>
      <c r="AC57" s="139" t="s">
        <v>159</v>
      </c>
      <c r="AD57" s="139">
        <f>SUM(AD4:AD56)</f>
        <v>8186.1074999999992</v>
      </c>
      <c r="AE57" s="139" t="s">
        <v>159</v>
      </c>
      <c r="AF57" s="139">
        <f>SUM(AF4:AF56)</f>
        <v>5969.1825000000008</v>
      </c>
      <c r="AG57" s="139" t="s">
        <v>159</v>
      </c>
      <c r="AH57" s="139">
        <f>SUM(AH4:AH56)</f>
        <v>3.29</v>
      </c>
      <c r="AI57" s="139" t="s">
        <v>159</v>
      </c>
      <c r="AJ57" s="153"/>
      <c r="AL57" s="91">
        <f>SUM(AL4:AL56)/H57</f>
        <v>462.75334473352154</v>
      </c>
      <c r="AO57" s="15">
        <f>SUM(AO4:AO56)</f>
        <v>943.74150000000009</v>
      </c>
      <c r="AP57" s="15">
        <f>SUM(AP4:AP56)</f>
        <v>946.05550000000017</v>
      </c>
    </row>
    <row r="58" spans="1:45" s="93" customFormat="1" ht="23.25">
      <c r="A58" s="33"/>
      <c r="B58" s="33"/>
      <c r="C58" s="33"/>
      <c r="D58" s="33"/>
      <c r="E58" s="169"/>
      <c r="F58" s="201" t="s">
        <v>160</v>
      </c>
      <c r="G58" s="201"/>
      <c r="H58" s="138"/>
      <c r="I58" s="138"/>
      <c r="J58" s="138"/>
      <c r="K58" s="138"/>
      <c r="L58" s="138"/>
      <c r="M58" s="139" t="s">
        <v>159</v>
      </c>
      <c r="N58" s="139" t="s">
        <v>159</v>
      </c>
      <c r="O58" s="139" t="s">
        <v>159</v>
      </c>
      <c r="P58" s="139" t="s">
        <v>159</v>
      </c>
      <c r="Q58" s="139">
        <f>SUMPRODUCT(Q4:Q56,H4:H56)/H57</f>
        <v>2.6614841866165597</v>
      </c>
      <c r="R58" s="139" t="s">
        <v>159</v>
      </c>
      <c r="S58" s="139" t="s">
        <v>159</v>
      </c>
      <c r="T58" s="139" t="s">
        <v>159</v>
      </c>
      <c r="U58" s="139" t="s">
        <v>159</v>
      </c>
      <c r="V58" s="139">
        <f>SUMPRODUCT(V4:V56,H4:H56)/H57</f>
        <v>5.9319221133193025</v>
      </c>
      <c r="W58" s="156" t="s">
        <v>159</v>
      </c>
      <c r="X58" s="156" t="s">
        <v>159</v>
      </c>
      <c r="Y58" s="156" t="s">
        <v>159</v>
      </c>
      <c r="Z58" s="139">
        <f>SUMPRODUCT(Z4:Z56,H4:H56)/H57</f>
        <v>1.2623280614300203</v>
      </c>
      <c r="AA58" s="139" t="s">
        <v>159</v>
      </c>
      <c r="AB58" s="139" t="s">
        <v>159</v>
      </c>
      <c r="AC58" s="139">
        <f>SUMPRODUCT(AC4:AC56,H4:H56)/H57</f>
        <v>0.29151862815080243</v>
      </c>
      <c r="AD58" s="139" t="s">
        <v>159</v>
      </c>
      <c r="AE58" s="139">
        <f>SUMPRODUCT(AE4:AE56,H4:H56)/H57</f>
        <v>0.24510889027553873</v>
      </c>
      <c r="AF58" s="139" t="s">
        <v>159</v>
      </c>
      <c r="AG58" s="139">
        <f>SUMPRODUCT(AG4:AG56,H4:H56)/H57</f>
        <v>0.17872959748295086</v>
      </c>
      <c r="AH58" s="139" t="s">
        <v>159</v>
      </c>
      <c r="AI58" s="139">
        <f>SUMPRODUCT(AO4:AO56,H4:H56)/H57</f>
        <v>25.792116500947358</v>
      </c>
      <c r="AJ58" s="153"/>
      <c r="AO58" s="91">
        <f>((AO57-H57)/H57)*100</f>
        <v>-1.0985366119485762</v>
      </c>
      <c r="AP58" s="91">
        <f>((AP57-H57)/H57)*100</f>
        <v>-0.85603589932763224</v>
      </c>
    </row>
    <row r="59" spans="1:45" s="93" customFormat="1"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</row>
    <row r="60" spans="1:45" s="93" customFormat="1"/>
    <row r="61" spans="1:45" s="93" customFormat="1"/>
  </sheetData>
  <mergeCells count="31">
    <mergeCell ref="F2:F3"/>
    <mergeCell ref="A2:A3"/>
    <mergeCell ref="B2:B3"/>
    <mergeCell ref="C2:C3"/>
    <mergeCell ref="D2:D3"/>
    <mergeCell ref="E2:E3"/>
    <mergeCell ref="AC2:AC3"/>
    <mergeCell ref="AH2:AH3"/>
    <mergeCell ref="V2:V3"/>
    <mergeCell ref="AG2:AG3"/>
    <mergeCell ref="G2:G3"/>
    <mergeCell ref="H2:H3"/>
    <mergeCell ref="I2:I3"/>
    <mergeCell ref="J2:J3"/>
    <mergeCell ref="K2:K3"/>
    <mergeCell ref="A1:E1"/>
    <mergeCell ref="AP2:AP3"/>
    <mergeCell ref="F57:G57"/>
    <mergeCell ref="F58:G58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</mergeCells>
  <printOptions horizontalCentered="1"/>
  <pageMargins left="0.63708333333333333" right="0.25" top="0.75" bottom="0.75" header="0.3" footer="0.3"/>
  <pageSetup paperSize="8" scale="37" fitToHeight="0" orientation="landscape" r:id="rId1"/>
  <colBreaks count="1" manualBreakCount="1"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2"/>
  <sheetViews>
    <sheetView view="pageLayout" topLeftCell="M7" zoomScaleNormal="70" workbookViewId="0">
      <selection activeCell="AD37" sqref="AD37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style="172" customWidth="1"/>
    <col min="23" max="23" width="13.375" style="172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style="1" customWidth="1"/>
    <col min="35" max="35" width="9" customWidth="1"/>
    <col min="36" max="36" width="9.125" style="82" bestFit="1" customWidth="1"/>
    <col min="37" max="37" width="9.875" bestFit="1" customWidth="1"/>
    <col min="39" max="39" width="9.125" bestFit="1" customWidth="1"/>
    <col min="40" max="40" width="10.75" style="1" bestFit="1" customWidth="1"/>
    <col min="41" max="41" width="9.125" bestFit="1" customWidth="1"/>
  </cols>
  <sheetData>
    <row r="1" spans="1:50" s="16" customFormat="1" ht="24.75" customHeight="1">
      <c r="A1" s="179" t="s">
        <v>232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J1" s="83"/>
      <c r="AO1" s="29"/>
    </row>
    <row r="2" spans="1:50" s="16" customFormat="1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272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J2" s="180" t="s">
        <v>253</v>
      </c>
      <c r="AK2" s="180" t="s">
        <v>254</v>
      </c>
      <c r="AM2" s="83"/>
      <c r="AR2" s="187" t="s">
        <v>4</v>
      </c>
    </row>
    <row r="3" spans="1:50" s="16" customFormat="1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181"/>
      <c r="AK3" s="181"/>
      <c r="AL3" s="34"/>
      <c r="AM3" s="34"/>
      <c r="AN3" s="34"/>
      <c r="AO3" s="34"/>
      <c r="AP3" s="34" t="s">
        <v>164</v>
      </c>
      <c r="AQ3" s="34" t="s">
        <v>165</v>
      </c>
      <c r="AR3" s="188"/>
      <c r="AS3" s="34"/>
      <c r="AT3" s="34"/>
      <c r="AU3" s="34"/>
      <c r="AV3" s="34"/>
      <c r="AW3" s="34"/>
      <c r="AX3" s="34"/>
    </row>
    <row r="4" spans="1:50" s="11" customFormat="1" ht="23.25">
      <c r="A4" s="95" t="s">
        <v>105</v>
      </c>
      <c r="B4" s="95">
        <v>618</v>
      </c>
      <c r="C4" s="30">
        <v>319</v>
      </c>
      <c r="D4" s="95">
        <v>101</v>
      </c>
      <c r="E4" s="95" t="s">
        <v>167</v>
      </c>
      <c r="F4" s="96">
        <v>0</v>
      </c>
      <c r="G4" s="96">
        <v>12063</v>
      </c>
      <c r="H4" s="87">
        <v>12.063000000000001</v>
      </c>
      <c r="I4" s="98">
        <v>2</v>
      </c>
      <c r="J4" s="95" t="s">
        <v>233</v>
      </c>
      <c r="K4" s="99">
        <v>42113</v>
      </c>
      <c r="L4" s="98" t="s">
        <v>161</v>
      </c>
      <c r="M4" s="112">
        <v>7.45</v>
      </c>
      <c r="N4" s="112">
        <v>2.9</v>
      </c>
      <c r="O4" s="112">
        <v>1.125</v>
      </c>
      <c r="P4" s="112">
        <v>0.625</v>
      </c>
      <c r="Q4" s="112">
        <v>3.23245</v>
      </c>
      <c r="R4" s="112">
        <v>11.45</v>
      </c>
      <c r="S4" s="112">
        <v>0.47499999999999998</v>
      </c>
      <c r="T4" s="112">
        <v>7.4999999999999997E-2</v>
      </c>
      <c r="U4" s="112">
        <v>0.1</v>
      </c>
      <c r="V4" s="173">
        <f>R4+S4+T4+U4</f>
        <v>12.099999999999998</v>
      </c>
      <c r="W4" s="173">
        <f>(V4-H4)/H4*100</f>
        <v>0.30672303738702855</v>
      </c>
      <c r="X4" s="112">
        <v>4.4086999999999996</v>
      </c>
      <c r="Y4" s="112">
        <v>0</v>
      </c>
      <c r="Z4" s="112">
        <v>0</v>
      </c>
      <c r="AA4" s="112">
        <f>SUM(R4:U4)</f>
        <v>12.099999999999998</v>
      </c>
      <c r="AB4" s="112">
        <v>1.25467</v>
      </c>
      <c r="AC4" s="112">
        <v>24.81</v>
      </c>
      <c r="AD4" s="112">
        <v>0</v>
      </c>
      <c r="AE4" s="116">
        <f t="shared" ref="AE4:AE18" si="0">(AC4+AD4*0.5)/(3.5*H4*1000)*100</f>
        <v>5.8762923224499948E-2</v>
      </c>
      <c r="AF4" s="112">
        <v>2.88</v>
      </c>
      <c r="AG4" s="112">
        <f t="shared" ref="AG4:AG18" si="1">AF4/(3.5*H4*1000)*100</f>
        <v>6.821330870074963E-3</v>
      </c>
      <c r="AH4" s="112">
        <v>0</v>
      </c>
      <c r="AI4" s="112">
        <f t="shared" ref="AI4:AI18" si="2">AH4/(3.5*H4*1000)*100</f>
        <v>0</v>
      </c>
      <c r="AJ4" s="112">
        <v>0</v>
      </c>
      <c r="AK4" s="112">
        <f t="shared" ref="AK4:AK18" si="3">AJ4/(3.5*H4*1000)*100</f>
        <v>0</v>
      </c>
      <c r="AL4" s="92"/>
      <c r="AM4" s="92">
        <f>AD4*0.5</f>
        <v>0</v>
      </c>
      <c r="AN4" s="92">
        <f t="shared" ref="AN4:AN18" si="4">(AC4+AF4+AH4+AJ4+AM4)*H4</f>
        <v>334.02447000000001</v>
      </c>
      <c r="AO4" s="92">
        <f t="shared" ref="AO4:AO18" si="5">SUM(M4:P4)</f>
        <v>12.1</v>
      </c>
      <c r="AP4" s="92">
        <f t="shared" ref="AP4:AP18" si="6">SUM(R4:U4)</f>
        <v>12.099999999999998</v>
      </c>
      <c r="AQ4" s="97">
        <v>12.063000000000001</v>
      </c>
      <c r="AR4" s="92"/>
      <c r="AS4" s="92"/>
      <c r="AT4" s="92"/>
      <c r="AU4" s="92"/>
      <c r="AV4" s="12"/>
      <c r="AW4" s="12"/>
      <c r="AX4" s="12"/>
    </row>
    <row r="5" spans="1:50" s="11" customFormat="1" ht="23.25">
      <c r="A5" s="95" t="s">
        <v>105</v>
      </c>
      <c r="B5" s="95">
        <v>618</v>
      </c>
      <c r="C5" s="30">
        <v>319</v>
      </c>
      <c r="D5" s="95">
        <v>102</v>
      </c>
      <c r="E5" s="95" t="s">
        <v>106</v>
      </c>
      <c r="F5" s="96">
        <v>12063</v>
      </c>
      <c r="G5" s="96">
        <v>24538</v>
      </c>
      <c r="H5" s="87">
        <v>12.475</v>
      </c>
      <c r="I5" s="98">
        <v>2</v>
      </c>
      <c r="J5" s="95" t="s">
        <v>233</v>
      </c>
      <c r="K5" s="99">
        <v>42113</v>
      </c>
      <c r="L5" s="98" t="s">
        <v>161</v>
      </c>
      <c r="M5" s="173">
        <v>4.7359999999999998</v>
      </c>
      <c r="N5" s="173">
        <v>4.2210000000000001</v>
      </c>
      <c r="O5" s="173">
        <v>2.5710000000000002</v>
      </c>
      <c r="P5" s="173">
        <v>0.94699999999999995</v>
      </c>
      <c r="Q5" s="173">
        <v>3.1581999999999999</v>
      </c>
      <c r="R5" s="173">
        <v>11.631</v>
      </c>
      <c r="S5" s="173">
        <v>0.68200000000000005</v>
      </c>
      <c r="T5" s="173">
        <v>0.16200000000000001</v>
      </c>
      <c r="U5" s="173">
        <v>0</v>
      </c>
      <c r="V5" s="173">
        <f t="shared" ref="V5:V18" si="7">R5+S5+T5+U5</f>
        <v>12.475000000000001</v>
      </c>
      <c r="W5" s="173">
        <f t="shared" ref="W5:W18" si="8">(V5-H5)/H5*100</f>
        <v>1.4239333381965934E-14</v>
      </c>
      <c r="X5" s="112">
        <v>5.2361899999999997</v>
      </c>
      <c r="Y5" s="112">
        <v>0</v>
      </c>
      <c r="Z5" s="112">
        <v>0</v>
      </c>
      <c r="AA5" s="112">
        <f t="shared" ref="AA5:AA18" si="9">SUM(R5:U5)</f>
        <v>12.475000000000001</v>
      </c>
      <c r="AB5" s="112">
        <v>1.2445299999999999</v>
      </c>
      <c r="AC5" s="112">
        <v>25.64</v>
      </c>
      <c r="AD5" s="112">
        <v>2.78</v>
      </c>
      <c r="AE5" s="116">
        <f t="shared" si="0"/>
        <v>6.190667048382479E-2</v>
      </c>
      <c r="AF5" s="112">
        <v>3</v>
      </c>
      <c r="AG5" s="112">
        <f t="shared" si="1"/>
        <v>6.8708846263956487E-3</v>
      </c>
      <c r="AH5" s="112">
        <v>0</v>
      </c>
      <c r="AI5" s="112">
        <f t="shared" si="2"/>
        <v>0</v>
      </c>
      <c r="AJ5" s="112">
        <v>0</v>
      </c>
      <c r="AK5" s="112">
        <f t="shared" si="3"/>
        <v>0</v>
      </c>
      <c r="AL5" s="92"/>
      <c r="AM5" s="92">
        <f t="shared" ref="AM5:AM18" si="10">AD5*0.5</f>
        <v>1.39</v>
      </c>
      <c r="AN5" s="92">
        <f t="shared" si="4"/>
        <v>374.62425000000002</v>
      </c>
      <c r="AO5" s="92">
        <f t="shared" si="5"/>
        <v>12.475</v>
      </c>
      <c r="AP5" s="92">
        <f t="shared" si="6"/>
        <v>12.475000000000001</v>
      </c>
      <c r="AQ5" s="97">
        <v>12.475</v>
      </c>
      <c r="AR5" s="92"/>
      <c r="AS5" s="92"/>
      <c r="AT5" s="92"/>
      <c r="AU5" s="92"/>
      <c r="AV5" s="12"/>
      <c r="AW5" s="12"/>
      <c r="AX5" s="12"/>
    </row>
    <row r="6" spans="1:50" s="11" customFormat="1" ht="23.25">
      <c r="A6" s="95" t="s">
        <v>105</v>
      </c>
      <c r="B6" s="95">
        <v>618</v>
      </c>
      <c r="C6" s="30">
        <v>319</v>
      </c>
      <c r="D6" s="95">
        <v>103</v>
      </c>
      <c r="E6" s="95" t="s">
        <v>107</v>
      </c>
      <c r="F6" s="96">
        <v>24538</v>
      </c>
      <c r="G6" s="96">
        <v>38238</v>
      </c>
      <c r="H6" s="87">
        <v>13.7</v>
      </c>
      <c r="I6" s="98">
        <v>2</v>
      </c>
      <c r="J6" s="95" t="s">
        <v>233</v>
      </c>
      <c r="K6" s="99">
        <v>42113</v>
      </c>
      <c r="L6" s="98" t="s">
        <v>161</v>
      </c>
      <c r="M6" s="173">
        <v>8.5500000000000007</v>
      </c>
      <c r="N6" s="173">
        <v>3</v>
      </c>
      <c r="O6" s="173">
        <v>1.175</v>
      </c>
      <c r="P6" s="173">
        <v>0.47499999999999998</v>
      </c>
      <c r="Q6" s="173">
        <v>2.4547699999999999</v>
      </c>
      <c r="R6" s="173">
        <v>12.8</v>
      </c>
      <c r="S6" s="173">
        <v>0.3</v>
      </c>
      <c r="T6" s="173">
        <v>0.05</v>
      </c>
      <c r="U6" s="173">
        <v>0.05</v>
      </c>
      <c r="V6" s="173">
        <f t="shared" si="7"/>
        <v>13.200000000000003</v>
      </c>
      <c r="W6" s="173">
        <f t="shared" si="8"/>
        <v>-3.6496350364963246</v>
      </c>
      <c r="X6" s="112">
        <v>3.4042599999999998</v>
      </c>
      <c r="Y6" s="112">
        <v>0</v>
      </c>
      <c r="Z6" s="112">
        <v>0</v>
      </c>
      <c r="AA6" s="112">
        <f t="shared" si="9"/>
        <v>13.200000000000003</v>
      </c>
      <c r="AB6" s="112">
        <v>1.16753</v>
      </c>
      <c r="AC6" s="112">
        <v>27.57</v>
      </c>
      <c r="AD6" s="112">
        <v>0</v>
      </c>
      <c r="AE6" s="116">
        <f t="shared" si="0"/>
        <v>5.7497393117831079E-2</v>
      </c>
      <c r="AF6" s="112">
        <v>3.2</v>
      </c>
      <c r="AG6" s="112">
        <f t="shared" si="1"/>
        <v>6.6736183524504708E-3</v>
      </c>
      <c r="AH6" s="112">
        <v>0</v>
      </c>
      <c r="AI6" s="112">
        <f t="shared" si="2"/>
        <v>0</v>
      </c>
      <c r="AJ6" s="112">
        <v>0</v>
      </c>
      <c r="AK6" s="112">
        <f t="shared" si="3"/>
        <v>0</v>
      </c>
      <c r="AL6" s="92"/>
      <c r="AM6" s="92">
        <f t="shared" si="10"/>
        <v>0</v>
      </c>
      <c r="AN6" s="92">
        <f t="shared" si="4"/>
        <v>421.54899999999998</v>
      </c>
      <c r="AO6" s="92">
        <f t="shared" si="5"/>
        <v>13.200000000000001</v>
      </c>
      <c r="AP6" s="92">
        <f t="shared" si="6"/>
        <v>13.200000000000003</v>
      </c>
      <c r="AQ6" s="97">
        <v>13.7</v>
      </c>
      <c r="AR6" s="92"/>
      <c r="AS6" s="92"/>
      <c r="AT6" s="92"/>
      <c r="AU6" s="92"/>
      <c r="AV6" s="12"/>
      <c r="AW6" s="12"/>
      <c r="AX6" s="12"/>
    </row>
    <row r="7" spans="1:50" s="11" customFormat="1" ht="23.25">
      <c r="A7" s="18" t="s">
        <v>105</v>
      </c>
      <c r="B7" s="18">
        <v>618</v>
      </c>
      <c r="C7" s="30">
        <v>359</v>
      </c>
      <c r="D7" s="18">
        <v>200</v>
      </c>
      <c r="E7" s="18" t="s">
        <v>108</v>
      </c>
      <c r="F7" s="19">
        <v>26793</v>
      </c>
      <c r="G7" s="19">
        <v>72719</v>
      </c>
      <c r="H7" s="87">
        <v>45.926000000000002</v>
      </c>
      <c r="I7" s="21">
        <v>4</v>
      </c>
      <c r="J7" s="18" t="s">
        <v>234</v>
      </c>
      <c r="K7" s="24">
        <v>42114</v>
      </c>
      <c r="L7" s="21" t="s">
        <v>161</v>
      </c>
      <c r="M7" s="173">
        <v>33.549999999999997</v>
      </c>
      <c r="N7" s="173">
        <v>8.4749999999999996</v>
      </c>
      <c r="O7" s="173">
        <v>3.125</v>
      </c>
      <c r="P7" s="173">
        <v>0.52500000000000002</v>
      </c>
      <c r="Q7" s="173">
        <v>2.0924100000000001</v>
      </c>
      <c r="R7" s="173">
        <v>37.725000000000001</v>
      </c>
      <c r="S7" s="173">
        <v>6.4249999999999998</v>
      </c>
      <c r="T7" s="173">
        <v>1.325</v>
      </c>
      <c r="U7" s="173">
        <v>0.2</v>
      </c>
      <c r="V7" s="173">
        <f t="shared" si="7"/>
        <v>45.675000000000004</v>
      </c>
      <c r="W7" s="173">
        <f t="shared" si="8"/>
        <v>-0.54653137656229078</v>
      </c>
      <c r="X7" s="112">
        <v>7.2148199999999996</v>
      </c>
      <c r="Y7" s="112">
        <v>0</v>
      </c>
      <c r="Z7" s="112">
        <v>0</v>
      </c>
      <c r="AA7" s="112">
        <f t="shared" si="9"/>
        <v>45.675000000000004</v>
      </c>
      <c r="AB7" s="112">
        <v>1.42371</v>
      </c>
      <c r="AC7" s="112">
        <v>400</v>
      </c>
      <c r="AD7" s="112">
        <v>0</v>
      </c>
      <c r="AE7" s="119">
        <f t="shared" si="0"/>
        <v>0.24884752490030548</v>
      </c>
      <c r="AF7" s="112">
        <v>0</v>
      </c>
      <c r="AG7" s="118">
        <f t="shared" si="1"/>
        <v>0</v>
      </c>
      <c r="AH7" s="112">
        <v>0</v>
      </c>
      <c r="AI7" s="118">
        <f t="shared" si="2"/>
        <v>0</v>
      </c>
      <c r="AJ7" s="112">
        <v>0</v>
      </c>
      <c r="AK7" s="118">
        <f t="shared" si="3"/>
        <v>0</v>
      </c>
      <c r="AL7" s="4"/>
      <c r="AM7" s="92">
        <f t="shared" si="10"/>
        <v>0</v>
      </c>
      <c r="AN7" s="92">
        <f t="shared" si="4"/>
        <v>18370.400000000001</v>
      </c>
      <c r="AO7" s="5">
        <f t="shared" si="5"/>
        <v>45.674999999999997</v>
      </c>
      <c r="AP7" s="5">
        <f t="shared" si="6"/>
        <v>45.675000000000004</v>
      </c>
      <c r="AQ7" s="20">
        <v>45.926000000000002</v>
      </c>
      <c r="AR7" s="4"/>
      <c r="AS7" s="4"/>
      <c r="AT7" s="4"/>
      <c r="AU7" s="4"/>
      <c r="AV7" s="12"/>
      <c r="AW7" s="12"/>
      <c r="AX7" s="12"/>
    </row>
    <row r="8" spans="1:50" s="11" customFormat="1" ht="23.25">
      <c r="A8" s="95" t="s">
        <v>105</v>
      </c>
      <c r="B8" s="95">
        <v>618</v>
      </c>
      <c r="C8" s="30">
        <v>359</v>
      </c>
      <c r="D8" s="95">
        <v>200</v>
      </c>
      <c r="E8" s="95" t="s">
        <v>108</v>
      </c>
      <c r="F8" s="96">
        <v>72719</v>
      </c>
      <c r="G8" s="96">
        <v>26793</v>
      </c>
      <c r="H8" s="87">
        <v>45.926000000000002</v>
      </c>
      <c r="I8" s="98">
        <v>4</v>
      </c>
      <c r="J8" s="95" t="s">
        <v>14</v>
      </c>
      <c r="K8" s="99">
        <v>42114</v>
      </c>
      <c r="L8" s="98" t="s">
        <v>161</v>
      </c>
      <c r="M8" s="173">
        <v>33.450000000000003</v>
      </c>
      <c r="N8" s="173">
        <v>8.125</v>
      </c>
      <c r="O8" s="173">
        <v>3.05</v>
      </c>
      <c r="P8" s="173">
        <v>1</v>
      </c>
      <c r="Q8" s="173">
        <v>2.19076</v>
      </c>
      <c r="R8" s="173">
        <v>42.975000000000001</v>
      </c>
      <c r="S8" s="173">
        <v>2.2999999999999998</v>
      </c>
      <c r="T8" s="173">
        <v>0.3</v>
      </c>
      <c r="U8" s="173">
        <v>0.05</v>
      </c>
      <c r="V8" s="173">
        <f t="shared" si="7"/>
        <v>45.624999999999993</v>
      </c>
      <c r="W8" s="173">
        <f t="shared" si="8"/>
        <v>-0.65540216870619916</v>
      </c>
      <c r="X8" s="112">
        <v>4.8790300000000002</v>
      </c>
      <c r="Y8" s="112">
        <v>0</v>
      </c>
      <c r="Z8" s="112">
        <v>0</v>
      </c>
      <c r="AA8" s="112">
        <f t="shared" si="9"/>
        <v>45.624999999999993</v>
      </c>
      <c r="AB8" s="112">
        <v>1.2909299999999999</v>
      </c>
      <c r="AC8" s="112">
        <v>1003.68</v>
      </c>
      <c r="AD8" s="112">
        <v>0</v>
      </c>
      <c r="AE8" s="116">
        <f t="shared" si="0"/>
        <v>0.62440820947984643</v>
      </c>
      <c r="AF8" s="112">
        <v>0</v>
      </c>
      <c r="AG8" s="112">
        <f t="shared" si="1"/>
        <v>0</v>
      </c>
      <c r="AH8" s="112">
        <v>0</v>
      </c>
      <c r="AI8" s="112">
        <f t="shared" si="2"/>
        <v>0</v>
      </c>
      <c r="AJ8" s="112">
        <v>1</v>
      </c>
      <c r="AK8" s="112">
        <f t="shared" si="3"/>
        <v>6.2211881225076367E-4</v>
      </c>
      <c r="AL8" s="92"/>
      <c r="AM8" s="92">
        <f t="shared" si="10"/>
        <v>0</v>
      </c>
      <c r="AN8" s="92">
        <f t="shared" si="4"/>
        <v>46140.933680000002</v>
      </c>
      <c r="AO8" s="92">
        <f t="shared" si="5"/>
        <v>45.625</v>
      </c>
      <c r="AP8" s="92">
        <f t="shared" si="6"/>
        <v>45.624999999999993</v>
      </c>
      <c r="AQ8" s="97">
        <v>45.926000000000002</v>
      </c>
      <c r="AR8" s="92"/>
      <c r="AS8" s="92"/>
      <c r="AT8" s="92"/>
      <c r="AU8" s="92"/>
      <c r="AV8" s="12"/>
      <c r="AW8" s="12"/>
      <c r="AX8" s="12"/>
    </row>
    <row r="9" spans="1:50" s="11" customFormat="1" ht="23.25">
      <c r="A9" s="95" t="s">
        <v>105</v>
      </c>
      <c r="B9" s="95">
        <v>618</v>
      </c>
      <c r="C9" s="30">
        <v>3070</v>
      </c>
      <c r="D9" s="95">
        <v>100</v>
      </c>
      <c r="E9" s="95" t="s">
        <v>109</v>
      </c>
      <c r="F9" s="96">
        <v>0</v>
      </c>
      <c r="G9" s="96">
        <v>13550</v>
      </c>
      <c r="H9" s="87">
        <v>13.55</v>
      </c>
      <c r="I9" s="98">
        <v>2</v>
      </c>
      <c r="J9" s="95" t="s">
        <v>233</v>
      </c>
      <c r="K9" s="99">
        <v>42113</v>
      </c>
      <c r="L9" s="98" t="s">
        <v>161</v>
      </c>
      <c r="M9" s="173">
        <v>8.4749999999999996</v>
      </c>
      <c r="N9" s="173">
        <v>2.7749999999999999</v>
      </c>
      <c r="O9" s="173">
        <v>1.375</v>
      </c>
      <c r="P9" s="173">
        <v>0.82499999999999996</v>
      </c>
      <c r="Q9" s="173">
        <v>2.6321699999999999</v>
      </c>
      <c r="R9" s="173">
        <v>13.05</v>
      </c>
      <c r="S9" s="173">
        <v>0.375</v>
      </c>
      <c r="T9" s="173">
        <v>2.5000000000000001E-2</v>
      </c>
      <c r="U9" s="173">
        <v>0</v>
      </c>
      <c r="V9" s="173">
        <f t="shared" si="7"/>
        <v>13.450000000000001</v>
      </c>
      <c r="W9" s="173">
        <f t="shared" si="8"/>
        <v>-0.73800738007379807</v>
      </c>
      <c r="X9" s="112">
        <v>3.6704500000000002</v>
      </c>
      <c r="Y9" s="112">
        <v>0</v>
      </c>
      <c r="Z9" s="112">
        <v>0</v>
      </c>
      <c r="AA9" s="112">
        <f t="shared" si="9"/>
        <v>13.450000000000001</v>
      </c>
      <c r="AB9" s="112">
        <v>1.1237299999999999</v>
      </c>
      <c r="AC9" s="112">
        <v>68.39</v>
      </c>
      <c r="AD9" s="112">
        <v>0</v>
      </c>
      <c r="AE9" s="116">
        <f t="shared" si="0"/>
        <v>0.14420664206642064</v>
      </c>
      <c r="AF9" s="112">
        <v>6.81</v>
      </c>
      <c r="AG9" s="112">
        <f t="shared" si="1"/>
        <v>1.4359515023721663E-2</v>
      </c>
      <c r="AH9" s="112">
        <v>0</v>
      </c>
      <c r="AI9" s="112">
        <f t="shared" si="2"/>
        <v>0</v>
      </c>
      <c r="AJ9" s="112">
        <v>4</v>
      </c>
      <c r="AK9" s="112">
        <f t="shared" si="3"/>
        <v>8.4343700579862929E-3</v>
      </c>
      <c r="AL9" s="92"/>
      <c r="AM9" s="92">
        <f t="shared" si="10"/>
        <v>0</v>
      </c>
      <c r="AN9" s="92">
        <f t="shared" si="4"/>
        <v>1073.1600000000001</v>
      </c>
      <c r="AO9" s="92">
        <f t="shared" si="5"/>
        <v>13.45</v>
      </c>
      <c r="AP9" s="92">
        <f t="shared" si="6"/>
        <v>13.450000000000001</v>
      </c>
      <c r="AQ9" s="97">
        <v>13.55</v>
      </c>
      <c r="AR9" s="92"/>
      <c r="AS9" s="92"/>
      <c r="AT9" s="92"/>
      <c r="AU9" s="92"/>
      <c r="AV9" s="12"/>
      <c r="AW9" s="12"/>
      <c r="AX9" s="12"/>
    </row>
    <row r="10" spans="1:50" s="11" customFormat="1" ht="23.25">
      <c r="A10" s="95" t="s">
        <v>105</v>
      </c>
      <c r="B10" s="95">
        <v>618</v>
      </c>
      <c r="C10" s="134">
        <v>3076</v>
      </c>
      <c r="D10" s="95">
        <v>200</v>
      </c>
      <c r="E10" s="95" t="s">
        <v>110</v>
      </c>
      <c r="F10" s="96">
        <v>22041</v>
      </c>
      <c r="G10" s="96">
        <v>43521</v>
      </c>
      <c r="H10" s="87">
        <v>21.274999999999999</v>
      </c>
      <c r="I10" s="98">
        <v>2</v>
      </c>
      <c r="J10" s="95" t="s">
        <v>233</v>
      </c>
      <c r="K10" s="99">
        <v>42114</v>
      </c>
      <c r="L10" s="98" t="s">
        <v>161</v>
      </c>
      <c r="M10" s="173">
        <v>9.875</v>
      </c>
      <c r="N10" s="173">
        <v>6.5250000000000004</v>
      </c>
      <c r="O10" s="173">
        <v>3.1749999999999998</v>
      </c>
      <c r="P10" s="173">
        <v>1.575</v>
      </c>
      <c r="Q10" s="173">
        <v>3.2467000000000001</v>
      </c>
      <c r="R10" s="173">
        <v>20.175000000000001</v>
      </c>
      <c r="S10" s="173">
        <v>0.82499999999999996</v>
      </c>
      <c r="T10" s="173">
        <v>0.125</v>
      </c>
      <c r="U10" s="173">
        <v>2.5000000000000001E-2</v>
      </c>
      <c r="V10" s="173">
        <f t="shared" si="7"/>
        <v>21.15</v>
      </c>
      <c r="W10" s="173">
        <f t="shared" si="8"/>
        <v>-0.58754406580493534</v>
      </c>
      <c r="X10" s="112">
        <v>5.3170500000000001</v>
      </c>
      <c r="Y10" s="112">
        <v>0</v>
      </c>
      <c r="Z10" s="112">
        <v>0</v>
      </c>
      <c r="AA10" s="112">
        <f t="shared" si="9"/>
        <v>21.15</v>
      </c>
      <c r="AB10" s="112">
        <v>1.2529399999999999</v>
      </c>
      <c r="AC10" s="112">
        <v>130.9</v>
      </c>
      <c r="AD10" s="112">
        <v>0</v>
      </c>
      <c r="AE10" s="116">
        <f t="shared" si="0"/>
        <v>0.17579318448883671</v>
      </c>
      <c r="AF10" s="112">
        <v>8.14</v>
      </c>
      <c r="AG10" s="112">
        <f t="shared" si="1"/>
        <v>1.0931677018633543E-2</v>
      </c>
      <c r="AH10" s="112">
        <v>0</v>
      </c>
      <c r="AI10" s="112">
        <f t="shared" si="2"/>
        <v>0</v>
      </c>
      <c r="AJ10" s="112">
        <v>0</v>
      </c>
      <c r="AK10" s="112">
        <f t="shared" si="3"/>
        <v>0</v>
      </c>
      <c r="AL10" s="92"/>
      <c r="AM10" s="92">
        <f t="shared" si="10"/>
        <v>0</v>
      </c>
      <c r="AN10" s="92">
        <f t="shared" si="4"/>
        <v>2958.076</v>
      </c>
      <c r="AO10" s="92">
        <f t="shared" si="5"/>
        <v>21.15</v>
      </c>
      <c r="AP10" s="92">
        <f t="shared" si="6"/>
        <v>21.15</v>
      </c>
      <c r="AQ10" s="97">
        <v>21.48</v>
      </c>
      <c r="AR10" s="92"/>
      <c r="AS10" s="92"/>
      <c r="AT10" s="92"/>
      <c r="AU10" s="92"/>
      <c r="AV10" s="12"/>
      <c r="AW10" s="12"/>
      <c r="AX10" s="12"/>
    </row>
    <row r="11" spans="1:50" s="11" customFormat="1" ht="23.25">
      <c r="A11" s="95" t="s">
        <v>105</v>
      </c>
      <c r="B11" s="95">
        <v>618</v>
      </c>
      <c r="C11" s="30">
        <v>3077</v>
      </c>
      <c r="D11" s="95">
        <v>100</v>
      </c>
      <c r="E11" s="95" t="s">
        <v>111</v>
      </c>
      <c r="F11" s="96">
        <v>0</v>
      </c>
      <c r="G11" s="96">
        <v>11600</v>
      </c>
      <c r="H11" s="87">
        <v>11.6</v>
      </c>
      <c r="I11" s="98">
        <v>2</v>
      </c>
      <c r="J11" s="95" t="s">
        <v>233</v>
      </c>
      <c r="K11" s="99">
        <v>42113</v>
      </c>
      <c r="L11" s="98" t="s">
        <v>161</v>
      </c>
      <c r="M11" s="173">
        <v>6.05</v>
      </c>
      <c r="N11" s="173">
        <v>3.375</v>
      </c>
      <c r="O11" s="173">
        <v>1.625</v>
      </c>
      <c r="P11" s="173">
        <v>0.57499999999999996</v>
      </c>
      <c r="Q11" s="173">
        <v>2.8919800000000002</v>
      </c>
      <c r="R11" s="173">
        <v>11</v>
      </c>
      <c r="S11" s="173">
        <v>0.57499999999999996</v>
      </c>
      <c r="T11" s="173">
        <v>0.05</v>
      </c>
      <c r="U11" s="173">
        <v>0</v>
      </c>
      <c r="V11" s="173">
        <f t="shared" si="7"/>
        <v>11.625</v>
      </c>
      <c r="W11" s="173">
        <f t="shared" si="8"/>
        <v>0.21551724137931341</v>
      </c>
      <c r="X11" s="112">
        <v>4.8967299999999998</v>
      </c>
      <c r="Y11" s="112">
        <v>0</v>
      </c>
      <c r="Z11" s="112">
        <v>0</v>
      </c>
      <c r="AA11" s="112">
        <f t="shared" si="9"/>
        <v>11.625</v>
      </c>
      <c r="AB11" s="112">
        <v>1.4152800000000001</v>
      </c>
      <c r="AC11" s="112">
        <v>28.5</v>
      </c>
      <c r="AD11" s="112">
        <v>0</v>
      </c>
      <c r="AE11" s="116">
        <f t="shared" si="0"/>
        <v>7.0197044334975367E-2</v>
      </c>
      <c r="AF11" s="112">
        <v>0</v>
      </c>
      <c r="AG11" s="112">
        <f t="shared" si="1"/>
        <v>0</v>
      </c>
      <c r="AH11" s="112">
        <v>0</v>
      </c>
      <c r="AI11" s="112">
        <f t="shared" si="2"/>
        <v>0</v>
      </c>
      <c r="AJ11" s="112">
        <v>0</v>
      </c>
      <c r="AK11" s="112">
        <f t="shared" si="3"/>
        <v>0</v>
      </c>
      <c r="AL11" s="92"/>
      <c r="AM11" s="92">
        <f t="shared" si="10"/>
        <v>0</v>
      </c>
      <c r="AN11" s="92">
        <f t="shared" si="4"/>
        <v>330.59999999999997</v>
      </c>
      <c r="AO11" s="92">
        <f t="shared" si="5"/>
        <v>11.625</v>
      </c>
      <c r="AP11" s="92">
        <f t="shared" si="6"/>
        <v>11.625</v>
      </c>
      <c r="AQ11" s="97">
        <v>11.6</v>
      </c>
      <c r="AR11" s="92"/>
      <c r="AS11" s="92"/>
      <c r="AT11" s="92"/>
      <c r="AU11" s="92"/>
      <c r="AV11" s="12"/>
      <c r="AW11" s="12"/>
      <c r="AX11" s="12"/>
    </row>
    <row r="12" spans="1:50" s="11" customFormat="1" ht="23.25">
      <c r="A12" s="95" t="s">
        <v>105</v>
      </c>
      <c r="B12" s="95">
        <v>618</v>
      </c>
      <c r="C12" s="30">
        <v>3078</v>
      </c>
      <c r="D12" s="95">
        <v>100</v>
      </c>
      <c r="E12" s="95" t="s">
        <v>112</v>
      </c>
      <c r="F12" s="96">
        <v>0</v>
      </c>
      <c r="G12" s="96">
        <v>26887</v>
      </c>
      <c r="H12" s="87">
        <v>23.652000000000001</v>
      </c>
      <c r="I12" s="98">
        <v>2</v>
      </c>
      <c r="J12" s="95" t="s">
        <v>233</v>
      </c>
      <c r="K12" s="99">
        <v>42113</v>
      </c>
      <c r="L12" s="98" t="s">
        <v>161</v>
      </c>
      <c r="M12" s="173">
        <v>14</v>
      </c>
      <c r="N12" s="173">
        <v>6.2249999999999996</v>
      </c>
      <c r="O12" s="173">
        <v>2.4249999999999998</v>
      </c>
      <c r="P12" s="173">
        <v>1.0249999999999999</v>
      </c>
      <c r="Q12" s="173">
        <v>2.5830000000000002</v>
      </c>
      <c r="R12" s="173">
        <v>21.65</v>
      </c>
      <c r="S12" s="173">
        <v>1.425</v>
      </c>
      <c r="T12" s="173">
        <v>0.42499999999999999</v>
      </c>
      <c r="U12" s="173">
        <v>0.17499999999999999</v>
      </c>
      <c r="V12" s="173">
        <f t="shared" si="7"/>
        <v>23.675000000000001</v>
      </c>
      <c r="W12" s="173">
        <f t="shared" si="8"/>
        <v>9.7243362083543408E-2</v>
      </c>
      <c r="X12" s="112">
        <v>5.5721400000000001</v>
      </c>
      <c r="Y12" s="112">
        <v>0</v>
      </c>
      <c r="Z12" s="112">
        <v>0</v>
      </c>
      <c r="AA12" s="112">
        <f t="shared" si="9"/>
        <v>23.675000000000001</v>
      </c>
      <c r="AB12" s="112">
        <v>1.10636</v>
      </c>
      <c r="AC12" s="112">
        <v>1008.12</v>
      </c>
      <c r="AD12" s="112">
        <v>0</v>
      </c>
      <c r="AE12" s="116">
        <f t="shared" si="0"/>
        <v>1.2178009712256286</v>
      </c>
      <c r="AF12" s="112">
        <v>1.52</v>
      </c>
      <c r="AG12" s="112">
        <f t="shared" si="1"/>
        <v>1.8361479548694157E-3</v>
      </c>
      <c r="AH12" s="112">
        <v>0</v>
      </c>
      <c r="AI12" s="112">
        <f t="shared" si="2"/>
        <v>0</v>
      </c>
      <c r="AJ12" s="112">
        <v>0</v>
      </c>
      <c r="AK12" s="112">
        <f t="shared" si="3"/>
        <v>0</v>
      </c>
      <c r="AL12" s="92"/>
      <c r="AM12" s="92">
        <f t="shared" si="10"/>
        <v>0</v>
      </c>
      <c r="AN12" s="92">
        <f t="shared" si="4"/>
        <v>23880.005280000001</v>
      </c>
      <c r="AO12" s="92">
        <f t="shared" si="5"/>
        <v>23.675000000000001</v>
      </c>
      <c r="AP12" s="92">
        <f t="shared" si="6"/>
        <v>23.675000000000001</v>
      </c>
      <c r="AQ12" s="97">
        <v>26.887</v>
      </c>
      <c r="AR12" s="92"/>
      <c r="AS12" s="92"/>
      <c r="AT12" s="92"/>
      <c r="AU12" s="92"/>
      <c r="AV12" s="12"/>
      <c r="AW12" s="12"/>
      <c r="AX12" s="12"/>
    </row>
    <row r="13" spans="1:50" s="11" customFormat="1" ht="23.25">
      <c r="A13" s="95" t="s">
        <v>105</v>
      </c>
      <c r="B13" s="95">
        <v>618</v>
      </c>
      <c r="C13" s="30">
        <v>3079</v>
      </c>
      <c r="D13" s="95">
        <v>101</v>
      </c>
      <c r="E13" s="95" t="s">
        <v>113</v>
      </c>
      <c r="F13" s="96">
        <v>2395</v>
      </c>
      <c r="G13" s="96">
        <v>19858</v>
      </c>
      <c r="H13" s="87">
        <v>17.463000000000001</v>
      </c>
      <c r="I13" s="98">
        <v>2</v>
      </c>
      <c r="J13" s="95" t="s">
        <v>233</v>
      </c>
      <c r="K13" s="99">
        <v>42114</v>
      </c>
      <c r="L13" s="98" t="s">
        <v>161</v>
      </c>
      <c r="M13" s="173">
        <v>7.3</v>
      </c>
      <c r="N13" s="173">
        <v>5.875</v>
      </c>
      <c r="O13" s="173">
        <v>2.2749999999999999</v>
      </c>
      <c r="P13" s="173">
        <v>1.9</v>
      </c>
      <c r="Q13" s="173">
        <v>3.1182099999999999</v>
      </c>
      <c r="R13" s="173">
        <v>16.149999999999999</v>
      </c>
      <c r="S13" s="173">
        <v>1</v>
      </c>
      <c r="T13" s="173">
        <v>0.125</v>
      </c>
      <c r="U13" s="173">
        <v>7.4999999999999997E-2</v>
      </c>
      <c r="V13" s="173">
        <f t="shared" si="7"/>
        <v>17.349999999999998</v>
      </c>
      <c r="W13" s="173">
        <f t="shared" si="8"/>
        <v>-0.64708240279449747</v>
      </c>
      <c r="X13" s="112">
        <v>5.2284899999999999</v>
      </c>
      <c r="Y13" s="112">
        <v>0</v>
      </c>
      <c r="Z13" s="112">
        <v>0</v>
      </c>
      <c r="AA13" s="112">
        <f t="shared" si="9"/>
        <v>17.349999999999998</v>
      </c>
      <c r="AB13" s="112">
        <v>1.3463499999999999</v>
      </c>
      <c r="AC13" s="112">
        <v>284.39</v>
      </c>
      <c r="AD13" s="112">
        <v>0</v>
      </c>
      <c r="AE13" s="116">
        <f t="shared" si="0"/>
        <v>0.46529396847211651</v>
      </c>
      <c r="AF13" s="112">
        <v>3.51</v>
      </c>
      <c r="AG13" s="112">
        <f t="shared" si="1"/>
        <v>5.74275406778413E-3</v>
      </c>
      <c r="AH13" s="112">
        <v>0</v>
      </c>
      <c r="AI13" s="112">
        <f t="shared" si="2"/>
        <v>0</v>
      </c>
      <c r="AJ13" s="112">
        <v>0</v>
      </c>
      <c r="AK13" s="112">
        <f t="shared" si="3"/>
        <v>0</v>
      </c>
      <c r="AL13" s="92"/>
      <c r="AM13" s="92">
        <f t="shared" si="10"/>
        <v>0</v>
      </c>
      <c r="AN13" s="92">
        <f t="shared" si="4"/>
        <v>5027.5977000000003</v>
      </c>
      <c r="AO13" s="92">
        <f t="shared" si="5"/>
        <v>17.350000000000001</v>
      </c>
      <c r="AP13" s="92">
        <f t="shared" si="6"/>
        <v>17.349999999999998</v>
      </c>
      <c r="AQ13" s="97">
        <v>17.463000000000001</v>
      </c>
      <c r="AR13" s="92"/>
      <c r="AS13" s="92"/>
      <c r="AT13" s="92"/>
      <c r="AU13" s="92"/>
      <c r="AV13" s="12"/>
      <c r="AW13" s="12"/>
      <c r="AX13" s="12"/>
    </row>
    <row r="14" spans="1:50" s="11" customFormat="1" ht="23.25">
      <c r="A14" s="18" t="s">
        <v>105</v>
      </c>
      <c r="B14" s="18">
        <v>618</v>
      </c>
      <c r="C14" s="30">
        <v>3079</v>
      </c>
      <c r="D14" s="18">
        <v>102</v>
      </c>
      <c r="E14" s="18" t="s">
        <v>114</v>
      </c>
      <c r="F14" s="19" t="s">
        <v>150</v>
      </c>
      <c r="G14" s="25" t="s">
        <v>151</v>
      </c>
      <c r="H14" s="87">
        <v>25.503</v>
      </c>
      <c r="I14" s="21">
        <v>2</v>
      </c>
      <c r="J14" s="18" t="s">
        <v>233</v>
      </c>
      <c r="K14" s="24">
        <v>42114</v>
      </c>
      <c r="L14" s="21" t="s">
        <v>161</v>
      </c>
      <c r="M14" s="173">
        <v>15.53</v>
      </c>
      <c r="N14" s="173">
        <v>4.75</v>
      </c>
      <c r="O14" s="173">
        <v>2.35</v>
      </c>
      <c r="P14" s="173">
        <v>1.25</v>
      </c>
      <c r="Q14" s="173">
        <v>2.5795400000000002</v>
      </c>
      <c r="R14" s="173">
        <v>23.024999999999999</v>
      </c>
      <c r="S14" s="173">
        <v>0.75</v>
      </c>
      <c r="T14" s="173">
        <v>0.05</v>
      </c>
      <c r="U14" s="173">
        <v>0.05</v>
      </c>
      <c r="V14" s="173">
        <f t="shared" si="7"/>
        <v>23.875</v>
      </c>
      <c r="W14" s="173">
        <f t="shared" si="8"/>
        <v>-6.3835627181115946</v>
      </c>
      <c r="X14" s="112">
        <v>4.5893600000000001</v>
      </c>
      <c r="Y14" s="112">
        <v>0</v>
      </c>
      <c r="Z14" s="112">
        <v>0</v>
      </c>
      <c r="AA14" s="112">
        <f t="shared" si="9"/>
        <v>23.875</v>
      </c>
      <c r="AB14" s="112">
        <v>1.23933</v>
      </c>
      <c r="AC14" s="112">
        <v>284.39</v>
      </c>
      <c r="AD14" s="112">
        <v>328.13</v>
      </c>
      <c r="AE14" s="116">
        <f t="shared" si="0"/>
        <v>0.50241148100223487</v>
      </c>
      <c r="AF14" s="112">
        <v>3.51</v>
      </c>
      <c r="AG14" s="112">
        <f t="shared" si="1"/>
        <v>3.9323104844808162E-3</v>
      </c>
      <c r="AH14" s="112">
        <v>1027.8900000000001</v>
      </c>
      <c r="AI14" s="112">
        <f t="shared" si="2"/>
        <v>1.1515620011091132</v>
      </c>
      <c r="AJ14" s="112">
        <v>0</v>
      </c>
      <c r="AK14" s="112">
        <f t="shared" si="3"/>
        <v>0</v>
      </c>
      <c r="AL14" s="4"/>
      <c r="AM14" s="92">
        <f t="shared" si="10"/>
        <v>164.065</v>
      </c>
      <c r="AN14" s="92">
        <f t="shared" si="4"/>
        <v>37740.742064999999</v>
      </c>
      <c r="AO14" s="4">
        <f t="shared" si="5"/>
        <v>23.880000000000003</v>
      </c>
      <c r="AP14" s="4">
        <f t="shared" si="6"/>
        <v>23.875</v>
      </c>
      <c r="AQ14" s="20">
        <v>25.503</v>
      </c>
      <c r="AR14" s="4"/>
      <c r="AS14" s="4"/>
      <c r="AT14" s="4"/>
      <c r="AU14" s="4"/>
      <c r="AV14" s="12"/>
      <c r="AW14" s="12"/>
      <c r="AX14" s="12"/>
    </row>
    <row r="15" spans="1:50" s="7" customFormat="1" ht="23.25">
      <c r="A15" s="22" t="s">
        <v>105</v>
      </c>
      <c r="B15" s="22">
        <v>618</v>
      </c>
      <c r="C15" s="30">
        <v>3452</v>
      </c>
      <c r="D15" s="22">
        <v>100</v>
      </c>
      <c r="E15" s="18" t="s">
        <v>115</v>
      </c>
      <c r="F15" s="19">
        <v>1490</v>
      </c>
      <c r="G15" s="19">
        <v>15857</v>
      </c>
      <c r="H15" s="87">
        <v>14.367000000000001</v>
      </c>
      <c r="I15" s="21">
        <v>2</v>
      </c>
      <c r="J15" s="22" t="s">
        <v>17</v>
      </c>
      <c r="K15" s="23">
        <v>42113</v>
      </c>
      <c r="L15" s="21" t="s">
        <v>161</v>
      </c>
      <c r="M15" s="173">
        <v>7.1749999999999998</v>
      </c>
      <c r="N15" s="173">
        <v>4.2249999999999996</v>
      </c>
      <c r="O15" s="173">
        <v>2.25</v>
      </c>
      <c r="P15" s="173">
        <v>0.7</v>
      </c>
      <c r="Q15" s="173">
        <v>2.9089299999999998</v>
      </c>
      <c r="R15" s="173">
        <v>13.85</v>
      </c>
      <c r="S15" s="173">
        <v>0.32500000000000001</v>
      </c>
      <c r="T15" s="173">
        <v>0.125</v>
      </c>
      <c r="U15" s="173">
        <v>0.05</v>
      </c>
      <c r="V15" s="173">
        <f t="shared" si="7"/>
        <v>14.35</v>
      </c>
      <c r="W15" s="173">
        <f t="shared" si="8"/>
        <v>-0.11832672095775901</v>
      </c>
      <c r="X15" s="115">
        <v>5.6430600000000002</v>
      </c>
      <c r="Y15" s="112">
        <v>0</v>
      </c>
      <c r="Z15" s="112">
        <v>0</v>
      </c>
      <c r="AA15" s="112">
        <f t="shared" si="9"/>
        <v>14.35</v>
      </c>
      <c r="AB15" s="115">
        <v>1.2518800000000001</v>
      </c>
      <c r="AC15" s="112">
        <v>76.41</v>
      </c>
      <c r="AD15" s="112">
        <v>0</v>
      </c>
      <c r="AE15" s="119">
        <f t="shared" si="0"/>
        <v>0.15195537392238165</v>
      </c>
      <c r="AF15" s="112">
        <v>0</v>
      </c>
      <c r="AG15" s="118">
        <f t="shared" si="1"/>
        <v>0</v>
      </c>
      <c r="AH15" s="112">
        <v>0</v>
      </c>
      <c r="AI15" s="118">
        <f t="shared" si="2"/>
        <v>0</v>
      </c>
      <c r="AJ15" s="112">
        <v>0</v>
      </c>
      <c r="AK15" s="118">
        <f t="shared" si="3"/>
        <v>0</v>
      </c>
      <c r="AL15" s="9"/>
      <c r="AM15" s="92">
        <f t="shared" si="10"/>
        <v>0</v>
      </c>
      <c r="AN15" s="92">
        <f t="shared" si="4"/>
        <v>1097.7824700000001</v>
      </c>
      <c r="AO15" s="5">
        <f t="shared" si="5"/>
        <v>14.349999999999998</v>
      </c>
      <c r="AP15" s="5">
        <f t="shared" si="6"/>
        <v>14.35</v>
      </c>
      <c r="AQ15" s="20">
        <v>14.367000000000001</v>
      </c>
      <c r="AR15" s="4"/>
      <c r="AS15" s="4"/>
      <c r="AT15" s="4"/>
      <c r="AU15" s="4"/>
      <c r="AV15" s="8"/>
      <c r="AW15" s="8"/>
      <c r="AX15" s="8"/>
    </row>
    <row r="16" spans="1:50" s="7" customFormat="1" ht="23.25">
      <c r="A16" s="22" t="s">
        <v>105</v>
      </c>
      <c r="B16" s="22">
        <v>618</v>
      </c>
      <c r="C16" s="30">
        <v>3481</v>
      </c>
      <c r="D16" s="22">
        <v>300</v>
      </c>
      <c r="E16" s="18" t="s">
        <v>116</v>
      </c>
      <c r="F16" s="19">
        <v>25734</v>
      </c>
      <c r="G16" s="19">
        <v>63951</v>
      </c>
      <c r="H16" s="87">
        <v>38.216999999999999</v>
      </c>
      <c r="I16" s="21">
        <v>2</v>
      </c>
      <c r="J16" s="22" t="s">
        <v>17</v>
      </c>
      <c r="K16" s="23">
        <v>42114</v>
      </c>
      <c r="L16" s="21" t="s">
        <v>161</v>
      </c>
      <c r="M16" s="173">
        <v>14.9</v>
      </c>
      <c r="N16" s="173">
        <v>10.6</v>
      </c>
      <c r="O16" s="173">
        <v>8.0749999999999993</v>
      </c>
      <c r="P16" s="173">
        <v>4.5750000000000002</v>
      </c>
      <c r="Q16" s="173">
        <v>3.5218699999999998</v>
      </c>
      <c r="R16" s="173">
        <v>30.1</v>
      </c>
      <c r="S16" s="173">
        <v>4.5</v>
      </c>
      <c r="T16" s="173">
        <v>2.0750000000000002</v>
      </c>
      <c r="U16" s="173">
        <v>1.4750000000000001</v>
      </c>
      <c r="V16" s="173">
        <f t="shared" si="7"/>
        <v>38.150000000000006</v>
      </c>
      <c r="W16" s="173">
        <f t="shared" si="8"/>
        <v>-0.17531465054816722</v>
      </c>
      <c r="X16" s="115">
        <v>6.0575299999999999</v>
      </c>
      <c r="Y16" s="112">
        <v>0</v>
      </c>
      <c r="Z16" s="112">
        <v>0</v>
      </c>
      <c r="AA16" s="112">
        <f t="shared" si="9"/>
        <v>38.150000000000006</v>
      </c>
      <c r="AB16" s="115">
        <v>1.2468900000000001</v>
      </c>
      <c r="AC16" s="112">
        <v>39.81</v>
      </c>
      <c r="AD16" s="112">
        <v>0</v>
      </c>
      <c r="AE16" s="119">
        <f t="shared" si="0"/>
        <v>2.9762372018436078E-2</v>
      </c>
      <c r="AF16" s="112">
        <v>583.69000000000005</v>
      </c>
      <c r="AG16" s="118">
        <f t="shared" si="1"/>
        <v>0.43637274361821032</v>
      </c>
      <c r="AH16" s="112">
        <v>0</v>
      </c>
      <c r="AI16" s="118">
        <f t="shared" si="2"/>
        <v>0</v>
      </c>
      <c r="AJ16" s="112">
        <v>3</v>
      </c>
      <c r="AK16" s="118">
        <f t="shared" si="3"/>
        <v>2.2428313502966144E-3</v>
      </c>
      <c r="AL16" s="9"/>
      <c r="AM16" s="92">
        <f t="shared" si="10"/>
        <v>0</v>
      </c>
      <c r="AN16" s="92">
        <f t="shared" si="4"/>
        <v>23942.950499999999</v>
      </c>
      <c r="AO16" s="5">
        <f t="shared" si="5"/>
        <v>38.150000000000006</v>
      </c>
      <c r="AP16" s="5">
        <f t="shared" si="6"/>
        <v>38.150000000000006</v>
      </c>
      <c r="AQ16" s="20">
        <v>38.216999999999999</v>
      </c>
      <c r="AR16" s="4"/>
      <c r="AS16" s="4"/>
      <c r="AT16" s="4"/>
      <c r="AU16" s="4"/>
      <c r="AV16" s="8"/>
      <c r="AW16" s="8"/>
      <c r="AX16" s="8"/>
    </row>
    <row r="17" spans="1:50" s="7" customFormat="1" ht="23.25">
      <c r="A17" s="22" t="s">
        <v>105</v>
      </c>
      <c r="B17" s="22">
        <v>618</v>
      </c>
      <c r="C17" s="30">
        <v>3604</v>
      </c>
      <c r="D17" s="22">
        <v>100</v>
      </c>
      <c r="E17" s="18" t="s">
        <v>117</v>
      </c>
      <c r="F17" s="19">
        <v>0</v>
      </c>
      <c r="G17" s="19">
        <v>1899</v>
      </c>
      <c r="H17" s="87">
        <v>1.899</v>
      </c>
      <c r="I17" s="21">
        <v>2</v>
      </c>
      <c r="J17" s="22" t="s">
        <v>233</v>
      </c>
      <c r="K17" s="23">
        <v>42114</v>
      </c>
      <c r="L17" s="21" t="s">
        <v>161</v>
      </c>
      <c r="M17" s="173">
        <v>0.45</v>
      </c>
      <c r="N17" s="173">
        <v>0.6</v>
      </c>
      <c r="O17" s="173">
        <v>0.27500000000000002</v>
      </c>
      <c r="P17" s="173">
        <v>0.45</v>
      </c>
      <c r="Q17" s="173">
        <v>4.2752100000000004</v>
      </c>
      <c r="R17" s="173">
        <v>1.625</v>
      </c>
      <c r="S17" s="173">
        <v>0.125</v>
      </c>
      <c r="T17" s="173">
        <v>0</v>
      </c>
      <c r="U17" s="173">
        <v>2.5000000000000001E-2</v>
      </c>
      <c r="V17" s="173">
        <f t="shared" si="7"/>
        <v>1.7749999999999999</v>
      </c>
      <c r="W17" s="173">
        <f t="shared" si="8"/>
        <v>-6.5297525013164881</v>
      </c>
      <c r="X17" s="115">
        <v>3.9789599999999998</v>
      </c>
      <c r="Y17" s="112">
        <v>0</v>
      </c>
      <c r="Z17" s="112">
        <v>0</v>
      </c>
      <c r="AA17" s="112">
        <f t="shared" si="9"/>
        <v>1.7749999999999999</v>
      </c>
      <c r="AB17" s="115">
        <v>1.02528</v>
      </c>
      <c r="AC17" s="112">
        <v>4.55</v>
      </c>
      <c r="AD17" s="112">
        <v>0</v>
      </c>
      <c r="AE17" s="119">
        <f t="shared" si="0"/>
        <v>6.8457082675092151E-2</v>
      </c>
      <c r="AF17" s="112">
        <v>0</v>
      </c>
      <c r="AG17" s="118">
        <f t="shared" si="1"/>
        <v>0</v>
      </c>
      <c r="AH17" s="112">
        <v>0</v>
      </c>
      <c r="AI17" s="118">
        <f t="shared" si="2"/>
        <v>0</v>
      </c>
      <c r="AJ17" s="112">
        <v>0</v>
      </c>
      <c r="AK17" s="118">
        <f t="shared" si="3"/>
        <v>0</v>
      </c>
      <c r="AL17" s="9"/>
      <c r="AM17" s="92">
        <f t="shared" si="10"/>
        <v>0</v>
      </c>
      <c r="AN17" s="92">
        <f t="shared" si="4"/>
        <v>8.6404499999999995</v>
      </c>
      <c r="AO17" s="5">
        <f t="shared" si="5"/>
        <v>1.7750000000000001</v>
      </c>
      <c r="AP17" s="5">
        <f t="shared" si="6"/>
        <v>1.7749999999999999</v>
      </c>
      <c r="AQ17" s="20">
        <v>1.899</v>
      </c>
      <c r="AR17" s="4"/>
      <c r="AS17" s="4"/>
      <c r="AT17" s="4"/>
      <c r="AU17" s="4"/>
      <c r="AV17" s="8"/>
      <c r="AW17" s="8"/>
      <c r="AX17" s="8"/>
    </row>
    <row r="18" spans="1:50" s="7" customFormat="1" ht="23.25">
      <c r="A18" s="22" t="s">
        <v>105</v>
      </c>
      <c r="B18" s="22">
        <v>618</v>
      </c>
      <c r="C18" s="30">
        <v>3627</v>
      </c>
      <c r="D18" s="22">
        <v>100</v>
      </c>
      <c r="E18" s="18" t="s">
        <v>118</v>
      </c>
      <c r="F18" s="19">
        <v>0</v>
      </c>
      <c r="G18" s="19">
        <v>6122</v>
      </c>
      <c r="H18" s="87">
        <v>6.1219999999999999</v>
      </c>
      <c r="I18" s="21">
        <v>2</v>
      </c>
      <c r="J18" s="22" t="s">
        <v>233</v>
      </c>
      <c r="K18" s="23">
        <v>42114</v>
      </c>
      <c r="L18" s="21" t="s">
        <v>161</v>
      </c>
      <c r="M18" s="173">
        <v>1.5</v>
      </c>
      <c r="N18" s="173">
        <v>1.5249999999999999</v>
      </c>
      <c r="O18" s="173">
        <v>1.075</v>
      </c>
      <c r="P18" s="173">
        <v>1.55</v>
      </c>
      <c r="Q18" s="173">
        <v>4.0868099999999998</v>
      </c>
      <c r="R18" s="173">
        <v>5.4619999999999997</v>
      </c>
      <c r="S18" s="173">
        <v>0.46500000000000002</v>
      </c>
      <c r="T18" s="173">
        <v>0.108</v>
      </c>
      <c r="U18" s="173">
        <v>8.6999999999999994E-2</v>
      </c>
      <c r="V18" s="173">
        <f t="shared" si="7"/>
        <v>6.121999999999999</v>
      </c>
      <c r="W18" s="173">
        <f t="shared" si="8"/>
        <v>-1.4507978106829879E-14</v>
      </c>
      <c r="X18" s="115">
        <v>6.0151500000000002</v>
      </c>
      <c r="Y18" s="112">
        <v>0</v>
      </c>
      <c r="Z18" s="112">
        <v>0</v>
      </c>
      <c r="AA18" s="112">
        <f t="shared" si="9"/>
        <v>6.121999999999999</v>
      </c>
      <c r="AB18" s="115">
        <v>1.417</v>
      </c>
      <c r="AC18" s="112">
        <v>1075.47</v>
      </c>
      <c r="AD18" s="112">
        <v>0</v>
      </c>
      <c r="AE18" s="119">
        <f t="shared" si="0"/>
        <v>5.0192280767256268</v>
      </c>
      <c r="AF18" s="112">
        <v>4.68</v>
      </c>
      <c r="AG18" s="118">
        <f t="shared" si="1"/>
        <v>2.1841601717459278E-2</v>
      </c>
      <c r="AH18" s="112">
        <v>0</v>
      </c>
      <c r="AI18" s="118">
        <f t="shared" si="2"/>
        <v>0</v>
      </c>
      <c r="AJ18" s="121">
        <v>0</v>
      </c>
      <c r="AK18" s="118">
        <f t="shared" si="3"/>
        <v>0</v>
      </c>
      <c r="AL18" s="9"/>
      <c r="AM18" s="92">
        <f t="shared" si="10"/>
        <v>0</v>
      </c>
      <c r="AN18" s="92">
        <f t="shared" si="4"/>
        <v>6612.6783000000005</v>
      </c>
      <c r="AO18" s="5">
        <f t="shared" si="5"/>
        <v>5.6499999999999995</v>
      </c>
      <c r="AP18" s="5">
        <f t="shared" si="6"/>
        <v>6.121999999999999</v>
      </c>
      <c r="AQ18" s="20">
        <v>6.1219999999999999</v>
      </c>
      <c r="AR18" s="4"/>
      <c r="AS18" s="4"/>
      <c r="AT18" s="4"/>
      <c r="AU18" s="4"/>
      <c r="AV18" s="8"/>
      <c r="AW18" s="8"/>
      <c r="AX18" s="8"/>
    </row>
    <row r="19" spans="1:50" ht="23.25">
      <c r="A19" s="29"/>
      <c r="B19" s="29"/>
      <c r="C19" s="29"/>
      <c r="D19" s="29"/>
      <c r="E19" s="161"/>
      <c r="F19" s="204" t="s">
        <v>158</v>
      </c>
      <c r="G19" s="204"/>
      <c r="H19" s="166">
        <f>SUM(H4:H18)</f>
        <v>303.73800000000006</v>
      </c>
      <c r="I19" s="159"/>
      <c r="J19" s="159"/>
      <c r="K19" s="159"/>
      <c r="L19" s="159"/>
      <c r="M19" s="156">
        <f t="shared" ref="M19:P19" si="11">SUM(M4:M18)</f>
        <v>172.99100000000001</v>
      </c>
      <c r="N19" s="156">
        <f t="shared" si="11"/>
        <v>73.195999999999998</v>
      </c>
      <c r="O19" s="156">
        <f t="shared" si="11"/>
        <v>35.946000000000005</v>
      </c>
      <c r="P19" s="156">
        <f t="shared" si="11"/>
        <v>17.997</v>
      </c>
      <c r="Q19" s="156" t="s">
        <v>159</v>
      </c>
      <c r="R19" s="156">
        <f t="shared" ref="R19:U19" si="12">SUM(R4:R18)</f>
        <v>272.66800000000001</v>
      </c>
      <c r="S19" s="156">
        <f t="shared" si="12"/>
        <v>20.546999999999997</v>
      </c>
      <c r="T19" s="156">
        <f t="shared" si="12"/>
        <v>5.0199999999999987</v>
      </c>
      <c r="U19" s="156">
        <f t="shared" si="12"/>
        <v>2.3620000000000001</v>
      </c>
      <c r="V19" s="160"/>
      <c r="W19" s="160"/>
      <c r="X19" s="160" t="s">
        <v>159</v>
      </c>
      <c r="Y19" s="160">
        <f t="shared" ref="Y19:AA19" si="13">SUM(Y4:Y18)</f>
        <v>0</v>
      </c>
      <c r="Z19" s="160">
        <f t="shared" si="13"/>
        <v>0</v>
      </c>
      <c r="AA19" s="160">
        <f t="shared" si="13"/>
        <v>300.59700000000004</v>
      </c>
      <c r="AB19" s="160" t="s">
        <v>159</v>
      </c>
      <c r="AC19" s="160">
        <f t="shared" ref="AC19:AD19" si="14">SUM(AC4:AC18)</f>
        <v>4482.63</v>
      </c>
      <c r="AD19" s="160">
        <f t="shared" si="14"/>
        <v>330.90999999999997</v>
      </c>
      <c r="AE19" s="156" t="s">
        <v>159</v>
      </c>
      <c r="AF19" s="160">
        <f>SUM(AF4:AF18)</f>
        <v>620.94000000000005</v>
      </c>
      <c r="AG19" s="156" t="s">
        <v>159</v>
      </c>
      <c r="AH19" s="160">
        <f>SUM(AH4:AH18)</f>
        <v>1027.8900000000001</v>
      </c>
      <c r="AI19" s="156" t="s">
        <v>159</v>
      </c>
      <c r="AJ19" s="160">
        <f>SUM(AJ4:AJ18)</f>
        <v>8</v>
      </c>
      <c r="AK19" s="156" t="s">
        <v>159</v>
      </c>
      <c r="AL19" s="170"/>
      <c r="AM19" s="8"/>
      <c r="AN19" s="92">
        <f>SUM(AN4:AN18)/H19</f>
        <v>554.14128019872385</v>
      </c>
      <c r="AO19" s="50">
        <f>SUM(AO4:AO18)</f>
        <v>300.12999999999994</v>
      </c>
      <c r="AP19" s="50">
        <f>SUM(AP4:AP18)</f>
        <v>300.59700000000004</v>
      </c>
      <c r="AQ19" s="14">
        <f>SUM(AQ4:AQ18)</f>
        <v>307.178</v>
      </c>
      <c r="AR19" s="8"/>
      <c r="AS19" s="8"/>
      <c r="AT19" s="8"/>
      <c r="AU19" s="8"/>
      <c r="AV19" s="8"/>
      <c r="AW19" s="8"/>
      <c r="AX19" s="8"/>
    </row>
    <row r="20" spans="1:50" ht="23.25">
      <c r="A20" s="29"/>
      <c r="B20" s="29"/>
      <c r="C20" s="29"/>
      <c r="D20" s="29"/>
      <c r="E20" s="161"/>
      <c r="F20" s="204" t="s">
        <v>160</v>
      </c>
      <c r="G20" s="204"/>
      <c r="H20" s="159"/>
      <c r="I20" s="159"/>
      <c r="J20" s="159"/>
      <c r="K20" s="159"/>
      <c r="L20" s="159"/>
      <c r="M20" s="156" t="s">
        <v>159</v>
      </c>
      <c r="N20" s="156" t="s">
        <v>159</v>
      </c>
      <c r="O20" s="156" t="s">
        <v>159</v>
      </c>
      <c r="P20" s="156" t="s">
        <v>159</v>
      </c>
      <c r="Q20" s="156">
        <f>SUMPRODUCT(Q4:Q18,H4:H18)/H19</f>
        <v>2.7585472391666497</v>
      </c>
      <c r="R20" s="156" t="s">
        <v>159</v>
      </c>
      <c r="S20" s="156" t="s">
        <v>159</v>
      </c>
      <c r="T20" s="156" t="s">
        <v>159</v>
      </c>
      <c r="U20" s="156" t="s">
        <v>159</v>
      </c>
      <c r="V20" s="160">
        <f>SUMPRODUCT(X4:X18,H4:H18)/H19</f>
        <v>5.3905541101212213</v>
      </c>
      <c r="W20" s="160"/>
      <c r="X20" s="7"/>
      <c r="Y20" s="156" t="s">
        <v>159</v>
      </c>
      <c r="Z20" s="156" t="s">
        <v>159</v>
      </c>
      <c r="AA20" s="156" t="s">
        <v>159</v>
      </c>
      <c r="AB20" s="160">
        <f>SUMPRODUCT(AB4:AB18,H4:H18)/H19</f>
        <v>1.2746972955968627</v>
      </c>
      <c r="AC20" s="156" t="s">
        <v>159</v>
      </c>
      <c r="AD20" s="156" t="s">
        <v>159</v>
      </c>
      <c r="AE20" s="160">
        <f>SUMPRODUCT(AE4:AE18,H4:H18)/H19</f>
        <v>0.43722691454947527</v>
      </c>
      <c r="AF20" s="156" t="s">
        <v>159</v>
      </c>
      <c r="AG20" s="160">
        <f>SUMPRODUCT(AG4:AG18,H4:H18)/H19</f>
        <v>5.8409362204080023E-2</v>
      </c>
      <c r="AH20" s="156" t="s">
        <v>159</v>
      </c>
      <c r="AI20" s="160">
        <f>SUMPRODUCT(AI4:AI18,H4:H18)/H19</f>
        <v>9.6689534119160953E-2</v>
      </c>
      <c r="AJ20" s="156" t="s">
        <v>159</v>
      </c>
      <c r="AK20" s="160">
        <f>SUMPRODUCT(AQ4:AQ18,H4:H18)/H19</f>
        <v>28.912094011944507</v>
      </c>
      <c r="AL20" s="170"/>
      <c r="AM20" s="8"/>
      <c r="AN20" s="8"/>
      <c r="AO20" s="8">
        <f>((AO19-H19)/H19)*100</f>
        <v>-1.18786585807509</v>
      </c>
      <c r="AP20" s="8">
        <f>((AP19-H19)/H19)*100</f>
        <v>-1.0341149279971615</v>
      </c>
      <c r="AQ20" s="52"/>
      <c r="AR20" s="8"/>
      <c r="AS20" s="8"/>
      <c r="AT20" s="8"/>
      <c r="AU20" s="8"/>
      <c r="AV20" s="8"/>
      <c r="AW20" s="8"/>
      <c r="AX20" s="8"/>
    </row>
    <row r="21" spans="1:50" ht="15">
      <c r="AG21" s="12"/>
      <c r="AH21" s="13"/>
    </row>
    <row r="22" spans="1:50" ht="15">
      <c r="AG22" s="12"/>
      <c r="AH22" s="13"/>
    </row>
    <row r="23" spans="1:50" ht="23.25">
      <c r="Z23" s="60"/>
      <c r="AG23" s="12"/>
      <c r="AH23" s="13"/>
    </row>
    <row r="24" spans="1:50" ht="15">
      <c r="AG24" s="12"/>
      <c r="AH24" s="13"/>
    </row>
    <row r="25" spans="1:50" ht="15">
      <c r="AG25" s="12"/>
      <c r="AH25" s="13"/>
    </row>
    <row r="26" spans="1:50" ht="15">
      <c r="AG26" s="12"/>
      <c r="AH26" s="13"/>
    </row>
    <row r="27" spans="1:50" ht="15">
      <c r="AG27" s="12"/>
      <c r="AH27" s="13"/>
    </row>
    <row r="28" spans="1:50" ht="15">
      <c r="AG28" s="12"/>
      <c r="AH28" s="13"/>
    </row>
    <row r="29" spans="1:50" ht="15">
      <c r="AG29" s="12"/>
      <c r="AH29" s="13"/>
    </row>
    <row r="30" spans="1:50" ht="15">
      <c r="AG30" s="12"/>
      <c r="AH30" s="13"/>
    </row>
    <row r="31" spans="1:50">
      <c r="AG31" s="12"/>
      <c r="AH31" s="12"/>
    </row>
    <row r="32" spans="1:50">
      <c r="AG32" s="12"/>
      <c r="AH32" s="12"/>
    </row>
  </sheetData>
  <mergeCells count="33">
    <mergeCell ref="F2:F3"/>
    <mergeCell ref="A2:A3"/>
    <mergeCell ref="B2:B3"/>
    <mergeCell ref="C2:C3"/>
    <mergeCell ref="D2:D3"/>
    <mergeCell ref="E2:E3"/>
    <mergeCell ref="AJ2:AJ3"/>
    <mergeCell ref="AI2:AI3"/>
    <mergeCell ref="G2:G3"/>
    <mergeCell ref="H2:H3"/>
    <mergeCell ref="I2:I3"/>
    <mergeCell ref="J2:J3"/>
    <mergeCell ref="K2:K3"/>
    <mergeCell ref="V2:V3"/>
    <mergeCell ref="W2:Y2"/>
    <mergeCell ref="Z2:Z3"/>
    <mergeCell ref="AA2:AA3"/>
    <mergeCell ref="A1:E1"/>
    <mergeCell ref="AR2:AR3"/>
    <mergeCell ref="F19:G19"/>
    <mergeCell ref="F20:G20"/>
    <mergeCell ref="AK2:AK3"/>
    <mergeCell ref="L2:L3"/>
    <mergeCell ref="AH2:AH3"/>
    <mergeCell ref="AF2:AF3"/>
    <mergeCell ref="AG2:AG3"/>
    <mergeCell ref="M2:P2"/>
    <mergeCell ref="Q2:Q3"/>
    <mergeCell ref="R2:U2"/>
    <mergeCell ref="AB2:AB3"/>
    <mergeCell ref="AC2:AC3"/>
    <mergeCell ref="AD2:AD3"/>
    <mergeCell ref="AE2:AE3"/>
  </mergeCells>
  <printOptions horizontalCentered="1"/>
  <pageMargins left="0.63875000000000004" right="0.25" top="0.75" bottom="0.75" header="0.3" footer="0.3"/>
  <pageSetup paperSize="8" scale="36" fitToHeight="0" orientation="landscape" r:id="rId1"/>
  <colBreaks count="1" manualBreakCount="1"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7"/>
  <sheetViews>
    <sheetView tabSelected="1" view="pageLayout" topLeftCell="M2" zoomScale="70" zoomScaleNormal="70" zoomScalePageLayoutView="70" workbookViewId="0">
      <selection activeCell="M36" sqref="M36:Y36"/>
    </sheetView>
  </sheetViews>
  <sheetFormatPr defaultRowHeight="14.25"/>
  <cols>
    <col min="1" max="1" width="30.62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8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2" customWidth="1"/>
    <col min="35" max="35" width="9" style="82" customWidth="1"/>
    <col min="36" max="36" width="11" bestFit="1" customWidth="1"/>
    <col min="38" max="38" width="9.625" bestFit="1" customWidth="1"/>
    <col min="39" max="39" width="13" bestFit="1" customWidth="1"/>
    <col min="40" max="40" width="9.125" style="1"/>
    <col min="41" max="41" width="9.125" bestFit="1" customWidth="1"/>
  </cols>
  <sheetData>
    <row r="1" spans="1:50" s="16" customFormat="1" ht="24.75" customHeight="1">
      <c r="A1" s="179" t="s">
        <v>271</v>
      </c>
      <c r="B1" s="179"/>
      <c r="C1" s="179"/>
      <c r="D1" s="179"/>
      <c r="E1" s="17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H1" s="83"/>
      <c r="AI1" s="83"/>
      <c r="AN1" s="29"/>
    </row>
    <row r="2" spans="1:50" s="16" customFormat="1" ht="24.75" customHeight="1">
      <c r="A2" s="184" t="s">
        <v>202</v>
      </c>
      <c r="B2" s="184" t="s">
        <v>0</v>
      </c>
      <c r="C2" s="185" t="s">
        <v>1</v>
      </c>
      <c r="D2" s="186" t="s">
        <v>2</v>
      </c>
      <c r="E2" s="184" t="s">
        <v>3</v>
      </c>
      <c r="F2" s="184" t="s">
        <v>237</v>
      </c>
      <c r="G2" s="184" t="s">
        <v>238</v>
      </c>
      <c r="H2" s="200" t="s">
        <v>239</v>
      </c>
      <c r="I2" s="184" t="s">
        <v>5</v>
      </c>
      <c r="J2" s="184" t="s">
        <v>6</v>
      </c>
      <c r="K2" s="189" t="s">
        <v>7</v>
      </c>
      <c r="L2" s="184" t="s">
        <v>8</v>
      </c>
      <c r="M2" s="197" t="s">
        <v>240</v>
      </c>
      <c r="N2" s="197"/>
      <c r="O2" s="197"/>
      <c r="P2" s="197"/>
      <c r="Q2" s="182" t="s">
        <v>241</v>
      </c>
      <c r="R2" s="197" t="s">
        <v>242</v>
      </c>
      <c r="S2" s="197"/>
      <c r="T2" s="197"/>
      <c r="U2" s="197"/>
      <c r="V2" s="182" t="s">
        <v>243</v>
      </c>
      <c r="W2" s="192" t="s">
        <v>244</v>
      </c>
      <c r="X2" s="193"/>
      <c r="Y2" s="194"/>
      <c r="Z2" s="182" t="s">
        <v>245</v>
      </c>
      <c r="AA2" s="183" t="s">
        <v>246</v>
      </c>
      <c r="AB2" s="183" t="s">
        <v>247</v>
      </c>
      <c r="AC2" s="190" t="s">
        <v>248</v>
      </c>
      <c r="AD2" s="180" t="s">
        <v>249</v>
      </c>
      <c r="AE2" s="195" t="s">
        <v>250</v>
      </c>
      <c r="AF2" s="180" t="s">
        <v>251</v>
      </c>
      <c r="AG2" s="190" t="s">
        <v>252</v>
      </c>
      <c r="AH2" s="180" t="s">
        <v>253</v>
      </c>
      <c r="AI2" s="180" t="s">
        <v>254</v>
      </c>
      <c r="AK2" s="83"/>
      <c r="AL2" s="83"/>
      <c r="AQ2" s="187" t="s">
        <v>4</v>
      </c>
    </row>
    <row r="3" spans="1:50" s="16" customFormat="1" ht="57" customHeight="1">
      <c r="A3" s="184"/>
      <c r="B3" s="184"/>
      <c r="C3" s="185"/>
      <c r="D3" s="186"/>
      <c r="E3" s="184"/>
      <c r="F3" s="184"/>
      <c r="G3" s="184"/>
      <c r="H3" s="200"/>
      <c r="I3" s="184"/>
      <c r="J3" s="184"/>
      <c r="K3" s="189"/>
      <c r="L3" s="184"/>
      <c r="M3" s="148" t="s">
        <v>255</v>
      </c>
      <c r="N3" s="149" t="s">
        <v>256</v>
      </c>
      <c r="O3" s="149" t="s">
        <v>257</v>
      </c>
      <c r="P3" s="148" t="s">
        <v>258</v>
      </c>
      <c r="Q3" s="182"/>
      <c r="R3" s="148" t="s">
        <v>259</v>
      </c>
      <c r="S3" s="149" t="s">
        <v>260</v>
      </c>
      <c r="T3" s="149" t="s">
        <v>261</v>
      </c>
      <c r="U3" s="148" t="s">
        <v>262</v>
      </c>
      <c r="V3" s="182"/>
      <c r="W3" s="148" t="s">
        <v>263</v>
      </c>
      <c r="X3" s="149" t="s">
        <v>264</v>
      </c>
      <c r="Y3" s="148" t="s">
        <v>265</v>
      </c>
      <c r="Z3" s="182"/>
      <c r="AA3" s="183"/>
      <c r="AB3" s="183"/>
      <c r="AC3" s="191"/>
      <c r="AD3" s="181"/>
      <c r="AE3" s="196"/>
      <c r="AF3" s="181"/>
      <c r="AG3" s="191"/>
      <c r="AH3" s="181"/>
      <c r="AI3" s="181"/>
      <c r="AJ3" s="34"/>
      <c r="AK3" s="34"/>
      <c r="AL3" s="34"/>
      <c r="AM3" s="34"/>
      <c r="AN3" s="34"/>
      <c r="AO3" s="34" t="s">
        <v>164</v>
      </c>
      <c r="AP3" s="34" t="s">
        <v>165</v>
      </c>
      <c r="AQ3" s="188"/>
      <c r="AR3" s="34"/>
      <c r="AS3" s="34"/>
      <c r="AT3" s="34"/>
      <c r="AU3" s="34"/>
      <c r="AV3" s="34"/>
      <c r="AW3" s="34"/>
    </row>
    <row r="4" spans="1:50" s="130" customFormat="1" ht="23.25" hidden="1">
      <c r="A4" s="122" t="s">
        <v>119</v>
      </c>
      <c r="B4" s="122">
        <v>619</v>
      </c>
      <c r="C4" s="131">
        <v>317</v>
      </c>
      <c r="D4" s="122">
        <v>200</v>
      </c>
      <c r="E4" s="122" t="s">
        <v>120</v>
      </c>
      <c r="F4" s="123" t="s">
        <v>144</v>
      </c>
      <c r="G4" s="123" t="s">
        <v>145</v>
      </c>
      <c r="H4" s="129">
        <v>5.9509999999999996</v>
      </c>
      <c r="I4" s="132">
        <v>2</v>
      </c>
      <c r="J4" s="122" t="s">
        <v>17</v>
      </c>
      <c r="K4" s="124">
        <v>42094</v>
      </c>
      <c r="L4" s="125" t="s">
        <v>161</v>
      </c>
      <c r="M4" s="126">
        <v>4.92</v>
      </c>
      <c r="N4" s="126">
        <v>0.79</v>
      </c>
      <c r="O4" s="126">
        <v>0.25</v>
      </c>
      <c r="P4" s="126">
        <v>0</v>
      </c>
      <c r="Q4" s="126">
        <v>1.88245</v>
      </c>
      <c r="R4" s="126">
        <v>5.96</v>
      </c>
      <c r="S4" s="126">
        <v>0</v>
      </c>
      <c r="T4" s="126">
        <v>0</v>
      </c>
      <c r="U4" s="126">
        <v>0</v>
      </c>
      <c r="V4" s="126">
        <v>3.4514100000000001</v>
      </c>
      <c r="W4" s="126">
        <v>0</v>
      </c>
      <c r="X4" s="126">
        <v>0</v>
      </c>
      <c r="Y4" s="126">
        <v>5.96</v>
      </c>
      <c r="Z4" s="126">
        <v>1.0794999999999999</v>
      </c>
      <c r="AA4" s="127">
        <v>0</v>
      </c>
      <c r="AB4" s="126">
        <v>0</v>
      </c>
      <c r="AC4" s="128">
        <f t="shared" ref="AC4:AC35" si="0">(AA4+AB4*0.5)/(3.5*H4*1000)*100</f>
        <v>0</v>
      </c>
      <c r="AD4" s="126">
        <v>0</v>
      </c>
      <c r="AE4" s="126">
        <f t="shared" ref="AE4:AE35" si="1">AD4/(3.5*H4*1000)*100</f>
        <v>0</v>
      </c>
      <c r="AF4" s="126">
        <v>0</v>
      </c>
      <c r="AG4" s="126">
        <f t="shared" ref="AG4:AG35" si="2">AF4/(3.5*H4*1000)*100</f>
        <v>0</v>
      </c>
      <c r="AH4" s="126">
        <v>0</v>
      </c>
      <c r="AI4" s="126">
        <f t="shared" ref="AI4:AI35" si="3">AH4/(3.5*H4*1000)*100</f>
        <v>0</v>
      </c>
      <c r="AJ4" s="51"/>
      <c r="AK4" s="51"/>
      <c r="AL4" s="51"/>
      <c r="AM4" s="51"/>
      <c r="AN4" s="51"/>
      <c r="AO4" s="51">
        <f t="shared" ref="AO4:AO35" si="4">SUM(M4:P4)</f>
        <v>5.96</v>
      </c>
      <c r="AP4" s="130">
        <f t="shared" ref="AP4:AP35" si="5">SUM(R4:U4)</f>
        <v>5.96</v>
      </c>
      <c r="AQ4" s="129">
        <v>5.9509999999999996</v>
      </c>
      <c r="AR4" s="92">
        <f t="shared" ref="AR4" si="6">SUM(M4:P4)</f>
        <v>5.96</v>
      </c>
      <c r="AS4" s="92">
        <f t="shared" ref="AS4" si="7">SUM(R4:U4)</f>
        <v>5.96</v>
      </c>
      <c r="AT4" s="92">
        <f t="shared" ref="AT4" si="8">SUM(W4:Y4)</f>
        <v>5.96</v>
      </c>
      <c r="AU4" s="93"/>
      <c r="AV4" s="93">
        <f t="shared" ref="AV4" si="9">H4/AR4</f>
        <v>0.99848993288590593</v>
      </c>
      <c r="AW4" s="93">
        <f t="shared" ref="AW4" si="10">H4/AS4</f>
        <v>0.99848993288590593</v>
      </c>
      <c r="AX4" s="93">
        <f t="shared" ref="AX4" si="11">H4/AT4</f>
        <v>0.99848993288590593</v>
      </c>
    </row>
    <row r="5" spans="1:50" s="130" customFormat="1" ht="23.25" hidden="1">
      <c r="A5" s="122" t="s">
        <v>119</v>
      </c>
      <c r="B5" s="122">
        <v>619</v>
      </c>
      <c r="C5" s="131">
        <v>317</v>
      </c>
      <c r="D5" s="122">
        <v>200</v>
      </c>
      <c r="E5" s="122" t="s">
        <v>120</v>
      </c>
      <c r="F5" s="123" t="s">
        <v>146</v>
      </c>
      <c r="G5" s="123" t="s">
        <v>144</v>
      </c>
      <c r="H5" s="129">
        <v>52.335999999999999</v>
      </c>
      <c r="I5" s="132">
        <v>2</v>
      </c>
      <c r="J5" s="122" t="s">
        <v>17</v>
      </c>
      <c r="K5" s="124">
        <v>42094</v>
      </c>
      <c r="L5" s="125" t="s">
        <v>161</v>
      </c>
      <c r="M5" s="126">
        <v>45.87</v>
      </c>
      <c r="N5" s="126">
        <v>4.58</v>
      </c>
      <c r="O5" s="126">
        <v>1.39</v>
      </c>
      <c r="P5" s="126">
        <v>0.5</v>
      </c>
      <c r="Q5" s="126">
        <v>1.7768200000000001</v>
      </c>
      <c r="R5" s="126">
        <v>49.23</v>
      </c>
      <c r="S5" s="126">
        <v>2.74</v>
      </c>
      <c r="T5" s="126">
        <v>0.33</v>
      </c>
      <c r="U5" s="126">
        <v>0.05</v>
      </c>
      <c r="V5" s="126">
        <v>6.8828800000000001</v>
      </c>
      <c r="W5" s="126">
        <v>0</v>
      </c>
      <c r="X5" s="126">
        <v>0</v>
      </c>
      <c r="Y5" s="126">
        <v>52.34</v>
      </c>
      <c r="Z5" s="126">
        <v>1.19015</v>
      </c>
      <c r="AA5" s="127">
        <v>0</v>
      </c>
      <c r="AB5" s="126">
        <v>0</v>
      </c>
      <c r="AC5" s="128">
        <f t="shared" si="0"/>
        <v>0</v>
      </c>
      <c r="AD5" s="126">
        <v>0</v>
      </c>
      <c r="AE5" s="126">
        <f t="shared" si="1"/>
        <v>0</v>
      </c>
      <c r="AF5" s="126">
        <v>0</v>
      </c>
      <c r="AG5" s="126">
        <f t="shared" si="2"/>
        <v>0</v>
      </c>
      <c r="AH5" s="126">
        <v>0</v>
      </c>
      <c r="AI5" s="126">
        <f t="shared" si="3"/>
        <v>0</v>
      </c>
      <c r="AJ5" s="51"/>
      <c r="AK5" s="51"/>
      <c r="AL5" s="51"/>
      <c r="AM5" s="51"/>
      <c r="AN5" s="51"/>
      <c r="AO5" s="51">
        <f t="shared" si="4"/>
        <v>52.339999999999996</v>
      </c>
      <c r="AP5" s="130">
        <f t="shared" si="5"/>
        <v>52.349999999999994</v>
      </c>
      <c r="AQ5" s="129">
        <v>52.335999999999999</v>
      </c>
      <c r="AR5" s="92">
        <f t="shared" ref="AR5:AR33" si="12">SUM(M5:P5)</f>
        <v>52.339999999999996</v>
      </c>
      <c r="AS5" s="92">
        <f t="shared" ref="AS5:AS33" si="13">SUM(R5:U5)</f>
        <v>52.349999999999994</v>
      </c>
      <c r="AT5" s="92">
        <f t="shared" ref="AT5:AT33" si="14">SUM(W5:Y5)</f>
        <v>52.34</v>
      </c>
      <c r="AU5" s="93"/>
      <c r="AV5" s="93">
        <f t="shared" ref="AV5:AV33" si="15">H5/AR5</f>
        <v>0.99992357661444409</v>
      </c>
      <c r="AW5" s="93">
        <f t="shared" ref="AW5:AW33" si="16">H5/AS5</f>
        <v>0.99973256924546328</v>
      </c>
      <c r="AX5" s="93">
        <f t="shared" ref="AX5:AX33" si="17">H5/AT5</f>
        <v>0.99992357661444398</v>
      </c>
    </row>
    <row r="6" spans="1:50" s="1" customFormat="1" ht="23.25">
      <c r="A6" s="22" t="s">
        <v>270</v>
      </c>
      <c r="B6" s="22">
        <v>619</v>
      </c>
      <c r="C6" s="38">
        <v>348</v>
      </c>
      <c r="D6" s="22">
        <v>101</v>
      </c>
      <c r="E6" s="18" t="s">
        <v>122</v>
      </c>
      <c r="F6" s="19" t="s">
        <v>175</v>
      </c>
      <c r="G6" s="19" t="s">
        <v>148</v>
      </c>
      <c r="H6" s="87">
        <v>45.87</v>
      </c>
      <c r="I6" s="37">
        <v>2</v>
      </c>
      <c r="J6" s="22" t="s">
        <v>17</v>
      </c>
      <c r="K6" s="23">
        <v>42093</v>
      </c>
      <c r="L6" s="17" t="s">
        <v>161</v>
      </c>
      <c r="M6" s="115">
        <v>39.32</v>
      </c>
      <c r="N6" s="115">
        <v>4.3899999999999997</v>
      </c>
      <c r="O6" s="115">
        <v>1.48</v>
      </c>
      <c r="P6" s="115">
        <v>0.7</v>
      </c>
      <c r="Q6" s="115">
        <v>2.3432400000000002</v>
      </c>
      <c r="R6" s="115">
        <v>43.13</v>
      </c>
      <c r="S6" s="115">
        <v>2.69</v>
      </c>
      <c r="T6" s="115">
        <v>0.03</v>
      </c>
      <c r="U6" s="115">
        <v>0.03</v>
      </c>
      <c r="V6" s="115">
        <v>5.3079400000000003</v>
      </c>
      <c r="W6" s="115">
        <v>0</v>
      </c>
      <c r="X6" s="115">
        <v>0</v>
      </c>
      <c r="Y6" s="115">
        <v>45.87</v>
      </c>
      <c r="Z6" s="115">
        <v>1.13974</v>
      </c>
      <c r="AA6" s="113">
        <v>3.07</v>
      </c>
      <c r="AB6" s="112">
        <v>0</v>
      </c>
      <c r="AC6" s="119">
        <f>(AA6+AB6*0.5)/(3.5*H6*1000)*100</f>
        <v>1.9122364446105453E-3</v>
      </c>
      <c r="AD6" s="112">
        <v>0</v>
      </c>
      <c r="AE6" s="118">
        <f t="shared" si="1"/>
        <v>0</v>
      </c>
      <c r="AF6" s="112">
        <v>0</v>
      </c>
      <c r="AG6" s="118">
        <f t="shared" si="2"/>
        <v>0</v>
      </c>
      <c r="AH6" s="112">
        <v>0</v>
      </c>
      <c r="AI6" s="118">
        <f t="shared" si="3"/>
        <v>0</v>
      </c>
      <c r="AJ6" s="2"/>
      <c r="AK6" s="2"/>
      <c r="AL6" s="2">
        <f>AB6*0.5</f>
        <v>0</v>
      </c>
      <c r="AM6" s="2">
        <f t="shared" ref="AM6:AM35" si="18">(AA6+AD6+AF6+AH6+AL6)*H6</f>
        <v>140.82089999999999</v>
      </c>
      <c r="AN6" s="2"/>
      <c r="AO6" s="3">
        <f t="shared" si="4"/>
        <v>45.89</v>
      </c>
      <c r="AP6" s="10">
        <f t="shared" si="5"/>
        <v>45.88</v>
      </c>
      <c r="AQ6" s="20">
        <v>45.87</v>
      </c>
      <c r="AR6" s="92">
        <f t="shared" si="12"/>
        <v>45.89</v>
      </c>
      <c r="AS6" s="92">
        <f t="shared" si="13"/>
        <v>45.88</v>
      </c>
      <c r="AT6" s="92">
        <f t="shared" si="14"/>
        <v>45.87</v>
      </c>
      <c r="AU6" s="93"/>
      <c r="AV6" s="93">
        <f t="shared" si="15"/>
        <v>0.99956417520156893</v>
      </c>
      <c r="AW6" s="93">
        <f t="shared" si="16"/>
        <v>0.99978204010462068</v>
      </c>
      <c r="AX6" s="93">
        <f t="shared" si="17"/>
        <v>1</v>
      </c>
    </row>
    <row r="7" spans="1:50" s="1" customFormat="1" ht="23.25">
      <c r="A7" s="22" t="s">
        <v>119</v>
      </c>
      <c r="B7" s="22">
        <v>619</v>
      </c>
      <c r="C7" s="38">
        <v>348</v>
      </c>
      <c r="D7" s="22">
        <v>102</v>
      </c>
      <c r="E7" s="18" t="s">
        <v>121</v>
      </c>
      <c r="F7" s="19" t="s">
        <v>176</v>
      </c>
      <c r="G7" s="19" t="s">
        <v>175</v>
      </c>
      <c r="H7" s="87">
        <v>34.191000000000003</v>
      </c>
      <c r="I7" s="37">
        <v>2</v>
      </c>
      <c r="J7" s="22" t="s">
        <v>17</v>
      </c>
      <c r="K7" s="23">
        <v>42093</v>
      </c>
      <c r="L7" s="17" t="s">
        <v>161</v>
      </c>
      <c r="M7" s="115">
        <v>21.68</v>
      </c>
      <c r="N7" s="115">
        <v>6.89</v>
      </c>
      <c r="O7" s="115">
        <v>3.25</v>
      </c>
      <c r="P7" s="115">
        <v>2.38</v>
      </c>
      <c r="Q7" s="115">
        <v>2.6379299999999999</v>
      </c>
      <c r="R7" s="115">
        <v>33.119999999999997</v>
      </c>
      <c r="S7" s="115">
        <v>1</v>
      </c>
      <c r="T7" s="115">
        <v>0.08</v>
      </c>
      <c r="U7" s="115">
        <v>0</v>
      </c>
      <c r="V7" s="115">
        <v>4.53118</v>
      </c>
      <c r="W7" s="115">
        <v>0</v>
      </c>
      <c r="X7" s="115">
        <v>0</v>
      </c>
      <c r="Y7" s="115">
        <v>34.200000000000003</v>
      </c>
      <c r="Z7" s="115">
        <v>1.2197899999999999</v>
      </c>
      <c r="AA7" s="113">
        <v>3672.89</v>
      </c>
      <c r="AB7" s="112">
        <v>0</v>
      </c>
      <c r="AC7" s="119">
        <f t="shared" si="0"/>
        <v>3.0692203879884845</v>
      </c>
      <c r="AD7" s="112">
        <v>1612.82</v>
      </c>
      <c r="AE7" s="118">
        <f t="shared" si="1"/>
        <v>1.3477397978582499</v>
      </c>
      <c r="AF7" s="112">
        <v>0</v>
      </c>
      <c r="AG7" s="118">
        <f t="shared" si="2"/>
        <v>0</v>
      </c>
      <c r="AH7" s="112">
        <v>0</v>
      </c>
      <c r="AI7" s="118">
        <f t="shared" si="3"/>
        <v>0</v>
      </c>
      <c r="AJ7" s="2"/>
      <c r="AK7" s="2"/>
      <c r="AL7" s="2">
        <f t="shared" ref="AL7:AL35" si="19">AB7*0.5</f>
        <v>0</v>
      </c>
      <c r="AM7" s="2">
        <f t="shared" si="18"/>
        <v>180723.71061000001</v>
      </c>
      <c r="AN7" s="2"/>
      <c r="AO7" s="3">
        <f t="shared" si="4"/>
        <v>34.200000000000003</v>
      </c>
      <c r="AP7" s="10">
        <f t="shared" si="5"/>
        <v>34.199999999999996</v>
      </c>
      <c r="AQ7" s="20">
        <v>34.191000000000003</v>
      </c>
      <c r="AR7" s="92">
        <f t="shared" si="12"/>
        <v>34.200000000000003</v>
      </c>
      <c r="AS7" s="92">
        <f t="shared" si="13"/>
        <v>34.199999999999996</v>
      </c>
      <c r="AT7" s="92">
        <f t="shared" si="14"/>
        <v>34.200000000000003</v>
      </c>
      <c r="AU7" s="93"/>
      <c r="AV7" s="93">
        <f t="shared" si="15"/>
        <v>0.99973684210526315</v>
      </c>
      <c r="AW7" s="93">
        <f t="shared" si="16"/>
        <v>0.99973684210526337</v>
      </c>
      <c r="AX7" s="93">
        <f t="shared" si="17"/>
        <v>0.99973684210526315</v>
      </c>
    </row>
    <row r="8" spans="1:50" s="1" customFormat="1" ht="23.25">
      <c r="A8" s="22" t="s">
        <v>119</v>
      </c>
      <c r="B8" s="22">
        <v>619</v>
      </c>
      <c r="C8" s="38">
        <v>359</v>
      </c>
      <c r="D8" s="22">
        <v>101</v>
      </c>
      <c r="E8" s="18" t="s">
        <v>123</v>
      </c>
      <c r="F8" s="19">
        <v>0</v>
      </c>
      <c r="G8" s="19">
        <v>10396</v>
      </c>
      <c r="H8" s="87">
        <v>10.396000000000001</v>
      </c>
      <c r="I8" s="37">
        <v>4</v>
      </c>
      <c r="J8" s="22" t="s">
        <v>234</v>
      </c>
      <c r="K8" s="23">
        <v>42094</v>
      </c>
      <c r="L8" s="17" t="s">
        <v>161</v>
      </c>
      <c r="M8" s="115">
        <v>8.2899999999999991</v>
      </c>
      <c r="N8" s="115">
        <v>1.41</v>
      </c>
      <c r="O8" s="115">
        <v>0.42</v>
      </c>
      <c r="P8" s="115">
        <v>0.28999999999999998</v>
      </c>
      <c r="Q8" s="115">
        <v>2.5396299999999998</v>
      </c>
      <c r="R8" s="115">
        <v>8.36</v>
      </c>
      <c r="S8" s="115">
        <v>1.97</v>
      </c>
      <c r="T8" s="115">
        <v>0.08</v>
      </c>
      <c r="U8" s="115">
        <v>0</v>
      </c>
      <c r="V8" s="115">
        <v>7.3702399999999999</v>
      </c>
      <c r="W8" s="115">
        <v>0</v>
      </c>
      <c r="X8" s="115">
        <v>0</v>
      </c>
      <c r="Y8" s="115">
        <v>10.4</v>
      </c>
      <c r="Z8" s="115">
        <v>1.4954799999999999</v>
      </c>
      <c r="AA8" s="113">
        <v>204.82</v>
      </c>
      <c r="AB8" s="112">
        <v>0</v>
      </c>
      <c r="AC8" s="119">
        <f t="shared" si="0"/>
        <v>0.56290881108118507</v>
      </c>
      <c r="AD8" s="112">
        <v>0</v>
      </c>
      <c r="AE8" s="118">
        <f t="shared" si="1"/>
        <v>0</v>
      </c>
      <c r="AF8" s="112">
        <v>0</v>
      </c>
      <c r="AG8" s="118">
        <f t="shared" si="2"/>
        <v>0</v>
      </c>
      <c r="AH8" s="112">
        <v>0</v>
      </c>
      <c r="AI8" s="118">
        <f t="shared" si="3"/>
        <v>0</v>
      </c>
      <c r="AJ8" s="2"/>
      <c r="AK8" s="2"/>
      <c r="AL8" s="2">
        <f t="shared" si="19"/>
        <v>0</v>
      </c>
      <c r="AM8" s="2">
        <f t="shared" si="18"/>
        <v>2129.30872</v>
      </c>
      <c r="AN8" s="2"/>
      <c r="AO8" s="3">
        <f t="shared" si="4"/>
        <v>10.409999999999998</v>
      </c>
      <c r="AP8" s="10">
        <f t="shared" si="5"/>
        <v>10.41</v>
      </c>
      <c r="AQ8" s="20">
        <v>10.396000000000001</v>
      </c>
      <c r="AR8" s="92">
        <f t="shared" si="12"/>
        <v>10.409999999999998</v>
      </c>
      <c r="AS8" s="92">
        <f t="shared" si="13"/>
        <v>10.41</v>
      </c>
      <c r="AT8" s="92">
        <f t="shared" si="14"/>
        <v>10.4</v>
      </c>
      <c r="AU8" s="93"/>
      <c r="AV8" s="93">
        <f t="shared" si="15"/>
        <v>0.99865513928914529</v>
      </c>
      <c r="AW8" s="93">
        <f t="shared" si="16"/>
        <v>0.99865513928914507</v>
      </c>
      <c r="AX8" s="93">
        <f t="shared" si="17"/>
        <v>0.99961538461538468</v>
      </c>
    </row>
    <row r="9" spans="1:50" s="1" customFormat="1" ht="23.25">
      <c r="A9" s="22" t="s">
        <v>119</v>
      </c>
      <c r="B9" s="22">
        <v>619</v>
      </c>
      <c r="C9" s="38">
        <v>359</v>
      </c>
      <c r="D9" s="22">
        <v>101</v>
      </c>
      <c r="E9" s="18" t="s">
        <v>123</v>
      </c>
      <c r="F9" s="19" t="s">
        <v>147</v>
      </c>
      <c r="G9" s="19" t="s">
        <v>148</v>
      </c>
      <c r="H9" s="87">
        <v>10.396000000000001</v>
      </c>
      <c r="I9" s="37">
        <v>4</v>
      </c>
      <c r="J9" s="22" t="s">
        <v>14</v>
      </c>
      <c r="K9" s="23">
        <v>42094</v>
      </c>
      <c r="L9" s="17" t="s">
        <v>161</v>
      </c>
      <c r="M9" s="115">
        <v>8.09</v>
      </c>
      <c r="N9" s="115">
        <v>1.01</v>
      </c>
      <c r="O9" s="115">
        <v>0.74</v>
      </c>
      <c r="P9" s="115">
        <v>0.56999999999999995</v>
      </c>
      <c r="Q9" s="115">
        <v>2.3618100000000002</v>
      </c>
      <c r="R9" s="115">
        <v>9.5399999999999991</v>
      </c>
      <c r="S9" s="115">
        <v>0.76</v>
      </c>
      <c r="T9" s="115">
        <v>0.08</v>
      </c>
      <c r="U9" s="115">
        <v>0.03</v>
      </c>
      <c r="V9" s="115">
        <v>6.2090800000000002</v>
      </c>
      <c r="W9" s="115">
        <v>0</v>
      </c>
      <c r="X9" s="115">
        <v>0</v>
      </c>
      <c r="Y9" s="115">
        <v>10.4</v>
      </c>
      <c r="Z9" s="115">
        <v>1.28962</v>
      </c>
      <c r="AA9" s="113">
        <v>814.18</v>
      </c>
      <c r="AB9" s="112">
        <v>0</v>
      </c>
      <c r="AC9" s="119">
        <f t="shared" si="0"/>
        <v>2.237618864398395</v>
      </c>
      <c r="AD9" s="112">
        <v>0</v>
      </c>
      <c r="AE9" s="118">
        <f t="shared" si="1"/>
        <v>0</v>
      </c>
      <c r="AF9" s="112">
        <v>0</v>
      </c>
      <c r="AG9" s="118">
        <f t="shared" si="2"/>
        <v>0</v>
      </c>
      <c r="AH9" s="112">
        <v>0</v>
      </c>
      <c r="AI9" s="118">
        <f t="shared" si="3"/>
        <v>0</v>
      </c>
      <c r="AJ9" s="2"/>
      <c r="AK9" s="2"/>
      <c r="AL9" s="2">
        <f t="shared" si="19"/>
        <v>0</v>
      </c>
      <c r="AM9" s="2">
        <f t="shared" si="18"/>
        <v>8464.2152800000003</v>
      </c>
      <c r="AN9" s="2"/>
      <c r="AO9" s="3">
        <f t="shared" si="4"/>
        <v>10.41</v>
      </c>
      <c r="AP9" s="10">
        <f t="shared" si="5"/>
        <v>10.409999999999998</v>
      </c>
      <c r="AQ9" s="20">
        <v>10.396000000000001</v>
      </c>
      <c r="AR9" s="92">
        <f t="shared" si="12"/>
        <v>10.41</v>
      </c>
      <c r="AS9" s="92">
        <f t="shared" si="13"/>
        <v>10.409999999999998</v>
      </c>
      <c r="AT9" s="92">
        <f t="shared" si="14"/>
        <v>10.4</v>
      </c>
      <c r="AU9" s="93"/>
      <c r="AV9" s="93">
        <f t="shared" si="15"/>
        <v>0.99865513928914507</v>
      </c>
      <c r="AW9" s="93">
        <f t="shared" si="16"/>
        <v>0.99865513928914529</v>
      </c>
      <c r="AX9" s="93">
        <f t="shared" si="17"/>
        <v>0.99961538461538468</v>
      </c>
    </row>
    <row r="10" spans="1:50" s="1" customFormat="1" ht="23.25">
      <c r="A10" s="22" t="s">
        <v>119</v>
      </c>
      <c r="B10" s="22">
        <v>619</v>
      </c>
      <c r="C10" s="38">
        <v>359</v>
      </c>
      <c r="D10" s="22">
        <v>102</v>
      </c>
      <c r="E10" s="18" t="s">
        <v>124</v>
      </c>
      <c r="F10" s="19">
        <v>10396</v>
      </c>
      <c r="G10" s="19">
        <v>26793</v>
      </c>
      <c r="H10" s="87">
        <v>16.396999999999998</v>
      </c>
      <c r="I10" s="37">
        <v>4</v>
      </c>
      <c r="J10" s="22" t="s">
        <v>234</v>
      </c>
      <c r="K10" s="23">
        <v>42094</v>
      </c>
      <c r="L10" s="17" t="s">
        <v>161</v>
      </c>
      <c r="M10" s="115">
        <v>13.69</v>
      </c>
      <c r="N10" s="115">
        <v>2</v>
      </c>
      <c r="O10" s="115">
        <v>0.34</v>
      </c>
      <c r="P10" s="115">
        <v>0.37</v>
      </c>
      <c r="Q10" s="115">
        <v>2.11843</v>
      </c>
      <c r="R10" s="115">
        <v>15.46</v>
      </c>
      <c r="S10" s="115">
        <v>0.79</v>
      </c>
      <c r="T10" s="115">
        <v>0.15</v>
      </c>
      <c r="U10" s="115">
        <v>0</v>
      </c>
      <c r="V10" s="115">
        <v>6.4491500000000004</v>
      </c>
      <c r="W10" s="115">
        <v>0</v>
      </c>
      <c r="X10" s="115">
        <v>0</v>
      </c>
      <c r="Y10" s="115">
        <v>16.399999999999999</v>
      </c>
      <c r="Z10" s="115">
        <v>1.46872</v>
      </c>
      <c r="AA10" s="113">
        <v>167</v>
      </c>
      <c r="AB10" s="112">
        <v>0</v>
      </c>
      <c r="AC10" s="119">
        <f t="shared" si="0"/>
        <v>0.29099399715975915</v>
      </c>
      <c r="AD10" s="112">
        <v>0</v>
      </c>
      <c r="AE10" s="118">
        <f t="shared" si="1"/>
        <v>0</v>
      </c>
      <c r="AF10" s="112">
        <v>0</v>
      </c>
      <c r="AG10" s="118">
        <f t="shared" si="2"/>
        <v>0</v>
      </c>
      <c r="AH10" s="112">
        <v>0</v>
      </c>
      <c r="AI10" s="118">
        <f t="shared" si="3"/>
        <v>0</v>
      </c>
      <c r="AJ10" s="2"/>
      <c r="AK10" s="2"/>
      <c r="AL10" s="2">
        <f t="shared" si="19"/>
        <v>0</v>
      </c>
      <c r="AM10" s="2">
        <f t="shared" si="18"/>
        <v>2738.2989999999995</v>
      </c>
      <c r="AN10" s="2"/>
      <c r="AO10" s="3">
        <f t="shared" si="4"/>
        <v>16.400000000000002</v>
      </c>
      <c r="AP10" s="10">
        <f t="shared" si="5"/>
        <v>16.399999999999999</v>
      </c>
      <c r="AQ10" s="20">
        <v>16.396999999999998</v>
      </c>
      <c r="AR10" s="92">
        <f t="shared" si="12"/>
        <v>16.400000000000002</v>
      </c>
      <c r="AS10" s="92">
        <f t="shared" si="13"/>
        <v>16.399999999999999</v>
      </c>
      <c r="AT10" s="92">
        <f t="shared" si="14"/>
        <v>16.399999999999999</v>
      </c>
      <c r="AU10" s="93"/>
      <c r="AV10" s="93">
        <f t="shared" si="15"/>
        <v>0.99981707317073143</v>
      </c>
      <c r="AW10" s="93">
        <f t="shared" si="16"/>
        <v>0.99981707317073165</v>
      </c>
      <c r="AX10" s="93">
        <f t="shared" si="17"/>
        <v>0.99981707317073165</v>
      </c>
    </row>
    <row r="11" spans="1:50" s="1" customFormat="1" ht="23.25">
      <c r="A11" s="22" t="s">
        <v>119</v>
      </c>
      <c r="B11" s="22">
        <v>619</v>
      </c>
      <c r="C11" s="38">
        <v>359</v>
      </c>
      <c r="D11" s="22">
        <v>102</v>
      </c>
      <c r="E11" s="18" t="s">
        <v>124</v>
      </c>
      <c r="F11" s="19">
        <v>10396</v>
      </c>
      <c r="G11" s="19">
        <v>26793</v>
      </c>
      <c r="H11" s="87">
        <v>16.396999999999998</v>
      </c>
      <c r="I11" s="37">
        <v>4</v>
      </c>
      <c r="J11" s="22" t="s">
        <v>14</v>
      </c>
      <c r="K11" s="23">
        <v>42094</v>
      </c>
      <c r="L11" s="17" t="s">
        <v>161</v>
      </c>
      <c r="M11" s="115">
        <v>12</v>
      </c>
      <c r="N11" s="115">
        <v>2.96</v>
      </c>
      <c r="O11" s="115">
        <v>1.03</v>
      </c>
      <c r="P11" s="115">
        <v>0.42</v>
      </c>
      <c r="Q11" s="115">
        <v>2.3813599999999999</v>
      </c>
      <c r="R11" s="115">
        <v>15.64</v>
      </c>
      <c r="S11" s="115">
        <v>0.66</v>
      </c>
      <c r="T11" s="115">
        <v>0.1</v>
      </c>
      <c r="U11" s="115">
        <v>0</v>
      </c>
      <c r="V11" s="115">
        <v>5.6247600000000002</v>
      </c>
      <c r="W11" s="115">
        <v>0</v>
      </c>
      <c r="X11" s="115">
        <v>0</v>
      </c>
      <c r="Y11" s="115">
        <v>16.399999999999999</v>
      </c>
      <c r="Z11" s="115">
        <v>1.36073</v>
      </c>
      <c r="AA11" s="113">
        <v>1747.48</v>
      </c>
      <c r="AB11" s="112">
        <v>0</v>
      </c>
      <c r="AC11" s="119">
        <f>(AA11+AB11*0.5)/(3.5*H11*1000)*100</f>
        <v>3.0449472464475211</v>
      </c>
      <c r="AD11" s="112">
        <v>83.38</v>
      </c>
      <c r="AE11" s="118">
        <f t="shared" si="1"/>
        <v>0.14528790109689055</v>
      </c>
      <c r="AF11" s="112">
        <v>0</v>
      </c>
      <c r="AG11" s="118">
        <f t="shared" si="2"/>
        <v>0</v>
      </c>
      <c r="AH11" s="112">
        <v>0</v>
      </c>
      <c r="AI11" s="118">
        <f t="shared" si="3"/>
        <v>0</v>
      </c>
      <c r="AJ11" s="2"/>
      <c r="AK11" s="2"/>
      <c r="AL11" s="2">
        <f t="shared" si="19"/>
        <v>0</v>
      </c>
      <c r="AM11" s="2">
        <f t="shared" si="18"/>
        <v>30020.611420000001</v>
      </c>
      <c r="AN11" s="2"/>
      <c r="AO11" s="3">
        <f t="shared" si="4"/>
        <v>16.41</v>
      </c>
      <c r="AP11" s="10">
        <f t="shared" si="5"/>
        <v>16.400000000000002</v>
      </c>
      <c r="AQ11" s="20">
        <v>16.396999999999998</v>
      </c>
      <c r="AR11" s="92">
        <f t="shared" si="12"/>
        <v>16.41</v>
      </c>
      <c r="AS11" s="92">
        <f t="shared" si="13"/>
        <v>16.400000000000002</v>
      </c>
      <c r="AT11" s="92">
        <f t="shared" si="14"/>
        <v>16.399999999999999</v>
      </c>
      <c r="AU11" s="93"/>
      <c r="AV11" s="93">
        <f t="shared" si="15"/>
        <v>0.99920780012187682</v>
      </c>
      <c r="AW11" s="93">
        <f t="shared" si="16"/>
        <v>0.99981707317073143</v>
      </c>
      <c r="AX11" s="93">
        <f t="shared" si="17"/>
        <v>0.99981707317073165</v>
      </c>
    </row>
    <row r="12" spans="1:50" s="10" customFormat="1" ht="23.25">
      <c r="A12" s="18" t="s">
        <v>119</v>
      </c>
      <c r="B12" s="18">
        <v>619</v>
      </c>
      <c r="C12" s="30">
        <v>372</v>
      </c>
      <c r="D12" s="18">
        <v>100</v>
      </c>
      <c r="E12" s="18" t="s">
        <v>125</v>
      </c>
      <c r="F12" s="19">
        <v>0</v>
      </c>
      <c r="G12" s="19">
        <v>5371</v>
      </c>
      <c r="H12" s="87">
        <v>5.3710000000000004</v>
      </c>
      <c r="I12" s="21">
        <v>2</v>
      </c>
      <c r="J12" s="18" t="s">
        <v>17</v>
      </c>
      <c r="K12" s="24">
        <v>42094</v>
      </c>
      <c r="L12" s="17" t="s">
        <v>161</v>
      </c>
      <c r="M12" s="112">
        <v>3.98</v>
      </c>
      <c r="N12" s="112">
        <v>1.04</v>
      </c>
      <c r="O12" s="112">
        <v>0.23</v>
      </c>
      <c r="P12" s="112">
        <v>0.13</v>
      </c>
      <c r="Q12" s="112">
        <v>3.0320499999999999</v>
      </c>
      <c r="R12" s="112">
        <v>3.43</v>
      </c>
      <c r="S12" s="112">
        <v>1.24</v>
      </c>
      <c r="T12" s="112">
        <v>0.43</v>
      </c>
      <c r="U12" s="112">
        <v>0.28000000000000003</v>
      </c>
      <c r="V12" s="112">
        <v>7.6205400000000001</v>
      </c>
      <c r="W12" s="115">
        <v>0</v>
      </c>
      <c r="X12" s="115">
        <v>0</v>
      </c>
      <c r="Y12" s="115">
        <v>5.37</v>
      </c>
      <c r="Z12" s="112">
        <v>1.1727700000000001</v>
      </c>
      <c r="AA12" s="113">
        <v>0</v>
      </c>
      <c r="AB12" s="112">
        <v>0</v>
      </c>
      <c r="AC12" s="119">
        <f t="shared" si="0"/>
        <v>0</v>
      </c>
      <c r="AD12" s="112">
        <v>0</v>
      </c>
      <c r="AE12" s="118">
        <f t="shared" si="1"/>
        <v>0</v>
      </c>
      <c r="AF12" s="112">
        <v>34.79</v>
      </c>
      <c r="AG12" s="118">
        <f t="shared" si="2"/>
        <v>0.18506795754980451</v>
      </c>
      <c r="AH12" s="112">
        <v>0</v>
      </c>
      <c r="AI12" s="118">
        <f t="shared" si="3"/>
        <v>0</v>
      </c>
      <c r="AJ12" s="3"/>
      <c r="AK12" s="91"/>
      <c r="AL12" s="2">
        <f t="shared" si="19"/>
        <v>0</v>
      </c>
      <c r="AM12" s="2">
        <f t="shared" si="18"/>
        <v>186.85709</v>
      </c>
      <c r="AN12" s="3"/>
      <c r="AO12" s="3">
        <f t="shared" si="4"/>
        <v>5.38</v>
      </c>
      <c r="AP12" s="10">
        <f t="shared" si="5"/>
        <v>5.38</v>
      </c>
      <c r="AQ12" s="20">
        <v>5.3710000000000004</v>
      </c>
      <c r="AR12" s="92">
        <f t="shared" si="12"/>
        <v>5.38</v>
      </c>
      <c r="AS12" s="92">
        <f t="shared" si="13"/>
        <v>5.38</v>
      </c>
      <c r="AT12" s="92">
        <f t="shared" si="14"/>
        <v>5.37</v>
      </c>
      <c r="AU12" s="93"/>
      <c r="AV12" s="93">
        <f t="shared" si="15"/>
        <v>0.99832713754646851</v>
      </c>
      <c r="AW12" s="93">
        <f t="shared" si="16"/>
        <v>0.99832713754646851</v>
      </c>
      <c r="AX12" s="93">
        <f t="shared" si="17"/>
        <v>1.0001862197392923</v>
      </c>
    </row>
    <row r="13" spans="1:50" s="93" customFormat="1" ht="23.25">
      <c r="A13" s="95" t="s">
        <v>119</v>
      </c>
      <c r="B13" s="95">
        <v>619</v>
      </c>
      <c r="C13" s="101">
        <v>3067</v>
      </c>
      <c r="D13" s="95">
        <v>100</v>
      </c>
      <c r="E13" s="95" t="s">
        <v>126</v>
      </c>
      <c r="F13" s="96">
        <v>1255</v>
      </c>
      <c r="G13" s="96">
        <v>32691</v>
      </c>
      <c r="H13" s="87">
        <v>31.436</v>
      </c>
      <c r="I13" s="100">
        <v>2</v>
      </c>
      <c r="J13" s="95" t="s">
        <v>233</v>
      </c>
      <c r="K13" s="99">
        <v>42095</v>
      </c>
      <c r="L13" s="94" t="s">
        <v>161</v>
      </c>
      <c r="M13" s="112">
        <v>23.07</v>
      </c>
      <c r="N13" s="112">
        <v>5.33</v>
      </c>
      <c r="O13" s="112">
        <v>1.98</v>
      </c>
      <c r="P13" s="112">
        <v>1.08</v>
      </c>
      <c r="Q13" s="112">
        <v>2.4537900000000001</v>
      </c>
      <c r="R13" s="112">
        <v>27.87</v>
      </c>
      <c r="S13" s="112">
        <v>2.0299999999999998</v>
      </c>
      <c r="T13" s="112">
        <v>0.95</v>
      </c>
      <c r="U13" s="112">
        <v>0.6</v>
      </c>
      <c r="V13" s="112">
        <v>6.3853600000000004</v>
      </c>
      <c r="W13" s="115">
        <v>0</v>
      </c>
      <c r="X13" s="115">
        <v>0</v>
      </c>
      <c r="Y13" s="115">
        <v>31.44</v>
      </c>
      <c r="Z13" s="112">
        <v>1.1883900000000001</v>
      </c>
      <c r="AA13" s="113">
        <v>1769.52</v>
      </c>
      <c r="AB13" s="112">
        <v>1053.7</v>
      </c>
      <c r="AC13" s="116">
        <f t="shared" si="0"/>
        <v>2.0871157726355589</v>
      </c>
      <c r="AD13" s="112">
        <v>4117.04</v>
      </c>
      <c r="AE13" s="112">
        <f t="shared" si="1"/>
        <v>3.7418791921909369</v>
      </c>
      <c r="AF13" s="112">
        <v>1769.52</v>
      </c>
      <c r="AG13" s="112">
        <f t="shared" si="2"/>
        <v>1.6082744078672315</v>
      </c>
      <c r="AH13" s="112">
        <v>8</v>
      </c>
      <c r="AI13" s="112">
        <f t="shared" si="3"/>
        <v>7.2710086706778395E-3</v>
      </c>
      <c r="AJ13" s="91"/>
      <c r="AK13" s="91"/>
      <c r="AL13" s="2">
        <f t="shared" si="19"/>
        <v>526.85</v>
      </c>
      <c r="AM13" s="2">
        <f t="shared" si="18"/>
        <v>257490.07548</v>
      </c>
      <c r="AN13" s="91"/>
      <c r="AO13" s="91">
        <f t="shared" si="4"/>
        <v>31.46</v>
      </c>
      <c r="AP13" s="93">
        <f t="shared" si="5"/>
        <v>31.450000000000003</v>
      </c>
      <c r="AQ13" s="97">
        <v>31.436</v>
      </c>
      <c r="AR13" s="92">
        <f t="shared" si="12"/>
        <v>31.46</v>
      </c>
      <c r="AS13" s="92">
        <f t="shared" si="13"/>
        <v>31.450000000000003</v>
      </c>
      <c r="AT13" s="92">
        <f t="shared" si="14"/>
        <v>31.44</v>
      </c>
      <c r="AV13" s="93">
        <f t="shared" si="15"/>
        <v>0.99923712650985375</v>
      </c>
      <c r="AW13" s="93">
        <f t="shared" si="16"/>
        <v>0.99955484896661362</v>
      </c>
      <c r="AX13" s="93">
        <f t="shared" si="17"/>
        <v>0.99987277353689563</v>
      </c>
    </row>
    <row r="14" spans="1:50" s="93" customFormat="1" ht="23.25">
      <c r="A14" s="95" t="s">
        <v>119</v>
      </c>
      <c r="B14" s="95">
        <v>619</v>
      </c>
      <c r="C14" s="101">
        <v>3076</v>
      </c>
      <c r="D14" s="95">
        <v>401</v>
      </c>
      <c r="E14" s="95" t="s">
        <v>127</v>
      </c>
      <c r="F14" s="96" t="s">
        <v>174</v>
      </c>
      <c r="G14" s="96" t="s">
        <v>177</v>
      </c>
      <c r="H14" s="87">
        <v>14.06</v>
      </c>
      <c r="I14" s="100">
        <v>2</v>
      </c>
      <c r="J14" s="95" t="s">
        <v>17</v>
      </c>
      <c r="K14" s="99">
        <v>42095</v>
      </c>
      <c r="L14" s="94" t="s">
        <v>161</v>
      </c>
      <c r="M14" s="112">
        <v>8.09</v>
      </c>
      <c r="N14" s="112">
        <v>3.6</v>
      </c>
      <c r="O14" s="112">
        <v>1.0900000000000001</v>
      </c>
      <c r="P14" s="112">
        <v>1.28</v>
      </c>
      <c r="Q14" s="112">
        <v>2.8728400000000001</v>
      </c>
      <c r="R14" s="112">
        <v>10.34</v>
      </c>
      <c r="S14" s="112">
        <v>2.64</v>
      </c>
      <c r="T14" s="112">
        <v>0.69</v>
      </c>
      <c r="U14" s="112">
        <v>0.39</v>
      </c>
      <c r="V14" s="112">
        <v>8.2471200000000007</v>
      </c>
      <c r="W14" s="115">
        <v>0</v>
      </c>
      <c r="X14" s="115">
        <v>0</v>
      </c>
      <c r="Y14" s="115">
        <v>14.06</v>
      </c>
      <c r="Z14" s="112">
        <v>1.3928700000000001</v>
      </c>
      <c r="AA14" s="113">
        <v>67.290000000000006</v>
      </c>
      <c r="AB14" s="112">
        <v>0</v>
      </c>
      <c r="AC14" s="116">
        <f t="shared" si="0"/>
        <v>0.13674049989839465</v>
      </c>
      <c r="AD14" s="112">
        <v>0</v>
      </c>
      <c r="AE14" s="112">
        <f t="shared" si="1"/>
        <v>0</v>
      </c>
      <c r="AF14" s="112">
        <v>0</v>
      </c>
      <c r="AG14" s="112">
        <f t="shared" si="2"/>
        <v>0</v>
      </c>
      <c r="AH14" s="112">
        <v>0</v>
      </c>
      <c r="AI14" s="112">
        <f t="shared" si="3"/>
        <v>0</v>
      </c>
      <c r="AJ14" s="91"/>
      <c r="AK14" s="91"/>
      <c r="AL14" s="2">
        <f t="shared" si="19"/>
        <v>0</v>
      </c>
      <c r="AM14" s="2">
        <f t="shared" si="18"/>
        <v>946.09740000000011</v>
      </c>
      <c r="AN14" s="91"/>
      <c r="AO14" s="91">
        <f t="shared" si="4"/>
        <v>14.059999999999999</v>
      </c>
      <c r="AP14" s="93">
        <f t="shared" si="5"/>
        <v>14.06</v>
      </c>
      <c r="AQ14" s="97">
        <v>14.06</v>
      </c>
      <c r="AR14" s="92">
        <f t="shared" si="12"/>
        <v>14.059999999999999</v>
      </c>
      <c r="AS14" s="92">
        <f t="shared" si="13"/>
        <v>14.06</v>
      </c>
      <c r="AT14" s="92">
        <f t="shared" si="14"/>
        <v>14.06</v>
      </c>
      <c r="AV14" s="93">
        <f t="shared" si="15"/>
        <v>1.0000000000000002</v>
      </c>
      <c r="AW14" s="93">
        <f t="shared" si="16"/>
        <v>1</v>
      </c>
      <c r="AX14" s="93">
        <f t="shared" si="17"/>
        <v>1</v>
      </c>
    </row>
    <row r="15" spans="1:50" s="93" customFormat="1" ht="23.25">
      <c r="A15" s="95" t="s">
        <v>119</v>
      </c>
      <c r="B15" s="95">
        <v>619</v>
      </c>
      <c r="C15" s="101">
        <v>3076</v>
      </c>
      <c r="D15" s="95">
        <v>402</v>
      </c>
      <c r="E15" s="95" t="s">
        <v>128</v>
      </c>
      <c r="F15" s="96" t="s">
        <v>173</v>
      </c>
      <c r="G15" s="96" t="s">
        <v>174</v>
      </c>
      <c r="H15" s="87">
        <v>41.728000000000002</v>
      </c>
      <c r="I15" s="100">
        <v>2</v>
      </c>
      <c r="J15" s="95" t="s">
        <v>17</v>
      </c>
      <c r="K15" s="99">
        <v>42095</v>
      </c>
      <c r="L15" s="94" t="s">
        <v>161</v>
      </c>
      <c r="M15" s="112">
        <v>26.16</v>
      </c>
      <c r="N15" s="112">
        <v>9.93</v>
      </c>
      <c r="O15" s="112">
        <v>3.85</v>
      </c>
      <c r="P15" s="112">
        <v>1.79</v>
      </c>
      <c r="Q15" s="112">
        <v>2.44713</v>
      </c>
      <c r="R15" s="112">
        <v>33.380000000000003</v>
      </c>
      <c r="S15" s="112">
        <v>4.8499999999999996</v>
      </c>
      <c r="T15" s="112">
        <v>2.19</v>
      </c>
      <c r="U15" s="112">
        <v>1.32</v>
      </c>
      <c r="V15" s="112">
        <v>7.0902200000000004</v>
      </c>
      <c r="W15" s="115">
        <v>0</v>
      </c>
      <c r="X15" s="115">
        <v>0</v>
      </c>
      <c r="Y15" s="115">
        <v>41.73</v>
      </c>
      <c r="Z15" s="112">
        <v>1.2279500000000001</v>
      </c>
      <c r="AA15" s="113">
        <v>64.67</v>
      </c>
      <c r="AB15" s="112">
        <v>0</v>
      </c>
      <c r="AC15" s="116">
        <f t="shared" si="0"/>
        <v>4.4279962751971956E-2</v>
      </c>
      <c r="AD15" s="112">
        <v>0</v>
      </c>
      <c r="AE15" s="112">
        <f t="shared" si="1"/>
        <v>0</v>
      </c>
      <c r="AF15" s="112">
        <v>0</v>
      </c>
      <c r="AG15" s="112">
        <f t="shared" si="2"/>
        <v>0</v>
      </c>
      <c r="AH15" s="112">
        <v>0</v>
      </c>
      <c r="AI15" s="112">
        <f t="shared" si="3"/>
        <v>0</v>
      </c>
      <c r="AJ15" s="91"/>
      <c r="AK15" s="91"/>
      <c r="AL15" s="2">
        <f t="shared" si="19"/>
        <v>0</v>
      </c>
      <c r="AM15" s="2">
        <f t="shared" si="18"/>
        <v>2698.5497600000003</v>
      </c>
      <c r="AN15" s="91"/>
      <c r="AO15" s="91">
        <f t="shared" si="4"/>
        <v>41.730000000000004</v>
      </c>
      <c r="AP15" s="93">
        <f t="shared" si="5"/>
        <v>41.74</v>
      </c>
      <c r="AQ15" s="97">
        <v>41.728000000000002</v>
      </c>
      <c r="AR15" s="92">
        <f t="shared" si="12"/>
        <v>41.730000000000004</v>
      </c>
      <c r="AS15" s="92">
        <f t="shared" si="13"/>
        <v>41.74</v>
      </c>
      <c r="AT15" s="92">
        <f t="shared" si="14"/>
        <v>41.73</v>
      </c>
      <c r="AV15" s="93">
        <f t="shared" si="15"/>
        <v>0.99995207284926901</v>
      </c>
      <c r="AW15" s="93">
        <f t="shared" si="16"/>
        <v>0.99971250598945849</v>
      </c>
      <c r="AX15" s="93">
        <f t="shared" si="17"/>
        <v>0.99995207284926924</v>
      </c>
    </row>
    <row r="16" spans="1:50" s="93" customFormat="1" ht="23.25">
      <c r="A16" s="95" t="s">
        <v>119</v>
      </c>
      <c r="B16" s="95">
        <v>619</v>
      </c>
      <c r="C16" s="101">
        <v>3198</v>
      </c>
      <c r="D16" s="95">
        <v>100</v>
      </c>
      <c r="E16" s="95" t="s">
        <v>129</v>
      </c>
      <c r="F16" s="96" t="s">
        <v>148</v>
      </c>
      <c r="G16" s="96" t="s">
        <v>172</v>
      </c>
      <c r="H16" s="87">
        <v>18.861999999999998</v>
      </c>
      <c r="I16" s="100">
        <v>2</v>
      </c>
      <c r="J16" s="95" t="s">
        <v>233</v>
      </c>
      <c r="K16" s="99">
        <v>42094</v>
      </c>
      <c r="L16" s="94" t="s">
        <v>161</v>
      </c>
      <c r="M16" s="112">
        <v>16.04</v>
      </c>
      <c r="N16" s="112">
        <v>2.16</v>
      </c>
      <c r="O16" s="112">
        <v>0.52</v>
      </c>
      <c r="P16" s="112">
        <v>0.15</v>
      </c>
      <c r="Q16" s="112">
        <v>1.9095599999999999</v>
      </c>
      <c r="R16" s="112">
        <v>18.86</v>
      </c>
      <c r="S16" s="112">
        <v>0</v>
      </c>
      <c r="T16" s="112">
        <v>0</v>
      </c>
      <c r="U16" s="112">
        <v>0</v>
      </c>
      <c r="V16" s="112">
        <v>2.8257300000000001</v>
      </c>
      <c r="W16" s="115">
        <v>0</v>
      </c>
      <c r="X16" s="115">
        <v>0</v>
      </c>
      <c r="Y16" s="115">
        <v>18.86</v>
      </c>
      <c r="Z16" s="112">
        <v>1.13626</v>
      </c>
      <c r="AA16" s="113">
        <v>535.70000000000005</v>
      </c>
      <c r="AB16" s="112">
        <v>0</v>
      </c>
      <c r="AC16" s="116">
        <f t="shared" si="0"/>
        <v>0.81145765484647892</v>
      </c>
      <c r="AD16" s="112">
        <v>0</v>
      </c>
      <c r="AE16" s="112">
        <f t="shared" si="1"/>
        <v>0</v>
      </c>
      <c r="AF16" s="112">
        <v>0</v>
      </c>
      <c r="AG16" s="112">
        <f t="shared" si="2"/>
        <v>0</v>
      </c>
      <c r="AH16" s="112">
        <v>0</v>
      </c>
      <c r="AI16" s="112">
        <f t="shared" si="3"/>
        <v>0</v>
      </c>
      <c r="AJ16" s="91"/>
      <c r="AK16" s="91"/>
      <c r="AL16" s="2">
        <f t="shared" si="19"/>
        <v>0</v>
      </c>
      <c r="AM16" s="2">
        <f t="shared" si="18"/>
        <v>10104.3734</v>
      </c>
      <c r="AN16" s="91"/>
      <c r="AO16" s="91">
        <f t="shared" si="4"/>
        <v>18.869999999999997</v>
      </c>
      <c r="AP16" s="93">
        <f t="shared" si="5"/>
        <v>18.86</v>
      </c>
      <c r="AQ16" s="97">
        <v>18.861999999999998</v>
      </c>
      <c r="AR16" s="92">
        <f t="shared" si="12"/>
        <v>18.869999999999997</v>
      </c>
      <c r="AS16" s="92">
        <f t="shared" si="13"/>
        <v>18.86</v>
      </c>
      <c r="AT16" s="92">
        <f t="shared" si="14"/>
        <v>18.86</v>
      </c>
      <c r="AV16" s="93">
        <f t="shared" si="15"/>
        <v>0.99957604663487021</v>
      </c>
      <c r="AW16" s="93">
        <f t="shared" si="16"/>
        <v>1.0001060445387062</v>
      </c>
      <c r="AX16" s="93">
        <f t="shared" si="17"/>
        <v>1.0001060445387062</v>
      </c>
    </row>
    <row r="17" spans="1:50" s="93" customFormat="1" ht="23.25">
      <c r="A17" s="95" t="s">
        <v>119</v>
      </c>
      <c r="B17" s="95">
        <v>619</v>
      </c>
      <c r="C17" s="101">
        <v>3308</v>
      </c>
      <c r="D17" s="95">
        <v>100</v>
      </c>
      <c r="E17" s="95" t="s">
        <v>186</v>
      </c>
      <c r="F17" s="96" t="s">
        <v>187</v>
      </c>
      <c r="G17" s="96" t="s">
        <v>148</v>
      </c>
      <c r="H17" s="87">
        <v>7.3949999999999996</v>
      </c>
      <c r="I17" s="100">
        <v>2</v>
      </c>
      <c r="J17" s="95" t="s">
        <v>17</v>
      </c>
      <c r="K17" s="103">
        <v>42093</v>
      </c>
      <c r="L17" s="94" t="s">
        <v>161</v>
      </c>
      <c r="M17" s="112">
        <v>1.94</v>
      </c>
      <c r="N17" s="112">
        <v>3.59</v>
      </c>
      <c r="O17" s="112">
        <v>1.18</v>
      </c>
      <c r="P17" s="112">
        <v>0.7</v>
      </c>
      <c r="Q17" s="112">
        <v>3.2610000000000001</v>
      </c>
      <c r="R17" s="112">
        <v>7.27</v>
      </c>
      <c r="S17" s="112">
        <v>0.1</v>
      </c>
      <c r="T17" s="112">
        <v>0</v>
      </c>
      <c r="U17" s="112">
        <v>0.03</v>
      </c>
      <c r="V17" s="112">
        <v>3.36</v>
      </c>
      <c r="W17" s="115">
        <v>0</v>
      </c>
      <c r="X17" s="115">
        <v>0</v>
      </c>
      <c r="Y17" s="115">
        <v>7.4</v>
      </c>
      <c r="Z17" s="112">
        <v>1.272</v>
      </c>
      <c r="AA17" s="113">
        <v>954.21</v>
      </c>
      <c r="AB17" s="112">
        <v>0</v>
      </c>
      <c r="AC17" s="116">
        <f t="shared" si="0"/>
        <v>3.6866995073891626</v>
      </c>
      <c r="AD17" s="112">
        <v>347.75</v>
      </c>
      <c r="AE17" s="112">
        <f t="shared" si="1"/>
        <v>1.3435719115232301</v>
      </c>
      <c r="AF17" s="112">
        <v>0</v>
      </c>
      <c r="AG17" s="112">
        <f t="shared" si="2"/>
        <v>0</v>
      </c>
      <c r="AH17" s="112">
        <v>2</v>
      </c>
      <c r="AI17" s="112">
        <f t="shared" si="3"/>
        <v>7.7272288225635078E-3</v>
      </c>
      <c r="AJ17" s="91"/>
      <c r="AK17" s="91"/>
      <c r="AL17" s="2">
        <f t="shared" si="19"/>
        <v>0</v>
      </c>
      <c r="AM17" s="2">
        <f t="shared" si="18"/>
        <v>9642.7842000000001</v>
      </c>
      <c r="AN17" s="91"/>
      <c r="AO17" s="91">
        <f t="shared" si="4"/>
        <v>7.4099999999999993</v>
      </c>
      <c r="AP17" s="93">
        <f t="shared" si="5"/>
        <v>7.3999999999999995</v>
      </c>
      <c r="AQ17" s="97">
        <v>7.3949999999999996</v>
      </c>
      <c r="AR17" s="92">
        <f t="shared" si="12"/>
        <v>7.4099999999999993</v>
      </c>
      <c r="AS17" s="92">
        <f t="shared" si="13"/>
        <v>7.3999999999999995</v>
      </c>
      <c r="AT17" s="92">
        <f t="shared" si="14"/>
        <v>7.4</v>
      </c>
      <c r="AV17" s="93">
        <f t="shared" si="15"/>
        <v>0.99797570850202433</v>
      </c>
      <c r="AW17" s="93">
        <f t="shared" si="16"/>
        <v>0.99932432432432439</v>
      </c>
      <c r="AX17" s="93">
        <f t="shared" si="17"/>
        <v>0.99932432432432416</v>
      </c>
    </row>
    <row r="18" spans="1:50" s="93" customFormat="1" ht="23.25">
      <c r="A18" s="95" t="s">
        <v>119</v>
      </c>
      <c r="B18" s="95">
        <v>619</v>
      </c>
      <c r="C18" s="101">
        <v>3366</v>
      </c>
      <c r="D18" s="95">
        <v>100</v>
      </c>
      <c r="E18" s="95" t="s">
        <v>130</v>
      </c>
      <c r="F18" s="96">
        <v>0</v>
      </c>
      <c r="G18" s="96">
        <v>26678</v>
      </c>
      <c r="H18" s="87">
        <v>26.678000000000001</v>
      </c>
      <c r="I18" s="100">
        <v>2</v>
      </c>
      <c r="J18" s="95" t="s">
        <v>17</v>
      </c>
      <c r="K18" s="99">
        <v>42093</v>
      </c>
      <c r="L18" s="94" t="s">
        <v>161</v>
      </c>
      <c r="M18" s="112">
        <v>14.32</v>
      </c>
      <c r="N18" s="112">
        <v>7.32</v>
      </c>
      <c r="O18" s="112">
        <v>2.65</v>
      </c>
      <c r="P18" s="112">
        <v>2.4</v>
      </c>
      <c r="Q18" s="112">
        <v>2.90001</v>
      </c>
      <c r="R18" s="112">
        <v>24.41</v>
      </c>
      <c r="S18" s="112">
        <v>1.58</v>
      </c>
      <c r="T18" s="112">
        <v>0.48</v>
      </c>
      <c r="U18" s="112">
        <v>0.23</v>
      </c>
      <c r="V18" s="112">
        <v>4.91608</v>
      </c>
      <c r="W18" s="115">
        <v>0</v>
      </c>
      <c r="X18" s="115">
        <v>0</v>
      </c>
      <c r="Y18" s="115">
        <v>26.68</v>
      </c>
      <c r="Z18" s="112">
        <v>1.18699</v>
      </c>
      <c r="AA18" s="113">
        <v>5812.54</v>
      </c>
      <c r="AB18" s="112">
        <v>4931.63</v>
      </c>
      <c r="AC18" s="116">
        <f t="shared" si="0"/>
        <v>8.8658980647510521</v>
      </c>
      <c r="AD18" s="112">
        <v>1557.53</v>
      </c>
      <c r="AE18" s="112">
        <f t="shared" si="1"/>
        <v>1.6680732117421524</v>
      </c>
      <c r="AF18" s="112">
        <v>5812.54</v>
      </c>
      <c r="AG18" s="112">
        <f t="shared" si="2"/>
        <v>6.2250757713685969</v>
      </c>
      <c r="AH18" s="112">
        <v>0</v>
      </c>
      <c r="AI18" s="112">
        <f t="shared" si="3"/>
        <v>0</v>
      </c>
      <c r="AJ18" s="91"/>
      <c r="AK18" s="91"/>
      <c r="AL18" s="2">
        <f t="shared" si="19"/>
        <v>2465.8150000000001</v>
      </c>
      <c r="AM18" s="2">
        <f t="shared" si="18"/>
        <v>417468.68215000007</v>
      </c>
      <c r="AN18" s="91"/>
      <c r="AO18" s="91">
        <f t="shared" si="4"/>
        <v>26.689999999999998</v>
      </c>
      <c r="AP18" s="93">
        <f t="shared" si="5"/>
        <v>26.700000000000003</v>
      </c>
      <c r="AQ18" s="97">
        <v>26.678000000000001</v>
      </c>
      <c r="AR18" s="92">
        <f t="shared" si="12"/>
        <v>26.689999999999998</v>
      </c>
      <c r="AS18" s="92">
        <f t="shared" si="13"/>
        <v>26.700000000000003</v>
      </c>
      <c r="AT18" s="92">
        <f t="shared" si="14"/>
        <v>26.68</v>
      </c>
      <c r="AV18" s="93">
        <f t="shared" si="15"/>
        <v>0.99955039340577012</v>
      </c>
      <c r="AW18" s="93">
        <f t="shared" si="16"/>
        <v>0.99917602996254673</v>
      </c>
      <c r="AX18" s="93">
        <f t="shared" si="17"/>
        <v>0.99992503748125938</v>
      </c>
    </row>
    <row r="19" spans="1:50" s="93" customFormat="1" ht="23.25">
      <c r="A19" s="95" t="s">
        <v>119</v>
      </c>
      <c r="B19" s="95">
        <v>619</v>
      </c>
      <c r="C19" s="101">
        <v>3367</v>
      </c>
      <c r="D19" s="95">
        <v>100</v>
      </c>
      <c r="E19" s="95" t="s">
        <v>131</v>
      </c>
      <c r="F19" s="96">
        <v>0</v>
      </c>
      <c r="G19" s="96">
        <v>655</v>
      </c>
      <c r="H19" s="87">
        <v>0.65500000000000003</v>
      </c>
      <c r="I19" s="100">
        <v>2</v>
      </c>
      <c r="J19" s="95" t="s">
        <v>233</v>
      </c>
      <c r="K19" s="99">
        <v>42095</v>
      </c>
      <c r="L19" s="94" t="s">
        <v>161</v>
      </c>
      <c r="M19" s="112">
        <v>0.24</v>
      </c>
      <c r="N19" s="112">
        <v>0.24</v>
      </c>
      <c r="O19" s="112">
        <v>0.05</v>
      </c>
      <c r="P19" s="112">
        <v>0.13</v>
      </c>
      <c r="Q19" s="112">
        <v>3.2711100000000002</v>
      </c>
      <c r="R19" s="112">
        <v>0.66</v>
      </c>
      <c r="S19" s="112">
        <v>0</v>
      </c>
      <c r="T19" s="112">
        <v>0</v>
      </c>
      <c r="U19" s="112">
        <v>0</v>
      </c>
      <c r="V19" s="112">
        <v>2.4794100000000001</v>
      </c>
      <c r="W19" s="115">
        <v>0</v>
      </c>
      <c r="X19" s="115">
        <v>0</v>
      </c>
      <c r="Y19" s="115">
        <v>0.66</v>
      </c>
      <c r="Z19" s="112">
        <v>1.1019300000000001</v>
      </c>
      <c r="AA19" s="113">
        <v>10.62</v>
      </c>
      <c r="AB19" s="112">
        <v>0</v>
      </c>
      <c r="AC19" s="116">
        <f t="shared" si="0"/>
        <v>0.46324972737186476</v>
      </c>
      <c r="AD19" s="112">
        <v>0</v>
      </c>
      <c r="AE19" s="112">
        <f t="shared" si="1"/>
        <v>0</v>
      </c>
      <c r="AF19" s="112">
        <v>0</v>
      </c>
      <c r="AG19" s="112">
        <f t="shared" si="2"/>
        <v>0</v>
      </c>
      <c r="AH19" s="112">
        <v>0</v>
      </c>
      <c r="AI19" s="112">
        <f t="shared" si="3"/>
        <v>0</v>
      </c>
      <c r="AJ19" s="91"/>
      <c r="AK19" s="91"/>
      <c r="AL19" s="2">
        <f t="shared" si="19"/>
        <v>0</v>
      </c>
      <c r="AM19" s="2">
        <f t="shared" si="18"/>
        <v>6.9561000000000002</v>
      </c>
      <c r="AN19" s="91"/>
      <c r="AO19" s="91">
        <f t="shared" si="4"/>
        <v>0.66</v>
      </c>
      <c r="AP19" s="93">
        <f t="shared" si="5"/>
        <v>0.66</v>
      </c>
      <c r="AQ19" s="97">
        <v>0.65500000000000003</v>
      </c>
      <c r="AR19" s="92">
        <f t="shared" si="12"/>
        <v>0.66</v>
      </c>
      <c r="AS19" s="92">
        <f t="shared" si="13"/>
        <v>0.66</v>
      </c>
      <c r="AT19" s="92">
        <f t="shared" si="14"/>
        <v>0.66</v>
      </c>
      <c r="AV19" s="93">
        <f t="shared" si="15"/>
        <v>0.99242424242424243</v>
      </c>
      <c r="AW19" s="93">
        <f t="shared" si="16"/>
        <v>0.99242424242424243</v>
      </c>
      <c r="AX19" s="93">
        <f t="shared" si="17"/>
        <v>0.99242424242424243</v>
      </c>
    </row>
    <row r="20" spans="1:50" s="93" customFormat="1" ht="23.25">
      <c r="A20" s="95" t="s">
        <v>119</v>
      </c>
      <c r="B20" s="95">
        <v>619</v>
      </c>
      <c r="C20" s="101">
        <v>3384</v>
      </c>
      <c r="D20" s="95">
        <v>100</v>
      </c>
      <c r="E20" s="95" t="s">
        <v>132</v>
      </c>
      <c r="F20" s="96">
        <v>0</v>
      </c>
      <c r="G20" s="96">
        <v>15528</v>
      </c>
      <c r="H20" s="87">
        <v>15.528</v>
      </c>
      <c r="I20" s="100">
        <v>2</v>
      </c>
      <c r="J20" s="95" t="s">
        <v>233</v>
      </c>
      <c r="K20" s="99">
        <v>42095</v>
      </c>
      <c r="L20" s="94" t="s">
        <v>161</v>
      </c>
      <c r="M20" s="112">
        <v>10.81</v>
      </c>
      <c r="N20" s="112">
        <v>3.32</v>
      </c>
      <c r="O20" s="112">
        <v>1</v>
      </c>
      <c r="P20" s="112">
        <v>0.4</v>
      </c>
      <c r="Q20" s="112">
        <v>2.3732600000000001</v>
      </c>
      <c r="R20" s="112">
        <v>12.96</v>
      </c>
      <c r="S20" s="112">
        <v>1.55</v>
      </c>
      <c r="T20" s="112">
        <v>0.63</v>
      </c>
      <c r="U20" s="112">
        <v>0.4</v>
      </c>
      <c r="V20" s="112">
        <v>5.1649900000000004</v>
      </c>
      <c r="W20" s="115">
        <v>0</v>
      </c>
      <c r="X20" s="115">
        <v>0</v>
      </c>
      <c r="Y20" s="115">
        <v>15.53</v>
      </c>
      <c r="Z20" s="112">
        <v>1.1395999999999999</v>
      </c>
      <c r="AA20" s="113">
        <v>1397.94</v>
      </c>
      <c r="AB20" s="112">
        <v>0</v>
      </c>
      <c r="AC20" s="116">
        <f t="shared" si="0"/>
        <v>2.5722013689556196</v>
      </c>
      <c r="AD20" s="112">
        <v>2.7</v>
      </c>
      <c r="AE20" s="112">
        <f t="shared" si="1"/>
        <v>4.9679841024508724E-3</v>
      </c>
      <c r="AF20" s="112">
        <v>0</v>
      </c>
      <c r="AG20" s="112">
        <f t="shared" si="2"/>
        <v>0</v>
      </c>
      <c r="AH20" s="112">
        <v>9</v>
      </c>
      <c r="AI20" s="112">
        <f t="shared" si="3"/>
        <v>1.6559947008169575E-2</v>
      </c>
      <c r="AJ20" s="91"/>
      <c r="AK20" s="91"/>
      <c r="AL20" s="2">
        <f t="shared" si="19"/>
        <v>0</v>
      </c>
      <c r="AM20" s="2">
        <f t="shared" si="18"/>
        <v>21888.889920000001</v>
      </c>
      <c r="AN20" s="91"/>
      <c r="AO20" s="91">
        <f t="shared" si="4"/>
        <v>15.530000000000001</v>
      </c>
      <c r="AP20" s="93">
        <f t="shared" si="5"/>
        <v>15.540000000000003</v>
      </c>
      <c r="AQ20" s="97">
        <v>15.528</v>
      </c>
      <c r="AR20" s="92">
        <f t="shared" si="12"/>
        <v>15.530000000000001</v>
      </c>
      <c r="AS20" s="92">
        <f t="shared" si="13"/>
        <v>15.540000000000003</v>
      </c>
      <c r="AT20" s="92">
        <f t="shared" si="14"/>
        <v>15.53</v>
      </c>
      <c r="AV20" s="93">
        <f t="shared" si="15"/>
        <v>0.99987121699935599</v>
      </c>
      <c r="AW20" s="93">
        <f t="shared" si="16"/>
        <v>0.99922779922779903</v>
      </c>
      <c r="AX20" s="93">
        <f t="shared" si="17"/>
        <v>0.9998712169993561</v>
      </c>
    </row>
    <row r="21" spans="1:50" s="93" customFormat="1" ht="23.25">
      <c r="A21" s="95" t="s">
        <v>119</v>
      </c>
      <c r="B21" s="95">
        <v>619</v>
      </c>
      <c r="C21" s="101">
        <v>3395</v>
      </c>
      <c r="D21" s="95">
        <v>201</v>
      </c>
      <c r="E21" s="95" t="s">
        <v>133</v>
      </c>
      <c r="F21" s="96">
        <v>8908</v>
      </c>
      <c r="G21" s="96">
        <v>59008</v>
      </c>
      <c r="H21" s="87">
        <v>50.1</v>
      </c>
      <c r="I21" s="100">
        <v>2</v>
      </c>
      <c r="J21" s="95" t="s">
        <v>233</v>
      </c>
      <c r="K21" s="99">
        <v>42094</v>
      </c>
      <c r="L21" s="94" t="s">
        <v>161</v>
      </c>
      <c r="M21" s="112">
        <v>37.130000000000003</v>
      </c>
      <c r="N21" s="112">
        <v>8.4</v>
      </c>
      <c r="O21" s="112">
        <v>3.03</v>
      </c>
      <c r="P21" s="112">
        <v>1.55</v>
      </c>
      <c r="Q21" s="112">
        <v>3.0137999999999998</v>
      </c>
      <c r="R21" s="112">
        <v>43.95</v>
      </c>
      <c r="S21" s="112">
        <v>4.5999999999999996</v>
      </c>
      <c r="T21" s="112">
        <v>1.28</v>
      </c>
      <c r="U21" s="112">
        <v>0.28000000000000003</v>
      </c>
      <c r="V21" s="112">
        <v>6.8496300000000003</v>
      </c>
      <c r="W21" s="115">
        <v>0</v>
      </c>
      <c r="X21" s="115">
        <v>0</v>
      </c>
      <c r="Y21" s="115">
        <v>50.1</v>
      </c>
      <c r="Z21" s="112">
        <v>1.2447299999999999</v>
      </c>
      <c r="AA21" s="113">
        <v>376.51</v>
      </c>
      <c r="AB21" s="112">
        <v>0</v>
      </c>
      <c r="AC21" s="116">
        <f t="shared" si="0"/>
        <v>0.21471913316224692</v>
      </c>
      <c r="AD21" s="112">
        <v>7.12</v>
      </c>
      <c r="AE21" s="112">
        <f t="shared" si="1"/>
        <v>4.0604505275163962E-3</v>
      </c>
      <c r="AF21" s="112">
        <v>0</v>
      </c>
      <c r="AG21" s="112">
        <f t="shared" si="2"/>
        <v>0</v>
      </c>
      <c r="AH21" s="112">
        <v>0</v>
      </c>
      <c r="AI21" s="112">
        <f t="shared" si="3"/>
        <v>0</v>
      </c>
      <c r="AJ21" s="91"/>
      <c r="AK21" s="91"/>
      <c r="AL21" s="2">
        <f t="shared" si="19"/>
        <v>0</v>
      </c>
      <c r="AM21" s="2">
        <f t="shared" si="18"/>
        <v>19219.863000000001</v>
      </c>
      <c r="AN21" s="91"/>
      <c r="AO21" s="91">
        <f t="shared" si="4"/>
        <v>50.11</v>
      </c>
      <c r="AP21" s="93">
        <f t="shared" si="5"/>
        <v>50.110000000000007</v>
      </c>
      <c r="AQ21" s="97">
        <v>50.1</v>
      </c>
      <c r="AR21" s="92">
        <f t="shared" si="12"/>
        <v>50.11</v>
      </c>
      <c r="AS21" s="92">
        <f t="shared" si="13"/>
        <v>50.110000000000007</v>
      </c>
      <c r="AT21" s="92">
        <f t="shared" si="14"/>
        <v>50.1</v>
      </c>
      <c r="AV21" s="93">
        <f t="shared" si="15"/>
        <v>0.99980043903412497</v>
      </c>
      <c r="AW21" s="93">
        <f t="shared" si="16"/>
        <v>0.99980043903412485</v>
      </c>
      <c r="AX21" s="93">
        <f t="shared" si="17"/>
        <v>1</v>
      </c>
    </row>
    <row r="22" spans="1:50" s="93" customFormat="1" ht="23.25">
      <c r="A22" s="95" t="s">
        <v>119</v>
      </c>
      <c r="B22" s="95">
        <v>619</v>
      </c>
      <c r="C22" s="101">
        <v>3395</v>
      </c>
      <c r="D22" s="95">
        <v>203</v>
      </c>
      <c r="E22" s="95" t="s">
        <v>188</v>
      </c>
      <c r="F22" s="96" t="s">
        <v>189</v>
      </c>
      <c r="G22" s="96" t="s">
        <v>190</v>
      </c>
      <c r="H22" s="87">
        <v>0.5</v>
      </c>
      <c r="I22" s="100">
        <v>2</v>
      </c>
      <c r="J22" s="95" t="s">
        <v>234</v>
      </c>
      <c r="K22" s="99">
        <v>42094</v>
      </c>
      <c r="L22" s="94" t="s">
        <v>161</v>
      </c>
      <c r="M22" s="112">
        <v>0.38</v>
      </c>
      <c r="N22" s="112">
        <v>0.1</v>
      </c>
      <c r="O22" s="112">
        <v>0.03</v>
      </c>
      <c r="P22" s="112">
        <v>0</v>
      </c>
      <c r="Q22" s="112">
        <v>2.1669999999999998</v>
      </c>
      <c r="R22" s="112">
        <v>0.5</v>
      </c>
      <c r="S22" s="112">
        <v>0</v>
      </c>
      <c r="T22" s="112">
        <v>0</v>
      </c>
      <c r="U22" s="112">
        <v>0</v>
      </c>
      <c r="V22" s="112">
        <v>2.73</v>
      </c>
      <c r="W22" s="115">
        <v>0</v>
      </c>
      <c r="X22" s="115">
        <v>0</v>
      </c>
      <c r="Y22" s="115">
        <v>0.5</v>
      </c>
      <c r="Z22" s="112">
        <v>1.3480000000000001</v>
      </c>
      <c r="AA22" s="113">
        <v>0</v>
      </c>
      <c r="AB22" s="112">
        <v>0</v>
      </c>
      <c r="AC22" s="116">
        <f t="shared" si="0"/>
        <v>0</v>
      </c>
      <c r="AD22" s="112">
        <v>0</v>
      </c>
      <c r="AE22" s="112">
        <f t="shared" si="1"/>
        <v>0</v>
      </c>
      <c r="AF22" s="112">
        <v>0</v>
      </c>
      <c r="AG22" s="112">
        <f t="shared" si="2"/>
        <v>0</v>
      </c>
      <c r="AH22" s="112">
        <v>0</v>
      </c>
      <c r="AI22" s="112">
        <f t="shared" si="3"/>
        <v>0</v>
      </c>
      <c r="AJ22" s="91"/>
      <c r="AK22" s="91"/>
      <c r="AL22" s="2">
        <f t="shared" si="19"/>
        <v>0</v>
      </c>
      <c r="AM22" s="2">
        <f t="shared" si="18"/>
        <v>0</v>
      </c>
      <c r="AN22" s="91"/>
      <c r="AO22" s="91">
        <f t="shared" si="4"/>
        <v>0.51</v>
      </c>
      <c r="AP22" s="93">
        <f t="shared" si="5"/>
        <v>0.5</v>
      </c>
      <c r="AQ22" s="97">
        <v>0.5</v>
      </c>
      <c r="AR22" s="92">
        <f t="shared" si="12"/>
        <v>0.51</v>
      </c>
      <c r="AS22" s="92">
        <f t="shared" si="13"/>
        <v>0.5</v>
      </c>
      <c r="AT22" s="92">
        <f t="shared" si="14"/>
        <v>0.5</v>
      </c>
      <c r="AV22" s="93">
        <f t="shared" si="15"/>
        <v>0.98039215686274506</v>
      </c>
      <c r="AW22" s="93">
        <f t="shared" si="16"/>
        <v>1</v>
      </c>
      <c r="AX22" s="93">
        <f t="shared" si="17"/>
        <v>1</v>
      </c>
    </row>
    <row r="23" spans="1:50" s="93" customFormat="1" ht="23.25">
      <c r="A23" s="95" t="s">
        <v>119</v>
      </c>
      <c r="B23" s="95">
        <v>619</v>
      </c>
      <c r="C23" s="101">
        <v>3395</v>
      </c>
      <c r="D23" s="95">
        <v>203</v>
      </c>
      <c r="E23" s="95" t="s">
        <v>188</v>
      </c>
      <c r="F23" s="96" t="s">
        <v>190</v>
      </c>
      <c r="G23" s="96" t="s">
        <v>191</v>
      </c>
      <c r="H23" s="87">
        <v>10.340999999999999</v>
      </c>
      <c r="I23" s="100">
        <v>2</v>
      </c>
      <c r="J23" s="95" t="s">
        <v>233</v>
      </c>
      <c r="K23" s="99">
        <v>42094</v>
      </c>
      <c r="L23" s="94" t="s">
        <v>161</v>
      </c>
      <c r="M23" s="112">
        <v>7.37</v>
      </c>
      <c r="N23" s="112">
        <v>2.2200000000000002</v>
      </c>
      <c r="O23" s="112">
        <v>0.57999999999999996</v>
      </c>
      <c r="P23" s="112">
        <v>0.2</v>
      </c>
      <c r="Q23" s="112">
        <v>2.2530000000000001</v>
      </c>
      <c r="R23" s="112">
        <v>10.35</v>
      </c>
      <c r="S23" s="112">
        <v>0</v>
      </c>
      <c r="T23" s="112">
        <v>0</v>
      </c>
      <c r="U23" s="112">
        <v>0</v>
      </c>
      <c r="V23" s="112">
        <v>2.919</v>
      </c>
      <c r="W23" s="115">
        <v>0</v>
      </c>
      <c r="X23" s="115">
        <v>0</v>
      </c>
      <c r="Y23" s="115">
        <v>10.35</v>
      </c>
      <c r="Z23" s="112">
        <v>1.4159999999999999</v>
      </c>
      <c r="AA23" s="113">
        <v>0</v>
      </c>
      <c r="AB23" s="112">
        <v>0</v>
      </c>
      <c r="AC23" s="116">
        <f t="shared" si="0"/>
        <v>0</v>
      </c>
      <c r="AD23" s="112">
        <v>0</v>
      </c>
      <c r="AE23" s="112">
        <f t="shared" si="1"/>
        <v>0</v>
      </c>
      <c r="AF23" s="112">
        <v>0</v>
      </c>
      <c r="AG23" s="112">
        <f t="shared" si="2"/>
        <v>0</v>
      </c>
      <c r="AH23" s="112">
        <v>0</v>
      </c>
      <c r="AI23" s="112">
        <f t="shared" si="3"/>
        <v>0</v>
      </c>
      <c r="AJ23" s="91"/>
      <c r="AK23" s="91"/>
      <c r="AL23" s="2">
        <f t="shared" si="19"/>
        <v>0</v>
      </c>
      <c r="AM23" s="2">
        <f t="shared" si="18"/>
        <v>0</v>
      </c>
      <c r="AN23" s="91"/>
      <c r="AO23" s="91">
        <f t="shared" si="4"/>
        <v>10.37</v>
      </c>
      <c r="AP23" s="93">
        <f t="shared" si="5"/>
        <v>10.35</v>
      </c>
      <c r="AQ23" s="97">
        <v>10.340999999999999</v>
      </c>
      <c r="AR23" s="92">
        <f t="shared" si="12"/>
        <v>10.37</v>
      </c>
      <c r="AS23" s="92">
        <f t="shared" si="13"/>
        <v>10.35</v>
      </c>
      <c r="AT23" s="92">
        <f t="shared" si="14"/>
        <v>10.35</v>
      </c>
      <c r="AV23" s="93">
        <f t="shared" si="15"/>
        <v>0.99720347155255551</v>
      </c>
      <c r="AW23" s="93">
        <f t="shared" si="16"/>
        <v>0.99913043478260866</v>
      </c>
      <c r="AX23" s="93">
        <f t="shared" si="17"/>
        <v>0.99913043478260866</v>
      </c>
    </row>
    <row r="24" spans="1:50" s="93" customFormat="1" ht="23.25">
      <c r="A24" s="95" t="s">
        <v>119</v>
      </c>
      <c r="B24" s="95">
        <v>619</v>
      </c>
      <c r="C24" s="101">
        <v>3395</v>
      </c>
      <c r="D24" s="95">
        <v>202</v>
      </c>
      <c r="E24" s="95" t="s">
        <v>134</v>
      </c>
      <c r="F24" s="96" t="s">
        <v>219</v>
      </c>
      <c r="G24" s="96" t="s">
        <v>189</v>
      </c>
      <c r="H24" s="87">
        <v>54.268999999999998</v>
      </c>
      <c r="I24" s="100">
        <v>2</v>
      </c>
      <c r="J24" s="95" t="s">
        <v>233</v>
      </c>
      <c r="K24" s="99">
        <v>42094</v>
      </c>
      <c r="L24" s="94" t="s">
        <v>161</v>
      </c>
      <c r="M24" s="112">
        <v>37.97</v>
      </c>
      <c r="N24" s="112">
        <v>10.91</v>
      </c>
      <c r="O24" s="112">
        <v>4.26</v>
      </c>
      <c r="P24" s="112">
        <v>1.1299999999999999</v>
      </c>
      <c r="Q24" s="112">
        <v>2.2998699999999999</v>
      </c>
      <c r="R24" s="112">
        <v>48.19</v>
      </c>
      <c r="S24" s="112">
        <v>5.05</v>
      </c>
      <c r="T24" s="112">
        <v>0.94</v>
      </c>
      <c r="U24" s="112">
        <v>0.1</v>
      </c>
      <c r="V24" s="112">
        <v>7.3041900000000002</v>
      </c>
      <c r="W24" s="115">
        <v>0</v>
      </c>
      <c r="X24" s="115">
        <v>0</v>
      </c>
      <c r="Y24" s="115">
        <v>54.27</v>
      </c>
      <c r="Z24" s="112">
        <v>1.2937099999999999</v>
      </c>
      <c r="AA24" s="113">
        <v>1761.13</v>
      </c>
      <c r="AB24" s="112">
        <v>0</v>
      </c>
      <c r="AC24" s="116">
        <f t="shared" si="0"/>
        <v>0.92719600508577649</v>
      </c>
      <c r="AD24" s="112">
        <v>277.52999999999997</v>
      </c>
      <c r="AE24" s="112">
        <f t="shared" si="1"/>
        <v>0.14611340860212221</v>
      </c>
      <c r="AF24" s="112">
        <v>0</v>
      </c>
      <c r="AG24" s="112">
        <f t="shared" si="2"/>
        <v>0</v>
      </c>
      <c r="AH24" s="112">
        <v>0</v>
      </c>
      <c r="AI24" s="112">
        <f t="shared" si="3"/>
        <v>0</v>
      </c>
      <c r="AJ24" s="91"/>
      <c r="AK24" s="91"/>
      <c r="AL24" s="2">
        <f t="shared" si="19"/>
        <v>0</v>
      </c>
      <c r="AM24" s="2">
        <f t="shared" si="18"/>
        <v>110636.03954</v>
      </c>
      <c r="AN24" s="91"/>
      <c r="AO24" s="91">
        <f t="shared" si="4"/>
        <v>54.269999999999996</v>
      </c>
      <c r="AP24" s="93">
        <f t="shared" si="5"/>
        <v>54.279999999999994</v>
      </c>
      <c r="AQ24" s="97">
        <v>52.168999999999997</v>
      </c>
      <c r="AR24" s="92">
        <f t="shared" si="12"/>
        <v>54.269999999999996</v>
      </c>
      <c r="AS24" s="92">
        <f t="shared" si="13"/>
        <v>54.279999999999994</v>
      </c>
      <c r="AT24" s="92">
        <f t="shared" si="14"/>
        <v>54.27</v>
      </c>
      <c r="AV24" s="93">
        <f t="shared" si="15"/>
        <v>0.99998157361341444</v>
      </c>
      <c r="AW24" s="93">
        <f t="shared" si="16"/>
        <v>0.99979734708916734</v>
      </c>
      <c r="AX24" s="93">
        <f t="shared" si="17"/>
        <v>0.99998157361341433</v>
      </c>
    </row>
    <row r="25" spans="1:50" s="93" customFormat="1" ht="23.25">
      <c r="A25" s="95" t="s">
        <v>119</v>
      </c>
      <c r="B25" s="95">
        <v>619</v>
      </c>
      <c r="C25" s="101">
        <v>3446</v>
      </c>
      <c r="D25" s="95">
        <v>101</v>
      </c>
      <c r="E25" s="95" t="s">
        <v>135</v>
      </c>
      <c r="F25" s="96">
        <v>0</v>
      </c>
      <c r="G25" s="96">
        <v>14000</v>
      </c>
      <c r="H25" s="87">
        <v>14</v>
      </c>
      <c r="I25" s="100">
        <v>2</v>
      </c>
      <c r="J25" s="95" t="s">
        <v>233</v>
      </c>
      <c r="K25" s="99">
        <v>42093</v>
      </c>
      <c r="L25" s="94" t="s">
        <v>161</v>
      </c>
      <c r="M25" s="112">
        <v>7.25</v>
      </c>
      <c r="N25" s="112">
        <v>4.5999999999999996</v>
      </c>
      <c r="O25" s="112">
        <v>1.45</v>
      </c>
      <c r="P25" s="112">
        <v>0.7</v>
      </c>
      <c r="Q25" s="112">
        <v>3.1571400000000001</v>
      </c>
      <c r="R25" s="112">
        <v>13.05</v>
      </c>
      <c r="S25" s="112">
        <v>0.48</v>
      </c>
      <c r="T25" s="112">
        <v>0.25</v>
      </c>
      <c r="U25" s="112">
        <v>0.23</v>
      </c>
      <c r="V25" s="112">
        <v>2.7347199999999998</v>
      </c>
      <c r="W25" s="115">
        <v>0</v>
      </c>
      <c r="X25" s="115">
        <v>0</v>
      </c>
      <c r="Y25" s="115">
        <v>14</v>
      </c>
      <c r="Z25" s="112">
        <v>1.1049100000000001</v>
      </c>
      <c r="AA25" s="113">
        <v>11810.9</v>
      </c>
      <c r="AB25" s="112">
        <v>0</v>
      </c>
      <c r="AC25" s="116">
        <f t="shared" si="0"/>
        <v>24.103877551020407</v>
      </c>
      <c r="AD25" s="112">
        <v>259.10000000000002</v>
      </c>
      <c r="AE25" s="112">
        <f t="shared" si="1"/>
        <v>0.52877551020408164</v>
      </c>
      <c r="AF25" s="112">
        <v>0</v>
      </c>
      <c r="AG25" s="112">
        <f t="shared" si="2"/>
        <v>0</v>
      </c>
      <c r="AH25" s="112">
        <v>0</v>
      </c>
      <c r="AI25" s="112">
        <f t="shared" si="3"/>
        <v>0</v>
      </c>
      <c r="AJ25" s="91"/>
      <c r="AK25" s="91"/>
      <c r="AL25" s="2">
        <f t="shared" si="19"/>
        <v>0</v>
      </c>
      <c r="AM25" s="2">
        <f t="shared" si="18"/>
        <v>168980</v>
      </c>
      <c r="AN25" s="91"/>
      <c r="AO25" s="91">
        <f t="shared" si="4"/>
        <v>13.999999999999998</v>
      </c>
      <c r="AP25" s="93">
        <f t="shared" si="5"/>
        <v>14.010000000000002</v>
      </c>
      <c r="AQ25" s="97">
        <v>14</v>
      </c>
      <c r="AR25" s="92">
        <f t="shared" si="12"/>
        <v>13.999999999999998</v>
      </c>
      <c r="AS25" s="92">
        <f t="shared" si="13"/>
        <v>14.010000000000002</v>
      </c>
      <c r="AT25" s="92">
        <f t="shared" si="14"/>
        <v>14</v>
      </c>
      <c r="AV25" s="93">
        <f t="shared" si="15"/>
        <v>1.0000000000000002</v>
      </c>
      <c r="AW25" s="93">
        <f t="shared" si="16"/>
        <v>0.9992862241256244</v>
      </c>
      <c r="AX25" s="93">
        <f t="shared" si="17"/>
        <v>1</v>
      </c>
    </row>
    <row r="26" spans="1:50" s="93" customFormat="1" ht="23.25">
      <c r="A26" s="95" t="s">
        <v>119</v>
      </c>
      <c r="B26" s="95">
        <v>619</v>
      </c>
      <c r="C26" s="101">
        <v>3446</v>
      </c>
      <c r="D26" s="95">
        <v>102</v>
      </c>
      <c r="E26" s="95" t="s">
        <v>136</v>
      </c>
      <c r="F26" s="96">
        <v>14000</v>
      </c>
      <c r="G26" s="96">
        <v>90353</v>
      </c>
      <c r="H26" s="171">
        <v>76.352999999999994</v>
      </c>
      <c r="I26" s="100">
        <v>2</v>
      </c>
      <c r="J26" s="95" t="s">
        <v>233</v>
      </c>
      <c r="K26" s="99">
        <v>42093</v>
      </c>
      <c r="L26" s="94" t="s">
        <v>161</v>
      </c>
      <c r="M26" s="112">
        <v>32.76</v>
      </c>
      <c r="N26" s="112">
        <v>28.48</v>
      </c>
      <c r="O26" s="112">
        <v>10.38</v>
      </c>
      <c r="P26" s="112">
        <v>4.7300000000000004</v>
      </c>
      <c r="Q26" s="112">
        <v>2.85867</v>
      </c>
      <c r="R26" s="112">
        <v>75.53</v>
      </c>
      <c r="S26" s="112">
        <v>0.67</v>
      </c>
      <c r="T26" s="112">
        <v>0.13</v>
      </c>
      <c r="U26" s="112">
        <v>0.02</v>
      </c>
      <c r="V26" s="112">
        <v>3.3562099999999999</v>
      </c>
      <c r="W26" s="115">
        <v>0</v>
      </c>
      <c r="X26" s="115">
        <v>0</v>
      </c>
      <c r="Y26" s="115">
        <v>76.349999999999994</v>
      </c>
      <c r="Z26" s="112">
        <v>1.49302</v>
      </c>
      <c r="AA26" s="113">
        <v>17353.7</v>
      </c>
      <c r="AB26" s="112">
        <v>0</v>
      </c>
      <c r="AC26" s="116">
        <f t="shared" si="0"/>
        <v>6.4937854439249278</v>
      </c>
      <c r="AD26" s="112">
        <v>236.02</v>
      </c>
      <c r="AE26" s="112">
        <f t="shared" si="1"/>
        <v>8.8319104310617416E-2</v>
      </c>
      <c r="AF26" s="112">
        <v>0</v>
      </c>
      <c r="AG26" s="112">
        <f t="shared" si="2"/>
        <v>0</v>
      </c>
      <c r="AH26" s="112">
        <v>0</v>
      </c>
      <c r="AI26" s="112">
        <f t="shared" si="3"/>
        <v>0</v>
      </c>
      <c r="AJ26" s="91"/>
      <c r="AK26" s="91"/>
      <c r="AL26" s="2">
        <f t="shared" si="19"/>
        <v>0</v>
      </c>
      <c r="AM26" s="2">
        <f t="shared" si="18"/>
        <v>1343027.8911599999</v>
      </c>
      <c r="AN26" s="91"/>
      <c r="AO26" s="91">
        <f t="shared" si="4"/>
        <v>76.349999999999994</v>
      </c>
      <c r="AP26" s="93">
        <f t="shared" si="5"/>
        <v>76.349999999999994</v>
      </c>
      <c r="AQ26" s="97">
        <v>70.215999999999994</v>
      </c>
      <c r="AR26" s="92">
        <f t="shared" si="12"/>
        <v>76.349999999999994</v>
      </c>
      <c r="AS26" s="92">
        <f t="shared" si="13"/>
        <v>76.349999999999994</v>
      </c>
      <c r="AT26" s="92">
        <f t="shared" si="14"/>
        <v>76.349999999999994</v>
      </c>
      <c r="AV26" s="93">
        <f t="shared" si="15"/>
        <v>1.0000392927308448</v>
      </c>
      <c r="AW26" s="93">
        <f t="shared" si="16"/>
        <v>1.0000392927308448</v>
      </c>
      <c r="AX26" s="93">
        <f t="shared" si="17"/>
        <v>1.0000392927308448</v>
      </c>
    </row>
    <row r="27" spans="1:50" s="93" customFormat="1" ht="23.25">
      <c r="A27" s="95" t="s">
        <v>119</v>
      </c>
      <c r="B27" s="95">
        <v>619</v>
      </c>
      <c r="C27" s="101">
        <v>3462</v>
      </c>
      <c r="D27" s="95">
        <v>100</v>
      </c>
      <c r="E27" s="95" t="s">
        <v>137</v>
      </c>
      <c r="F27" s="96">
        <v>1277</v>
      </c>
      <c r="G27" s="96">
        <v>63031</v>
      </c>
      <c r="H27" s="87">
        <v>61.753999999999998</v>
      </c>
      <c r="I27" s="100">
        <v>2</v>
      </c>
      <c r="J27" s="95" t="s">
        <v>233</v>
      </c>
      <c r="K27" s="99">
        <v>42095</v>
      </c>
      <c r="L27" s="94" t="s">
        <v>161</v>
      </c>
      <c r="M27" s="112">
        <v>46.53</v>
      </c>
      <c r="N27" s="112">
        <v>10.29</v>
      </c>
      <c r="O27" s="112">
        <v>3.65</v>
      </c>
      <c r="P27" s="112">
        <v>1.28</v>
      </c>
      <c r="Q27" s="112">
        <v>2.1055299999999999</v>
      </c>
      <c r="R27" s="112">
        <v>60.53</v>
      </c>
      <c r="S27" s="112">
        <v>1.1499999999999999</v>
      </c>
      <c r="T27" s="112">
        <v>0.08</v>
      </c>
      <c r="U27" s="112">
        <v>0</v>
      </c>
      <c r="V27" s="112">
        <v>3.9012199999999999</v>
      </c>
      <c r="W27" s="115">
        <v>0</v>
      </c>
      <c r="X27" s="115">
        <v>0</v>
      </c>
      <c r="Y27" s="115">
        <v>61.76</v>
      </c>
      <c r="Z27" s="112">
        <v>1.2235</v>
      </c>
      <c r="AA27" s="113">
        <v>2185.34</v>
      </c>
      <c r="AB27" s="112">
        <v>0</v>
      </c>
      <c r="AC27" s="116">
        <f t="shared" si="0"/>
        <v>1.0110808322422147</v>
      </c>
      <c r="AD27" s="112">
        <v>52.15</v>
      </c>
      <c r="AE27" s="112">
        <f t="shared" si="1"/>
        <v>2.4127991709039093E-2</v>
      </c>
      <c r="AF27" s="112">
        <v>0</v>
      </c>
      <c r="AG27" s="112">
        <f t="shared" si="2"/>
        <v>0</v>
      </c>
      <c r="AH27" s="112">
        <v>12</v>
      </c>
      <c r="AI27" s="112">
        <f t="shared" si="3"/>
        <v>5.551982751840252E-3</v>
      </c>
      <c r="AJ27" s="91"/>
      <c r="AK27" s="91"/>
      <c r="AL27" s="2">
        <f t="shared" si="19"/>
        <v>0</v>
      </c>
      <c r="AM27" s="2">
        <f t="shared" si="18"/>
        <v>138915.00546000001</v>
      </c>
      <c r="AN27" s="91"/>
      <c r="AO27" s="91">
        <f t="shared" si="4"/>
        <v>61.75</v>
      </c>
      <c r="AP27" s="93">
        <f t="shared" si="5"/>
        <v>61.76</v>
      </c>
      <c r="AQ27" s="97">
        <v>61.753999999999998</v>
      </c>
      <c r="AR27" s="92">
        <f t="shared" si="12"/>
        <v>61.75</v>
      </c>
      <c r="AS27" s="92">
        <f t="shared" si="13"/>
        <v>61.76</v>
      </c>
      <c r="AT27" s="92">
        <f t="shared" si="14"/>
        <v>61.76</v>
      </c>
      <c r="AV27" s="93">
        <f t="shared" si="15"/>
        <v>1.0000647773279352</v>
      </c>
      <c r="AW27" s="93">
        <f t="shared" si="16"/>
        <v>0.99990284974093269</v>
      </c>
      <c r="AX27" s="93">
        <f t="shared" si="17"/>
        <v>0.99990284974093269</v>
      </c>
    </row>
    <row r="28" spans="1:50" s="93" customFormat="1" ht="23.25">
      <c r="A28" s="95" t="s">
        <v>119</v>
      </c>
      <c r="B28" s="95">
        <v>619</v>
      </c>
      <c r="C28" s="101">
        <v>3479</v>
      </c>
      <c r="D28" s="95">
        <v>100</v>
      </c>
      <c r="E28" s="95" t="s">
        <v>138</v>
      </c>
      <c r="F28" s="96">
        <v>0</v>
      </c>
      <c r="G28" s="96">
        <v>27200</v>
      </c>
      <c r="H28" s="87">
        <v>27.2</v>
      </c>
      <c r="I28" s="100">
        <v>2</v>
      </c>
      <c r="J28" s="95" t="s">
        <v>17</v>
      </c>
      <c r="K28" s="99">
        <v>42095</v>
      </c>
      <c r="L28" s="94" t="s">
        <v>161</v>
      </c>
      <c r="M28" s="112">
        <v>7.83</v>
      </c>
      <c r="N28" s="112">
        <v>12.73</v>
      </c>
      <c r="O28" s="112">
        <v>4.93</v>
      </c>
      <c r="P28" s="112">
        <v>1.73</v>
      </c>
      <c r="Q28" s="112">
        <v>3.15266</v>
      </c>
      <c r="R28" s="112">
        <v>25.88</v>
      </c>
      <c r="S28" s="112">
        <v>1.05</v>
      </c>
      <c r="T28" s="112">
        <v>0.2</v>
      </c>
      <c r="U28" s="112">
        <v>0.08</v>
      </c>
      <c r="V28" s="112">
        <v>4.13157</v>
      </c>
      <c r="W28" s="115">
        <v>0</v>
      </c>
      <c r="X28" s="115">
        <v>0</v>
      </c>
      <c r="Y28" s="115">
        <v>27.2</v>
      </c>
      <c r="Z28" s="112">
        <v>1.6183399999999999</v>
      </c>
      <c r="AA28" s="113">
        <v>334.72</v>
      </c>
      <c r="AB28" s="112">
        <v>0</v>
      </c>
      <c r="AC28" s="116">
        <f t="shared" si="0"/>
        <v>0.3515966386554622</v>
      </c>
      <c r="AD28" s="112">
        <v>0</v>
      </c>
      <c r="AE28" s="112">
        <f t="shared" si="1"/>
        <v>0</v>
      </c>
      <c r="AF28" s="112">
        <v>0</v>
      </c>
      <c r="AG28" s="112">
        <f t="shared" si="2"/>
        <v>0</v>
      </c>
      <c r="AH28" s="112">
        <v>2</v>
      </c>
      <c r="AI28" s="112">
        <f t="shared" si="3"/>
        <v>2.1008403361344537E-3</v>
      </c>
      <c r="AJ28" s="91"/>
      <c r="AK28" s="91"/>
      <c r="AL28" s="2">
        <f t="shared" si="19"/>
        <v>0</v>
      </c>
      <c r="AM28" s="2">
        <f t="shared" si="18"/>
        <v>9158.7839999999997</v>
      </c>
      <c r="AN28" s="91"/>
      <c r="AO28" s="91">
        <f t="shared" si="4"/>
        <v>27.220000000000002</v>
      </c>
      <c r="AP28" s="93">
        <f t="shared" si="5"/>
        <v>27.209999999999997</v>
      </c>
      <c r="AQ28" s="97">
        <v>27.2</v>
      </c>
      <c r="AR28" s="92">
        <f t="shared" si="12"/>
        <v>27.220000000000002</v>
      </c>
      <c r="AS28" s="92">
        <f t="shared" si="13"/>
        <v>27.209999999999997</v>
      </c>
      <c r="AT28" s="92">
        <f t="shared" si="14"/>
        <v>27.2</v>
      </c>
      <c r="AV28" s="93">
        <f t="shared" si="15"/>
        <v>0.99926524614254209</v>
      </c>
      <c r="AW28" s="93">
        <f t="shared" si="16"/>
        <v>0.99963248805586191</v>
      </c>
      <c r="AX28" s="93">
        <f t="shared" si="17"/>
        <v>1</v>
      </c>
    </row>
    <row r="29" spans="1:50" s="93" customFormat="1" ht="23.25">
      <c r="A29" s="95" t="s">
        <v>119</v>
      </c>
      <c r="B29" s="95">
        <v>619</v>
      </c>
      <c r="C29" s="101">
        <v>3486</v>
      </c>
      <c r="D29" s="95">
        <v>101</v>
      </c>
      <c r="E29" s="95" t="s">
        <v>139</v>
      </c>
      <c r="F29" s="96" t="s">
        <v>217</v>
      </c>
      <c r="G29" s="96" t="s">
        <v>216</v>
      </c>
      <c r="H29" s="87">
        <v>8.7680000000000007</v>
      </c>
      <c r="I29" s="100">
        <v>2</v>
      </c>
      <c r="J29" s="95" t="s">
        <v>233</v>
      </c>
      <c r="K29" s="99">
        <v>42093</v>
      </c>
      <c r="L29" s="94" t="s">
        <v>161</v>
      </c>
      <c r="M29" s="112">
        <v>7.37</v>
      </c>
      <c r="N29" s="112">
        <v>0.98</v>
      </c>
      <c r="O29" s="112">
        <v>0.26</v>
      </c>
      <c r="P29" s="112">
        <v>0.16</v>
      </c>
      <c r="Q29" s="112">
        <v>2.35541</v>
      </c>
      <c r="R29" s="112">
        <v>8.77</v>
      </c>
      <c r="S29" s="112">
        <v>0</v>
      </c>
      <c r="T29" s="112">
        <v>0</v>
      </c>
      <c r="U29" s="112">
        <v>0</v>
      </c>
      <c r="V29" s="112">
        <v>4.1662299999999997</v>
      </c>
      <c r="W29" s="115">
        <v>0</v>
      </c>
      <c r="X29" s="115">
        <v>0</v>
      </c>
      <c r="Y29" s="115">
        <v>8.77</v>
      </c>
      <c r="Z29" s="112">
        <v>1.1200399999999999</v>
      </c>
      <c r="AA29" s="113">
        <v>379.82</v>
      </c>
      <c r="AB29" s="112">
        <v>0</v>
      </c>
      <c r="AC29" s="116">
        <f t="shared" si="0"/>
        <v>1.2376824817518246</v>
      </c>
      <c r="AD29" s="112">
        <v>17.670000000000002</v>
      </c>
      <c r="AE29" s="112">
        <f t="shared" si="1"/>
        <v>5.7579509906152238E-2</v>
      </c>
      <c r="AF29" s="112">
        <v>0</v>
      </c>
      <c r="AG29" s="112">
        <f t="shared" si="2"/>
        <v>0</v>
      </c>
      <c r="AH29" s="112">
        <v>0</v>
      </c>
      <c r="AI29" s="112">
        <f t="shared" si="3"/>
        <v>0</v>
      </c>
      <c r="AJ29" s="91"/>
      <c r="AK29" s="91"/>
      <c r="AL29" s="2">
        <f t="shared" si="19"/>
        <v>0</v>
      </c>
      <c r="AM29" s="2">
        <f t="shared" si="18"/>
        <v>3485.1923200000006</v>
      </c>
      <c r="AN29" s="91"/>
      <c r="AO29" s="91">
        <f t="shared" si="4"/>
        <v>8.77</v>
      </c>
      <c r="AP29" s="93">
        <f t="shared" si="5"/>
        <v>8.77</v>
      </c>
      <c r="AQ29" s="97">
        <v>8</v>
      </c>
      <c r="AR29" s="92">
        <f t="shared" si="12"/>
        <v>8.77</v>
      </c>
      <c r="AS29" s="92">
        <f t="shared" si="13"/>
        <v>8.77</v>
      </c>
      <c r="AT29" s="92">
        <f t="shared" si="14"/>
        <v>8.77</v>
      </c>
      <c r="AV29" s="93">
        <f t="shared" si="15"/>
        <v>0.99977194982896245</v>
      </c>
      <c r="AW29" s="93">
        <f t="shared" si="16"/>
        <v>0.99977194982896245</v>
      </c>
      <c r="AX29" s="93">
        <f t="shared" si="17"/>
        <v>0.99977194982896245</v>
      </c>
    </row>
    <row r="30" spans="1:50" s="93" customFormat="1" ht="23.25">
      <c r="A30" s="95" t="s">
        <v>119</v>
      </c>
      <c r="B30" s="95">
        <v>619</v>
      </c>
      <c r="C30" s="101">
        <v>3486</v>
      </c>
      <c r="D30" s="95">
        <v>102</v>
      </c>
      <c r="E30" s="95" t="s">
        <v>194</v>
      </c>
      <c r="F30" s="96" t="s">
        <v>192</v>
      </c>
      <c r="G30" s="96" t="s">
        <v>193</v>
      </c>
      <c r="H30" s="87">
        <v>11.941000000000001</v>
      </c>
      <c r="I30" s="100">
        <v>2</v>
      </c>
      <c r="J30" s="95" t="s">
        <v>233</v>
      </c>
      <c r="K30" s="99">
        <v>42093</v>
      </c>
      <c r="L30" s="94" t="s">
        <v>161</v>
      </c>
      <c r="M30" s="112">
        <v>7.98</v>
      </c>
      <c r="N30" s="112">
        <v>2.2599999999999998</v>
      </c>
      <c r="O30" s="112">
        <v>1.27</v>
      </c>
      <c r="P30" s="112">
        <v>0.44</v>
      </c>
      <c r="Q30" s="112">
        <v>2.3330000000000002</v>
      </c>
      <c r="R30" s="112">
        <v>11.53</v>
      </c>
      <c r="S30" s="112">
        <v>0.31</v>
      </c>
      <c r="T30" s="112">
        <v>0.1</v>
      </c>
      <c r="U30" s="112">
        <v>0</v>
      </c>
      <c r="V30" s="112">
        <v>5.6790000000000003</v>
      </c>
      <c r="W30" s="115">
        <v>0</v>
      </c>
      <c r="X30" s="115">
        <v>0</v>
      </c>
      <c r="Y30" s="115">
        <v>11.94</v>
      </c>
      <c r="Z30" s="112">
        <v>1.37</v>
      </c>
      <c r="AA30" s="113">
        <v>2276.67</v>
      </c>
      <c r="AB30" s="112">
        <v>0</v>
      </c>
      <c r="AC30" s="116">
        <f t="shared" si="0"/>
        <v>5.4474260351490065</v>
      </c>
      <c r="AD30" s="112">
        <v>126.27</v>
      </c>
      <c r="AE30" s="112">
        <f t="shared" si="1"/>
        <v>0.30212832138968976</v>
      </c>
      <c r="AF30" s="112">
        <v>0</v>
      </c>
      <c r="AG30" s="112">
        <f t="shared" si="2"/>
        <v>0</v>
      </c>
      <c r="AH30" s="112">
        <v>0</v>
      </c>
      <c r="AI30" s="112">
        <f t="shared" si="3"/>
        <v>0</v>
      </c>
      <c r="AJ30" s="91"/>
      <c r="AK30" s="91"/>
      <c r="AL30" s="2">
        <f t="shared" si="19"/>
        <v>0</v>
      </c>
      <c r="AM30" s="2">
        <f t="shared" si="18"/>
        <v>28693.506540000002</v>
      </c>
      <c r="AN30" s="91"/>
      <c r="AO30" s="91">
        <f t="shared" si="4"/>
        <v>11.95</v>
      </c>
      <c r="AP30" s="93">
        <f t="shared" si="5"/>
        <v>11.94</v>
      </c>
      <c r="AQ30" s="97">
        <v>11.941000000000001</v>
      </c>
      <c r="AR30" s="92">
        <f t="shared" si="12"/>
        <v>11.95</v>
      </c>
      <c r="AS30" s="92">
        <f t="shared" si="13"/>
        <v>11.94</v>
      </c>
      <c r="AT30" s="92">
        <f t="shared" si="14"/>
        <v>11.94</v>
      </c>
      <c r="AV30" s="93">
        <f t="shared" si="15"/>
        <v>0.99924686192468626</v>
      </c>
      <c r="AW30" s="93">
        <f t="shared" si="16"/>
        <v>1.0000837520938024</v>
      </c>
      <c r="AX30" s="93">
        <f t="shared" si="17"/>
        <v>1.0000837520938024</v>
      </c>
    </row>
    <row r="31" spans="1:50" s="175" customFormat="1" ht="23.25">
      <c r="A31" s="174" t="s">
        <v>119</v>
      </c>
      <c r="B31" s="174">
        <v>619</v>
      </c>
      <c r="C31" s="101">
        <v>3511</v>
      </c>
      <c r="D31" s="174">
        <v>100</v>
      </c>
      <c r="E31" s="174" t="s">
        <v>140</v>
      </c>
      <c r="F31" s="96" t="s">
        <v>149</v>
      </c>
      <c r="G31" s="96" t="s">
        <v>148</v>
      </c>
      <c r="H31" s="176">
        <v>14.768000000000001</v>
      </c>
      <c r="I31" s="100">
        <v>2</v>
      </c>
      <c r="J31" s="174" t="s">
        <v>17</v>
      </c>
      <c r="K31" s="99">
        <v>42093</v>
      </c>
      <c r="L31" s="94" t="s">
        <v>161</v>
      </c>
      <c r="M31" s="173">
        <v>3.54</v>
      </c>
      <c r="N31" s="173">
        <v>5.62</v>
      </c>
      <c r="O31" s="173">
        <v>3.38</v>
      </c>
      <c r="P31" s="173">
        <v>2.2400000000000002</v>
      </c>
      <c r="Q31" s="173">
        <v>3.9594200000000002</v>
      </c>
      <c r="R31" s="173">
        <v>14.48</v>
      </c>
      <c r="S31" s="173">
        <v>0.22</v>
      </c>
      <c r="T31" s="173">
        <v>0.08</v>
      </c>
      <c r="U31" s="173">
        <v>0</v>
      </c>
      <c r="V31" s="173">
        <v>3.5388700000000002</v>
      </c>
      <c r="W31" s="173">
        <v>0</v>
      </c>
      <c r="X31" s="173">
        <v>0</v>
      </c>
      <c r="Y31" s="173">
        <v>14.77</v>
      </c>
      <c r="Z31" s="173">
        <v>1.50177</v>
      </c>
      <c r="AA31" s="113">
        <v>9726.52</v>
      </c>
      <c r="AB31" s="173">
        <v>8592.43</v>
      </c>
      <c r="AC31" s="152">
        <f t="shared" si="0"/>
        <v>27.1295755301037</v>
      </c>
      <c r="AD31" s="173">
        <v>179.29</v>
      </c>
      <c r="AE31" s="173">
        <f t="shared" si="1"/>
        <v>0.3468696796161585</v>
      </c>
      <c r="AF31" s="173">
        <v>9726.52</v>
      </c>
      <c r="AG31" s="173">
        <f t="shared" si="2"/>
        <v>18.817752669865349</v>
      </c>
      <c r="AH31" s="173">
        <v>0</v>
      </c>
      <c r="AI31" s="173">
        <f t="shared" si="3"/>
        <v>0</v>
      </c>
      <c r="AJ31" s="91"/>
      <c r="AK31" s="91"/>
      <c r="AL31" s="91">
        <f t="shared" si="19"/>
        <v>4296.2150000000001</v>
      </c>
      <c r="AM31" s="91">
        <f t="shared" si="18"/>
        <v>353376.75256000005</v>
      </c>
      <c r="AN31" s="91"/>
      <c r="AO31" s="91">
        <f t="shared" si="4"/>
        <v>14.78</v>
      </c>
      <c r="AP31" s="175">
        <f t="shared" si="5"/>
        <v>14.780000000000001</v>
      </c>
      <c r="AQ31" s="97">
        <v>14.768000000000001</v>
      </c>
      <c r="AR31" s="92">
        <f t="shared" si="12"/>
        <v>14.78</v>
      </c>
      <c r="AS31" s="92">
        <f t="shared" si="13"/>
        <v>14.780000000000001</v>
      </c>
      <c r="AT31" s="92">
        <f t="shared" si="14"/>
        <v>14.77</v>
      </c>
      <c r="AV31" s="175">
        <f t="shared" si="15"/>
        <v>0.99918809201623826</v>
      </c>
      <c r="AW31" s="175">
        <f t="shared" si="16"/>
        <v>0.99918809201623815</v>
      </c>
      <c r="AX31" s="175">
        <f t="shared" si="17"/>
        <v>0.99986459038591746</v>
      </c>
    </row>
    <row r="32" spans="1:50" s="93" customFormat="1" ht="23.25">
      <c r="A32" s="95" t="s">
        <v>119</v>
      </c>
      <c r="B32" s="95">
        <v>619</v>
      </c>
      <c r="C32" s="101">
        <v>3586</v>
      </c>
      <c r="D32" s="95">
        <v>100</v>
      </c>
      <c r="E32" s="95" t="s">
        <v>195</v>
      </c>
      <c r="F32" s="96" t="s">
        <v>148</v>
      </c>
      <c r="G32" s="96" t="s">
        <v>196</v>
      </c>
      <c r="H32" s="87">
        <v>5.3360000000000003</v>
      </c>
      <c r="I32" s="100">
        <v>2</v>
      </c>
      <c r="J32" s="95" t="s">
        <v>233</v>
      </c>
      <c r="K32" s="99">
        <v>42093</v>
      </c>
      <c r="L32" s="94" t="s">
        <v>161</v>
      </c>
      <c r="M32" s="112">
        <v>3.19</v>
      </c>
      <c r="N32" s="112">
        <v>1.04</v>
      </c>
      <c r="O32" s="112">
        <v>0.84</v>
      </c>
      <c r="P32" s="112">
        <v>0.28000000000000003</v>
      </c>
      <c r="Q32" s="112">
        <v>2.7010000000000001</v>
      </c>
      <c r="R32" s="112">
        <v>5.19</v>
      </c>
      <c r="S32" s="112">
        <v>0.15</v>
      </c>
      <c r="T32" s="112">
        <v>0</v>
      </c>
      <c r="U32" s="112">
        <v>0</v>
      </c>
      <c r="V32" s="112">
        <v>4.4269999999999996</v>
      </c>
      <c r="W32" s="115">
        <v>0</v>
      </c>
      <c r="X32" s="115">
        <v>0</v>
      </c>
      <c r="Y32" s="115">
        <v>5.34</v>
      </c>
      <c r="Z32" s="112">
        <v>1.3169999999999999</v>
      </c>
      <c r="AA32" s="113">
        <v>3797.5</v>
      </c>
      <c r="AB32" s="112">
        <v>0</v>
      </c>
      <c r="AC32" s="116">
        <f t="shared" si="0"/>
        <v>20.333583208395797</v>
      </c>
      <c r="AD32" s="112">
        <v>100.41</v>
      </c>
      <c r="AE32" s="112">
        <f t="shared" si="1"/>
        <v>0.53764189333904466</v>
      </c>
      <c r="AF32" s="112">
        <v>0</v>
      </c>
      <c r="AG32" s="112">
        <f t="shared" si="2"/>
        <v>0</v>
      </c>
      <c r="AH32" s="112">
        <v>0</v>
      </c>
      <c r="AI32" s="112">
        <f t="shared" si="3"/>
        <v>0</v>
      </c>
      <c r="AJ32" s="91"/>
      <c r="AK32" s="91"/>
      <c r="AL32" s="2">
        <f t="shared" si="19"/>
        <v>0</v>
      </c>
      <c r="AM32" s="2">
        <f t="shared" si="18"/>
        <v>20799.247760000002</v>
      </c>
      <c r="AN32" s="91"/>
      <c r="AO32" s="91">
        <f t="shared" si="4"/>
        <v>5.3500000000000005</v>
      </c>
      <c r="AP32" s="93">
        <f t="shared" si="5"/>
        <v>5.3400000000000007</v>
      </c>
      <c r="AQ32" s="97">
        <v>2.3279999999999998</v>
      </c>
      <c r="AR32" s="92">
        <f t="shared" si="12"/>
        <v>5.3500000000000005</v>
      </c>
      <c r="AS32" s="92">
        <f t="shared" si="13"/>
        <v>5.3400000000000007</v>
      </c>
      <c r="AT32" s="92">
        <f t="shared" si="14"/>
        <v>5.34</v>
      </c>
      <c r="AV32" s="93">
        <f t="shared" si="15"/>
        <v>0.99738317757009343</v>
      </c>
      <c r="AW32" s="93">
        <f t="shared" si="16"/>
        <v>0.99925093632958795</v>
      </c>
      <c r="AX32" s="93">
        <f t="shared" si="17"/>
        <v>0.99925093632958806</v>
      </c>
    </row>
    <row r="33" spans="1:50" s="93" customFormat="1" ht="23.25">
      <c r="A33" s="95" t="s">
        <v>119</v>
      </c>
      <c r="B33" s="95">
        <v>619</v>
      </c>
      <c r="C33" s="101">
        <v>3616</v>
      </c>
      <c r="D33" s="95">
        <v>100</v>
      </c>
      <c r="E33" s="95" t="s">
        <v>141</v>
      </c>
      <c r="F33" s="96" t="s">
        <v>178</v>
      </c>
      <c r="G33" s="96" t="s">
        <v>148</v>
      </c>
      <c r="H33" s="87">
        <v>0.34200000000000003</v>
      </c>
      <c r="I33" s="100">
        <v>2</v>
      </c>
      <c r="J33" s="95" t="s">
        <v>17</v>
      </c>
      <c r="K33" s="99">
        <v>42093</v>
      </c>
      <c r="L33" s="94" t="s">
        <v>161</v>
      </c>
      <c r="M33" s="112">
        <v>0.03</v>
      </c>
      <c r="N33" s="112">
        <v>0.15</v>
      </c>
      <c r="O33" s="112">
        <v>0.05</v>
      </c>
      <c r="P33" s="112">
        <v>0.13</v>
      </c>
      <c r="Q33" s="112">
        <v>5.5250000000000004</v>
      </c>
      <c r="R33" s="112">
        <v>0.34</v>
      </c>
      <c r="S33" s="112">
        <v>0</v>
      </c>
      <c r="T33" s="112">
        <v>0</v>
      </c>
      <c r="U33" s="112">
        <v>0</v>
      </c>
      <c r="V33" s="112">
        <v>1.6120000000000001</v>
      </c>
      <c r="W33" s="115">
        <v>0</v>
      </c>
      <c r="X33" s="115">
        <v>0</v>
      </c>
      <c r="Y33" s="115">
        <v>0.34</v>
      </c>
      <c r="Z33" s="112">
        <v>1.2897099999999999</v>
      </c>
      <c r="AA33" s="113">
        <v>750.87</v>
      </c>
      <c r="AB33" s="112">
        <v>0</v>
      </c>
      <c r="AC33" s="116">
        <f t="shared" si="0"/>
        <v>62.729323308270679</v>
      </c>
      <c r="AD33" s="112">
        <v>17.22</v>
      </c>
      <c r="AE33" s="112">
        <f t="shared" si="1"/>
        <v>1.43859649122807</v>
      </c>
      <c r="AF33" s="112">
        <v>0</v>
      </c>
      <c r="AG33" s="112">
        <f t="shared" si="2"/>
        <v>0</v>
      </c>
      <c r="AH33" s="112">
        <v>0</v>
      </c>
      <c r="AI33" s="112">
        <f t="shared" si="3"/>
        <v>0</v>
      </c>
      <c r="AJ33" s="91"/>
      <c r="AK33" s="91"/>
      <c r="AL33" s="2">
        <f t="shared" si="19"/>
        <v>0</v>
      </c>
      <c r="AM33" s="2">
        <f t="shared" si="18"/>
        <v>262.68678000000006</v>
      </c>
      <c r="AN33" s="91"/>
      <c r="AO33" s="91">
        <f t="shared" si="4"/>
        <v>0.36</v>
      </c>
      <c r="AP33" s="93">
        <f t="shared" si="5"/>
        <v>0.34</v>
      </c>
      <c r="AQ33" s="97">
        <v>0.34200000000000003</v>
      </c>
      <c r="AR33" s="92">
        <f t="shared" si="12"/>
        <v>0.36</v>
      </c>
      <c r="AS33" s="92">
        <f t="shared" si="13"/>
        <v>0.34</v>
      </c>
      <c r="AT33" s="92">
        <f t="shared" si="14"/>
        <v>0.34</v>
      </c>
      <c r="AV33" s="93">
        <f t="shared" si="15"/>
        <v>0.95000000000000007</v>
      </c>
      <c r="AW33" s="93">
        <f t="shared" si="16"/>
        <v>1.0058823529411764</v>
      </c>
      <c r="AX33" s="93">
        <f t="shared" si="17"/>
        <v>1.0058823529411764</v>
      </c>
    </row>
    <row r="34" spans="1:50" s="93" customFormat="1" ht="23.25">
      <c r="A34" s="95" t="s">
        <v>119</v>
      </c>
      <c r="B34" s="95">
        <v>619</v>
      </c>
      <c r="C34" s="101">
        <v>3618</v>
      </c>
      <c r="D34" s="95">
        <v>100</v>
      </c>
      <c r="E34" s="95" t="s">
        <v>142</v>
      </c>
      <c r="F34" s="96" t="s">
        <v>179</v>
      </c>
      <c r="G34" s="96" t="s">
        <v>148</v>
      </c>
      <c r="H34" s="87">
        <v>6.05</v>
      </c>
      <c r="I34" s="100">
        <v>2</v>
      </c>
      <c r="J34" s="95" t="s">
        <v>17</v>
      </c>
      <c r="K34" s="99">
        <v>42094</v>
      </c>
      <c r="L34" s="94" t="s">
        <v>161</v>
      </c>
      <c r="M34" s="112">
        <v>4.42</v>
      </c>
      <c r="N34" s="112">
        <v>1.21</v>
      </c>
      <c r="O34" s="112">
        <v>0.27</v>
      </c>
      <c r="P34" s="112">
        <v>0.17</v>
      </c>
      <c r="Q34" s="112">
        <v>2.3416700000000001</v>
      </c>
      <c r="R34" s="112">
        <v>4.75</v>
      </c>
      <c r="S34" s="112">
        <v>0.92</v>
      </c>
      <c r="T34" s="112">
        <v>0.32</v>
      </c>
      <c r="U34" s="112">
        <v>0.08</v>
      </c>
      <c r="V34" s="112">
        <v>7.0513300000000001</v>
      </c>
      <c r="W34" s="115">
        <v>0</v>
      </c>
      <c r="X34" s="115">
        <v>0</v>
      </c>
      <c r="Y34" s="115">
        <v>6.05</v>
      </c>
      <c r="Z34" s="112">
        <v>1.1413</v>
      </c>
      <c r="AA34" s="113">
        <v>415.48</v>
      </c>
      <c r="AB34" s="112">
        <v>0</v>
      </c>
      <c r="AC34" s="116">
        <f t="shared" si="0"/>
        <v>1.9621251475796933</v>
      </c>
      <c r="AD34" s="112">
        <v>6.55</v>
      </c>
      <c r="AE34" s="112">
        <f t="shared" si="1"/>
        <v>3.0932703659976388E-2</v>
      </c>
      <c r="AF34" s="112">
        <v>0</v>
      </c>
      <c r="AG34" s="112">
        <f t="shared" si="2"/>
        <v>0</v>
      </c>
      <c r="AH34" s="112">
        <v>0</v>
      </c>
      <c r="AI34" s="112">
        <f t="shared" si="3"/>
        <v>0</v>
      </c>
      <c r="AJ34" s="91"/>
      <c r="AK34" s="91"/>
      <c r="AL34" s="2">
        <f t="shared" si="19"/>
        <v>0</v>
      </c>
      <c r="AM34" s="2">
        <f t="shared" si="18"/>
        <v>2553.2815000000001</v>
      </c>
      <c r="AN34" s="91"/>
      <c r="AO34" s="91">
        <f t="shared" si="4"/>
        <v>6.07</v>
      </c>
      <c r="AP34" s="93">
        <f t="shared" si="5"/>
        <v>6.07</v>
      </c>
      <c r="AQ34" s="97">
        <v>6.05</v>
      </c>
      <c r="AR34" s="92">
        <f>SUM(M34:P34)</f>
        <v>6.07</v>
      </c>
      <c r="AS34" s="92">
        <f>SUM(R34:U34)</f>
        <v>6.07</v>
      </c>
      <c r="AT34" s="92">
        <f>SUM(W34:Y34)</f>
        <v>6.05</v>
      </c>
      <c r="AV34" s="93">
        <f>H34/AR34</f>
        <v>0.99670510708401971</v>
      </c>
      <c r="AW34" s="93">
        <f>H34/AS34</f>
        <v>0.99670510708401971</v>
      </c>
      <c r="AX34" s="93">
        <f>H34/AT34</f>
        <v>1</v>
      </c>
    </row>
    <row r="35" spans="1:50" s="93" customFormat="1" ht="23.25">
      <c r="A35" s="95" t="s">
        <v>119</v>
      </c>
      <c r="B35" s="95">
        <v>619</v>
      </c>
      <c r="C35" s="101">
        <v>3625</v>
      </c>
      <c r="D35" s="95">
        <v>100</v>
      </c>
      <c r="E35" s="98" t="s">
        <v>143</v>
      </c>
      <c r="F35" s="96">
        <v>0</v>
      </c>
      <c r="G35" s="96">
        <v>428</v>
      </c>
      <c r="H35" s="87">
        <v>0.42799999999999999</v>
      </c>
      <c r="I35" s="100">
        <v>2</v>
      </c>
      <c r="J35" s="95" t="s">
        <v>233</v>
      </c>
      <c r="K35" s="99">
        <v>42093</v>
      </c>
      <c r="L35" s="94" t="s">
        <v>161</v>
      </c>
      <c r="M35" s="112">
        <v>0.1</v>
      </c>
      <c r="N35" s="112">
        <v>0.23</v>
      </c>
      <c r="O35" s="112">
        <v>0</v>
      </c>
      <c r="P35" s="112">
        <v>0.1</v>
      </c>
      <c r="Q35" s="112">
        <v>3.8188200000000001</v>
      </c>
      <c r="R35" s="112">
        <v>0.43</v>
      </c>
      <c r="S35" s="112">
        <v>0</v>
      </c>
      <c r="T35" s="112">
        <v>0</v>
      </c>
      <c r="U35" s="112">
        <v>0</v>
      </c>
      <c r="V35" s="112">
        <v>1.8018799999999999</v>
      </c>
      <c r="W35" s="115">
        <v>0</v>
      </c>
      <c r="X35" s="115">
        <v>0</v>
      </c>
      <c r="Y35" s="115">
        <v>0.43</v>
      </c>
      <c r="Z35" s="112">
        <v>1.4570000000000001</v>
      </c>
      <c r="AA35" s="113">
        <v>119.01</v>
      </c>
      <c r="AB35" s="112">
        <v>0</v>
      </c>
      <c r="AC35" s="116">
        <f t="shared" si="0"/>
        <v>7.9445927903871834</v>
      </c>
      <c r="AD35" s="112">
        <v>2.2999999999999998</v>
      </c>
      <c r="AE35" s="112">
        <f t="shared" si="1"/>
        <v>0.15353805073431243</v>
      </c>
      <c r="AF35" s="112">
        <v>0</v>
      </c>
      <c r="AG35" s="112">
        <f t="shared" si="2"/>
        <v>0</v>
      </c>
      <c r="AH35" s="112">
        <v>0</v>
      </c>
      <c r="AI35" s="112">
        <f t="shared" si="3"/>
        <v>0</v>
      </c>
      <c r="AJ35" s="91"/>
      <c r="AK35" s="91"/>
      <c r="AL35" s="2">
        <f t="shared" si="19"/>
        <v>0</v>
      </c>
      <c r="AM35" s="2">
        <f t="shared" si="18"/>
        <v>51.920679999999997</v>
      </c>
      <c r="AN35" s="91"/>
      <c r="AO35" s="91">
        <f t="shared" si="4"/>
        <v>0.43000000000000005</v>
      </c>
      <c r="AP35" s="93">
        <f t="shared" si="5"/>
        <v>0.43</v>
      </c>
      <c r="AQ35" s="97">
        <v>0.42799999999999999</v>
      </c>
      <c r="AR35" s="92">
        <f>SUM(M35:P35)</f>
        <v>0.43000000000000005</v>
      </c>
      <c r="AS35" s="92">
        <f>SUM(R35:U35)</f>
        <v>0.43</v>
      </c>
      <c r="AT35" s="92">
        <f>SUM(W35:Y35)</f>
        <v>0.43</v>
      </c>
      <c r="AV35" s="93">
        <f>H35/AR35</f>
        <v>0.99534883720930223</v>
      </c>
      <c r="AW35" s="93">
        <f>H35/AS35</f>
        <v>0.99534883720930234</v>
      </c>
      <c r="AX35" s="93">
        <f>H35/AT35</f>
        <v>0.99534883720930234</v>
      </c>
    </row>
    <row r="36" spans="1:50" ht="23.25">
      <c r="A36" s="29"/>
      <c r="B36" s="29"/>
      <c r="C36" s="29"/>
      <c r="D36" s="29"/>
      <c r="E36" s="161"/>
      <c r="F36" s="204" t="s">
        <v>158</v>
      </c>
      <c r="G36" s="204"/>
      <c r="H36" s="166">
        <v>695.68700000000001</v>
      </c>
      <c r="I36" s="159"/>
      <c r="J36" s="159"/>
      <c r="K36" s="159"/>
      <c r="L36" s="159"/>
      <c r="M36" s="154">
        <f>SUM(M4:M35)</f>
        <v>462.3599999999999</v>
      </c>
      <c r="N36" s="154">
        <f t="shared" ref="N36:P36" si="20">SUM(N4:N35)</f>
        <v>149.77999999999997</v>
      </c>
      <c r="O36" s="154">
        <f t="shared" si="20"/>
        <v>55.830000000000005</v>
      </c>
      <c r="P36" s="154">
        <f t="shared" si="20"/>
        <v>28.130000000000006</v>
      </c>
      <c r="Q36" s="156" t="s">
        <v>159</v>
      </c>
      <c r="R36" s="156">
        <f t="shared" ref="R36:U36" si="21">SUM(R4:R35)</f>
        <v>643.09</v>
      </c>
      <c r="S36" s="156">
        <f t="shared" si="21"/>
        <v>39.199999999999989</v>
      </c>
      <c r="T36" s="156">
        <f t="shared" si="21"/>
        <v>9.6</v>
      </c>
      <c r="U36" s="156">
        <f t="shared" si="21"/>
        <v>4.1499999999999995</v>
      </c>
      <c r="V36" s="156" t="s">
        <v>159</v>
      </c>
      <c r="W36" s="156">
        <f t="shared" ref="W36:Y36" si="22">SUM(W4:W35)</f>
        <v>0</v>
      </c>
      <c r="X36" s="156">
        <f t="shared" si="22"/>
        <v>0</v>
      </c>
      <c r="Y36" s="156">
        <f t="shared" si="22"/>
        <v>695.87000000000012</v>
      </c>
      <c r="Z36" s="160" t="s">
        <v>159</v>
      </c>
      <c r="AA36" s="160">
        <f>SUM(AA4:AA35)</f>
        <v>68510.099999999977</v>
      </c>
      <c r="AB36" s="160">
        <f t="shared" ref="AB36" si="23">SUM(AB4:AB35)</f>
        <v>14577.76</v>
      </c>
      <c r="AC36" s="160" t="s">
        <v>159</v>
      </c>
      <c r="AD36" s="160">
        <f>SUM(AD4:AD35)</f>
        <v>9002.8499999999985</v>
      </c>
      <c r="AE36" s="160" t="s">
        <v>159</v>
      </c>
      <c r="AF36" s="160">
        <f>SUM(AF4:AF35)</f>
        <v>17343.370000000003</v>
      </c>
      <c r="AG36" s="160" t="s">
        <v>159</v>
      </c>
      <c r="AH36" s="160">
        <f>SUM(AH4:AH35)</f>
        <v>33</v>
      </c>
      <c r="AI36" s="160" t="s">
        <v>159</v>
      </c>
      <c r="AK36" s="82"/>
      <c r="AL36" s="82"/>
      <c r="AM36" s="2">
        <f>SUM(AM6:AM35)/H36</f>
        <v>4519.0012214257276</v>
      </c>
      <c r="AN36"/>
      <c r="AO36" s="49">
        <f>SUM(AO4:AO35)</f>
        <v>696.10000000000014</v>
      </c>
      <c r="AP36" s="49">
        <f>SUM(AP4:AP35)</f>
        <v>696.04000000000008</v>
      </c>
      <c r="AQ36" s="14">
        <f>SUM(AQ4:AQ35)</f>
        <v>683.78400000000011</v>
      </c>
    </row>
    <row r="37" spans="1:50" ht="23.25">
      <c r="A37" s="29"/>
      <c r="B37" s="29"/>
      <c r="C37" s="29"/>
      <c r="D37" s="29"/>
      <c r="E37" s="161"/>
      <c r="F37" s="204" t="s">
        <v>160</v>
      </c>
      <c r="G37" s="204"/>
      <c r="H37" s="159"/>
      <c r="I37" s="159"/>
      <c r="J37" s="159"/>
      <c r="K37" s="159"/>
      <c r="L37" s="159"/>
      <c r="M37" s="160" t="s">
        <v>159</v>
      </c>
      <c r="N37" s="160" t="s">
        <v>159</v>
      </c>
      <c r="O37" s="160" t="s">
        <v>159</v>
      </c>
      <c r="P37" s="160" t="s">
        <v>159</v>
      </c>
      <c r="Q37" s="160">
        <f>SUMPRODUCT(Q4:Q35,H4:H35)/H36</f>
        <v>2.5249143705287005</v>
      </c>
      <c r="R37" s="160" t="s">
        <v>159</v>
      </c>
      <c r="S37" s="160" t="s">
        <v>159</v>
      </c>
      <c r="T37" s="160" t="s">
        <v>159</v>
      </c>
      <c r="U37" s="160" t="s">
        <v>159</v>
      </c>
      <c r="V37" s="160">
        <f>SUMPRODUCT(V4:V35,H4:H35)/H36</f>
        <v>5.3271988512793849</v>
      </c>
      <c r="W37" s="156" t="s">
        <v>159</v>
      </c>
      <c r="X37" s="156" t="s">
        <v>159</v>
      </c>
      <c r="Y37" s="156" t="s">
        <v>159</v>
      </c>
      <c r="Z37" s="160">
        <f>SUMPRODUCT(Z4:Z35,H4:H35)/H36</f>
        <v>1.284673290704009</v>
      </c>
      <c r="AA37" s="160" t="s">
        <v>159</v>
      </c>
      <c r="AB37" s="160" t="s">
        <v>159</v>
      </c>
      <c r="AC37" s="160">
        <f>SUMPRODUCT(AC6:AC35,H6:H35)/H36</f>
        <v>3.1130165474662355</v>
      </c>
      <c r="AD37" s="160" t="s">
        <v>159</v>
      </c>
      <c r="AE37" s="160">
        <f>SUMPRODUCT(AE4:AE35,H4:H35)/H36</f>
        <v>0.36974140053542148</v>
      </c>
      <c r="AF37" s="160" t="s">
        <v>159</v>
      </c>
      <c r="AG37" s="160">
        <f>SUMPRODUCT(AG4:AG35,H4:H35)/H36</f>
        <v>0.71228132355909646</v>
      </c>
      <c r="AH37" s="160" t="s">
        <v>159</v>
      </c>
      <c r="AI37" s="160">
        <f>SUMPRODUCT(AO4:AO35,H4:H35)/H36</f>
        <v>39.918156987265824</v>
      </c>
      <c r="AK37" s="82"/>
      <c r="AL37" s="82"/>
      <c r="AN37"/>
      <c r="AO37" s="1">
        <f>((AO36-H36)/H36)*100</f>
        <v>5.936577800075675E-2</v>
      </c>
      <c r="AP37" s="1">
        <f>((AP36-H36)/H36)*100</f>
        <v>5.0741209768195392E-2</v>
      </c>
      <c r="AQ37" s="52"/>
    </row>
  </sheetData>
  <mergeCells count="31">
    <mergeCell ref="F2:F3"/>
    <mergeCell ref="A2:A3"/>
    <mergeCell ref="B2:B3"/>
    <mergeCell ref="C2:C3"/>
    <mergeCell ref="D2:D3"/>
    <mergeCell ref="E2:E3"/>
    <mergeCell ref="AB2:AB3"/>
    <mergeCell ref="AC2:AC3"/>
    <mergeCell ref="AH2:AH3"/>
    <mergeCell ref="V2:V3"/>
    <mergeCell ref="G2:G3"/>
    <mergeCell ref="H2:H3"/>
    <mergeCell ref="I2:I3"/>
    <mergeCell ref="J2:J3"/>
    <mergeCell ref="K2:K3"/>
    <mergeCell ref="AQ2:AQ3"/>
    <mergeCell ref="F36:G36"/>
    <mergeCell ref="F37:G37"/>
    <mergeCell ref="A1:E1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</mergeCells>
  <printOptions horizontalCentered="1"/>
  <pageMargins left="0.63511904761904758" right="0.25" top="0.75" bottom="0.75" header="0.3" footer="0.3"/>
  <pageSetup paperSize="8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นครราชสีมา1</vt:lpstr>
      <vt:lpstr>นครราชสีมา2</vt:lpstr>
      <vt:lpstr>นครราชสีมา3</vt:lpstr>
      <vt:lpstr>บุรีรัมย์</vt:lpstr>
      <vt:lpstr>ปราจีนบุรี</vt:lpstr>
      <vt:lpstr>สระแก้ว</vt:lpstr>
      <vt:lpstr>นครราชสีมา1!Print_Area</vt:lpstr>
      <vt:lpstr>นครราชสีมา2!Print_Area</vt:lpstr>
      <vt:lpstr>นครราชสีมา3!Print_Area</vt:lpstr>
      <vt:lpstr>บุรีรัมย์!Print_Area</vt:lpstr>
      <vt:lpstr>ปราจีนบุรี!Print_Area</vt:lpstr>
      <vt:lpstr>สระแก้ว!Print_Area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2016-06-29T09:23:32Z</cp:lastPrinted>
  <dcterms:created xsi:type="dcterms:W3CDTF">2015-10-18T13:49:03Z</dcterms:created>
  <dcterms:modified xsi:type="dcterms:W3CDTF">2016-06-29T09:23:38Z</dcterms:modified>
</cp:coreProperties>
</file>